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gherd\OneDrive\Escritorio\CEMLA\Yellowbook\"/>
    </mc:Choice>
  </mc:AlternateContent>
  <xr:revisionPtr revIDLastSave="0" documentId="13_ncr:1_{E289A383-1D85-4577-905B-ED06B1EEA91B}" xr6:coauthVersionLast="47" xr6:coauthVersionMax="47" xr10:uidLastSave="{00000000-0000-0000-0000-000000000000}"/>
  <bookViews>
    <workbookView xWindow="-108" yWindow="-108" windowWidth="23256" windowHeight="12456" activeTab="17" xr2:uid="{00000000-000D-0000-FFFF-FFFF00000000}"/>
  </bookViews>
  <sheets>
    <sheet name="Index" sheetId="1" r:id="rId1"/>
    <sheet name="ARG" sheetId="2" r:id="rId2"/>
    <sheet name="BA" sheetId="18" r:id="rId3"/>
    <sheet name="BO" sheetId="3" r:id="rId4"/>
    <sheet name="BR" sheetId="16" r:id="rId5"/>
    <sheet name="CL" sheetId="14" r:id="rId6"/>
    <sheet name="CO" sheetId="4" r:id="rId7"/>
    <sheet name="CR" sheetId="5" r:id="rId8"/>
    <sheet name="CW" sheetId="6" r:id="rId9"/>
    <sheet name="EC" sheetId="20" r:id="rId10"/>
    <sheet name="SV" sheetId="7" r:id="rId11"/>
    <sheet name="GT" sheetId="8" r:id="rId12"/>
    <sheet name="HN" sheetId="9" r:id="rId13"/>
    <sheet name="JM" sheetId="10" r:id="rId14"/>
    <sheet name="PE" sheetId="15" r:id="rId15"/>
    <sheet name="PY" sheetId="11" r:id="rId16"/>
    <sheet name="RD" sheetId="12" r:id="rId17"/>
    <sheet name="TT" sheetId="13" r:id="rId18"/>
    <sheet name="Hoja1" sheetId="17" r:id="rId19"/>
  </sheets>
  <definedNames>
    <definedName name="_xlnm.Print_Area" localSheetId="1">ARG!$B$1:$I$1676</definedName>
    <definedName name="_xlnm.Print_Area" localSheetId="2">BA!$B$2:$I$733</definedName>
    <definedName name="_xlnm.Print_Area" localSheetId="3">BO!$B$2:$I$957</definedName>
    <definedName name="_xlnm.Print_Area" localSheetId="4">BR!$B$2:$I$1599</definedName>
    <definedName name="_xlnm.Print_Area" localSheetId="5">CL!$B$1:$I$849</definedName>
    <definedName name="_xlnm.Print_Area" localSheetId="6">CO!$B$1:$I$1095</definedName>
    <definedName name="_xlnm.Print_Area" localSheetId="7">CR!$B$1:$I$990</definedName>
    <definedName name="_xlnm.Print_Area" localSheetId="8">CW!$B$1:$I$761</definedName>
    <definedName name="_xlnm.Print_Area" localSheetId="9">EC!$B$2:$I$856</definedName>
    <definedName name="_xlnm.Print_Area" localSheetId="11">GT!$B$1:$I$1026</definedName>
    <definedName name="_xlnm.Print_Area" localSheetId="12">HN!$B$1:$I$886</definedName>
    <definedName name="_xlnm.Print_Area" localSheetId="14">PE!$B$2:$I$791</definedName>
    <definedName name="_xlnm.Print_Area" localSheetId="15">PY!$B$1:$I$1114</definedName>
    <definedName name="_xlnm.Print_Area" localSheetId="16">RD!$B$1:$I$892</definedName>
    <definedName name="_xlnm.Print_Area" localSheetId="10">SV!$B$1:$I$762</definedName>
    <definedName name="_xlnm.Print_Area" localSheetId="17">TT!$B$1:$I$999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2" l="1"/>
  <c r="I241" i="13"/>
  <c r="I231" i="13"/>
  <c r="D165" i="9"/>
  <c r="E165" i="9"/>
  <c r="F165" i="9"/>
  <c r="G165" i="9"/>
  <c r="H165" i="9"/>
  <c r="I165" i="9"/>
  <c r="C165" i="9"/>
  <c r="C155" i="9"/>
  <c r="E155" i="9"/>
  <c r="F155" i="9"/>
  <c r="G155" i="9"/>
  <c r="H155" i="9"/>
  <c r="I155" i="9"/>
  <c r="D155" i="9"/>
  <c r="C114" i="6"/>
  <c r="I290" i="6"/>
  <c r="D108" i="6"/>
  <c r="E108" i="6"/>
  <c r="F108" i="6"/>
  <c r="G108" i="6"/>
  <c r="H108" i="6"/>
  <c r="C108" i="6"/>
  <c r="C20" i="6" l="1"/>
  <c r="D20" i="6"/>
  <c r="E20" i="6"/>
  <c r="F20" i="6"/>
  <c r="G20" i="6"/>
  <c r="H20" i="6"/>
  <c r="I20" i="6"/>
  <c r="I8" i="6"/>
  <c r="C8" i="6"/>
  <c r="D8" i="6"/>
  <c r="E8" i="6"/>
  <c r="F8" i="6"/>
  <c r="G8" i="6"/>
  <c r="H8" i="6"/>
  <c r="D170" i="9"/>
  <c r="E170" i="9"/>
  <c r="F170" i="9"/>
  <c r="G170" i="9"/>
  <c r="H170" i="9"/>
  <c r="I170" i="9"/>
  <c r="C170" i="9"/>
  <c r="D168" i="13"/>
  <c r="E168" i="13"/>
  <c r="F168" i="13"/>
  <c r="G168" i="13"/>
  <c r="H168" i="13"/>
  <c r="I168" i="13"/>
  <c r="E8" i="13"/>
  <c r="C8" i="13"/>
  <c r="I6" i="13"/>
  <c r="I8" i="13" s="1"/>
  <c r="H6" i="13"/>
  <c r="H8" i="13" s="1"/>
  <c r="G6" i="13"/>
  <c r="G8" i="13" s="1"/>
  <c r="F6" i="13"/>
  <c r="F8" i="13" s="1"/>
  <c r="E6" i="13"/>
  <c r="D6" i="13"/>
  <c r="D8" i="13" s="1"/>
  <c r="I745" i="20"/>
  <c r="I744" i="20" s="1"/>
  <c r="H745" i="20"/>
  <c r="H744" i="20" s="1"/>
  <c r="G744" i="20"/>
  <c r="F744" i="20"/>
  <c r="I730" i="20"/>
  <c r="I729" i="20" s="1"/>
  <c r="H730" i="20"/>
  <c r="H729" i="20" s="1"/>
  <c r="E730" i="20"/>
  <c r="E729" i="20" s="1"/>
  <c r="D730" i="20"/>
  <c r="C730" i="20"/>
  <c r="C729" i="20" s="1"/>
  <c r="G729" i="20"/>
  <c r="F729" i="20"/>
  <c r="D729" i="20"/>
  <c r="I669" i="20"/>
  <c r="H669" i="20"/>
  <c r="G669" i="20"/>
  <c r="F669" i="20"/>
  <c r="E669" i="20"/>
  <c r="D669" i="20"/>
  <c r="C669" i="20"/>
  <c r="I653" i="20"/>
  <c r="H653" i="20"/>
  <c r="G653" i="20"/>
  <c r="F653" i="20"/>
  <c r="E653" i="20"/>
  <c r="D653" i="20"/>
  <c r="C653" i="20"/>
  <c r="D603" i="20"/>
  <c r="D601" i="20" s="1"/>
  <c r="C603" i="20"/>
  <c r="C601" i="20" s="1"/>
  <c r="I413" i="20"/>
  <c r="I412" i="20" s="1"/>
  <c r="H413" i="20"/>
  <c r="H412" i="20" s="1"/>
  <c r="G413" i="20"/>
  <c r="G412" i="20" s="1"/>
  <c r="F413" i="20"/>
  <c r="E413" i="20"/>
  <c r="D413" i="20"/>
  <c r="F412" i="20"/>
  <c r="E412" i="20"/>
  <c r="D412" i="20"/>
  <c r="C288" i="20"/>
  <c r="D619" i="20" l="1"/>
  <c r="C619" i="20"/>
  <c r="F454" i="20"/>
  <c r="E454" i="20"/>
  <c r="D454" i="20"/>
  <c r="C454" i="20"/>
  <c r="C452" i="20"/>
  <c r="C448" i="20"/>
  <c r="I446" i="20"/>
  <c r="H446" i="20"/>
  <c r="H445" i="20" s="1"/>
  <c r="G446" i="20"/>
  <c r="G445" i="20" s="1"/>
  <c r="F446" i="20"/>
  <c r="E446" i="20"/>
  <c r="D446" i="20"/>
  <c r="C446" i="20"/>
  <c r="I445" i="20"/>
  <c r="H436" i="20"/>
  <c r="H435" i="20" s="1"/>
  <c r="H434" i="20" s="1"/>
  <c r="G436" i="20"/>
  <c r="G435" i="20" s="1"/>
  <c r="G434" i="20" s="1"/>
  <c r="F436" i="20"/>
  <c r="C436" i="20"/>
  <c r="C435" i="20" s="1"/>
  <c r="C434" i="20" s="1"/>
  <c r="I435" i="20"/>
  <c r="F435" i="20"/>
  <c r="F434" i="20" s="1"/>
  <c r="E435" i="20"/>
  <c r="D435" i="20"/>
  <c r="D434" i="20" s="1"/>
  <c r="I434" i="20"/>
  <c r="E434" i="20"/>
  <c r="H429" i="20"/>
  <c r="H428" i="20" s="1"/>
  <c r="H427" i="20" s="1"/>
  <c r="F429" i="20"/>
  <c r="F428" i="20" s="1"/>
  <c r="F427" i="20" s="1"/>
  <c r="C429" i="20"/>
  <c r="C428" i="20" s="1"/>
  <c r="C427" i="20" s="1"/>
  <c r="I428" i="20"/>
  <c r="G428" i="20"/>
  <c r="G427" i="20" s="1"/>
  <c r="E428" i="20"/>
  <c r="E427" i="20" s="1"/>
  <c r="D428" i="20"/>
  <c r="D427" i="20" s="1"/>
  <c r="I427" i="20"/>
  <c r="C421" i="20"/>
  <c r="C420" i="20" s="1"/>
  <c r="C419" i="20" s="1"/>
  <c r="I420" i="20"/>
  <c r="I419" i="20" s="1"/>
  <c r="H420" i="20"/>
  <c r="H419" i="20" s="1"/>
  <c r="G420" i="20"/>
  <c r="G419" i="20" s="1"/>
  <c r="F420" i="20"/>
  <c r="F419" i="20" s="1"/>
  <c r="E420" i="20"/>
  <c r="D420" i="20"/>
  <c r="E419" i="20"/>
  <c r="D419" i="20"/>
  <c r="C414" i="20"/>
  <c r="C413" i="20" s="1"/>
  <c r="C412" i="20" s="1"/>
  <c r="F392" i="20"/>
  <c r="E392" i="20"/>
  <c r="D392" i="20"/>
  <c r="D383" i="20" s="1"/>
  <c r="C392" i="20"/>
  <c r="C390" i="20"/>
  <c r="C386" i="20"/>
  <c r="C384" i="20" s="1"/>
  <c r="C383" i="20" s="1"/>
  <c r="I384" i="20"/>
  <c r="I383" i="20" s="1"/>
  <c r="H384" i="20"/>
  <c r="H383" i="20" s="1"/>
  <c r="G384" i="20"/>
  <c r="G383" i="20" s="1"/>
  <c r="F384" i="20"/>
  <c r="F383" i="20" s="1"/>
  <c r="E384" i="20"/>
  <c r="D384" i="20"/>
  <c r="C375" i="20"/>
  <c r="C374" i="20" s="1"/>
  <c r="C373" i="20" s="1"/>
  <c r="I374" i="20"/>
  <c r="H374" i="20"/>
  <c r="G374" i="20"/>
  <c r="F374" i="20"/>
  <c r="F373" i="20" s="1"/>
  <c r="E374" i="20"/>
  <c r="D374" i="20"/>
  <c r="I373" i="20"/>
  <c r="H373" i="20"/>
  <c r="E373" i="20"/>
  <c r="D373" i="20"/>
  <c r="I368" i="20"/>
  <c r="I367" i="20" s="1"/>
  <c r="I366" i="20" s="1"/>
  <c r="H368" i="20"/>
  <c r="C368" i="20"/>
  <c r="C367" i="20" s="1"/>
  <c r="C366" i="20" s="1"/>
  <c r="H367" i="20"/>
  <c r="H366" i="20" s="1"/>
  <c r="G367" i="20"/>
  <c r="G366" i="20" s="1"/>
  <c r="F367" i="20"/>
  <c r="F366" i="20" s="1"/>
  <c r="E367" i="20"/>
  <c r="E366" i="20" s="1"/>
  <c r="D367" i="20"/>
  <c r="D366" i="20" s="1"/>
  <c r="I360" i="20"/>
  <c r="I359" i="20" s="1"/>
  <c r="I358" i="20" s="1"/>
  <c r="H360" i="20"/>
  <c r="H359" i="20" s="1"/>
  <c r="H358" i="20" s="1"/>
  <c r="G360" i="20"/>
  <c r="G359" i="20" s="1"/>
  <c r="G358" i="20" s="1"/>
  <c r="F360" i="20"/>
  <c r="F359" i="20" s="1"/>
  <c r="F358" i="20" s="1"/>
  <c r="E360" i="20"/>
  <c r="E359" i="20" s="1"/>
  <c r="E358" i="20" s="1"/>
  <c r="D360" i="20"/>
  <c r="D359" i="20" s="1"/>
  <c r="D358" i="20" s="1"/>
  <c r="C360" i="20"/>
  <c r="C359" i="20" s="1"/>
  <c r="C358" i="20" s="1"/>
  <c r="I352" i="20"/>
  <c r="I351" i="20" s="1"/>
  <c r="I350" i="20" s="1"/>
  <c r="H352" i="20"/>
  <c r="H351" i="20" s="1"/>
  <c r="H350" i="20" s="1"/>
  <c r="G352" i="20"/>
  <c r="G351" i="20" s="1"/>
  <c r="G350" i="20" s="1"/>
  <c r="F352" i="20"/>
  <c r="F351" i="20" s="1"/>
  <c r="F350" i="20" s="1"/>
  <c r="E352" i="20"/>
  <c r="E351" i="20" s="1"/>
  <c r="E350" i="20" s="1"/>
  <c r="D352" i="20"/>
  <c r="D351" i="20" s="1"/>
  <c r="D350" i="20" s="1"/>
  <c r="C352" i="20"/>
  <c r="C351" i="20" s="1"/>
  <c r="C350" i="20" s="1"/>
  <c r="I332" i="20"/>
  <c r="I329" i="20" s="1"/>
  <c r="I328" i="20" s="1"/>
  <c r="H332" i="20"/>
  <c r="H329" i="20" s="1"/>
  <c r="H328" i="20" s="1"/>
  <c r="G332" i="20"/>
  <c r="F332" i="20"/>
  <c r="E332" i="20"/>
  <c r="D332" i="20"/>
  <c r="D329" i="20" s="1"/>
  <c r="D328" i="20" s="1"/>
  <c r="C332" i="20"/>
  <c r="G329" i="20"/>
  <c r="G328" i="20" s="1"/>
  <c r="F329" i="20"/>
  <c r="F328" i="20" s="1"/>
  <c r="E329" i="20"/>
  <c r="E328" i="20" s="1"/>
  <c r="C329" i="20"/>
  <c r="C328" i="20" s="1"/>
  <c r="I318" i="20"/>
  <c r="I315" i="20" s="1"/>
  <c r="I314" i="20" s="1"/>
  <c r="H318" i="20"/>
  <c r="H315" i="20" s="1"/>
  <c r="H314" i="20" s="1"/>
  <c r="G318" i="20"/>
  <c r="G315" i="20" s="1"/>
  <c r="G314" i="20" s="1"/>
  <c r="F318" i="20"/>
  <c r="F315" i="20" s="1"/>
  <c r="F314" i="20" s="1"/>
  <c r="E318" i="20"/>
  <c r="E315" i="20" s="1"/>
  <c r="E314" i="20" s="1"/>
  <c r="D318" i="20"/>
  <c r="C318" i="20"/>
  <c r="D315" i="20"/>
  <c r="D314" i="20" s="1"/>
  <c r="C315" i="20"/>
  <c r="C314" i="20" s="1"/>
  <c r="I305" i="20"/>
  <c r="I302" i="20" s="1"/>
  <c r="I301" i="20" s="1"/>
  <c r="H305" i="20"/>
  <c r="H302" i="20" s="1"/>
  <c r="H301" i="20" s="1"/>
  <c r="G305" i="20"/>
  <c r="G302" i="20" s="1"/>
  <c r="G301" i="20" s="1"/>
  <c r="F305" i="20"/>
  <c r="F302" i="20" s="1"/>
  <c r="F301" i="20" s="1"/>
  <c r="E305" i="20"/>
  <c r="E302" i="20" s="1"/>
  <c r="E301" i="20" s="1"/>
  <c r="D305" i="20"/>
  <c r="D302" i="20" s="1"/>
  <c r="D301" i="20" s="1"/>
  <c r="C302" i="20"/>
  <c r="C301" i="20"/>
  <c r="I292" i="20"/>
  <c r="I289" i="20" s="1"/>
  <c r="I288" i="20" s="1"/>
  <c r="H292" i="20"/>
  <c r="H289" i="20" s="1"/>
  <c r="H288" i="20" s="1"/>
  <c r="G292" i="20"/>
  <c r="G289" i="20" s="1"/>
  <c r="G288" i="20" s="1"/>
  <c r="F292" i="20"/>
  <c r="F289" i="20" s="1"/>
  <c r="F288" i="20" s="1"/>
  <c r="E292" i="20"/>
  <c r="D292" i="20"/>
  <c r="C292" i="20"/>
  <c r="E289" i="20"/>
  <c r="E288" i="20" s="1"/>
  <c r="D289" i="20"/>
  <c r="D288" i="20" s="1"/>
  <c r="I273" i="20"/>
  <c r="I268" i="20" s="1"/>
  <c r="H273" i="20"/>
  <c r="H268" i="20" s="1"/>
  <c r="G273" i="20"/>
  <c r="F273" i="20"/>
  <c r="E273" i="20"/>
  <c r="D273" i="20"/>
  <c r="C273" i="20"/>
  <c r="C272" i="20"/>
  <c r="I269" i="20"/>
  <c r="H269" i="20"/>
  <c r="G269" i="20"/>
  <c r="G268" i="20" s="1"/>
  <c r="F269" i="20"/>
  <c r="F268" i="20" s="1"/>
  <c r="E269" i="20"/>
  <c r="E268" i="20" s="1"/>
  <c r="D269" i="20"/>
  <c r="D268" i="20" s="1"/>
  <c r="C269" i="20"/>
  <c r="C268" i="20" s="1"/>
  <c r="I263" i="20"/>
  <c r="H263" i="20"/>
  <c r="G263" i="20"/>
  <c r="F263" i="20"/>
  <c r="F258" i="20" s="1"/>
  <c r="E263" i="20"/>
  <c r="D263" i="20"/>
  <c r="C263" i="20"/>
  <c r="C262" i="20"/>
  <c r="C242" i="20" s="1"/>
  <c r="I259" i="20"/>
  <c r="I258" i="20" s="1"/>
  <c r="H259" i="20"/>
  <c r="H258" i="20" s="1"/>
  <c r="G259" i="20"/>
  <c r="F259" i="20"/>
  <c r="E259" i="20"/>
  <c r="E258" i="20" s="1"/>
  <c r="D259" i="20"/>
  <c r="D258" i="20" s="1"/>
  <c r="I253" i="20"/>
  <c r="H253" i="20"/>
  <c r="G253" i="20"/>
  <c r="F253" i="20"/>
  <c r="F248" i="20" s="1"/>
  <c r="E253" i="20"/>
  <c r="D253" i="20"/>
  <c r="D248" i="20" s="1"/>
  <c r="I249" i="20"/>
  <c r="H249" i="20"/>
  <c r="G249" i="20"/>
  <c r="F249" i="20"/>
  <c r="E249" i="20"/>
  <c r="D249" i="20"/>
  <c r="I243" i="20"/>
  <c r="H243" i="20"/>
  <c r="G243" i="20"/>
  <c r="F243" i="20"/>
  <c r="E243" i="20"/>
  <c r="D243" i="20"/>
  <c r="C243" i="20"/>
  <c r="I242" i="20"/>
  <c r="H242" i="20"/>
  <c r="G242" i="20"/>
  <c r="F242" i="20"/>
  <c r="E242" i="20"/>
  <c r="D242" i="20"/>
  <c r="I239" i="20"/>
  <c r="H239" i="20"/>
  <c r="G239" i="20"/>
  <c r="F239" i="20"/>
  <c r="E239" i="20"/>
  <c r="I223" i="20"/>
  <c r="H223" i="20"/>
  <c r="G223" i="20"/>
  <c r="F223" i="20"/>
  <c r="E223" i="20"/>
  <c r="D223" i="20"/>
  <c r="C223" i="20"/>
  <c r="C222" i="20"/>
  <c r="I219" i="20"/>
  <c r="I233" i="20" s="1"/>
  <c r="H219" i="20"/>
  <c r="H233" i="20" s="1"/>
  <c r="G219" i="20"/>
  <c r="F219" i="20"/>
  <c r="F233" i="20" s="1"/>
  <c r="E219" i="20"/>
  <c r="D219" i="20"/>
  <c r="C219" i="20"/>
  <c r="I205" i="20"/>
  <c r="H205" i="20"/>
  <c r="G205" i="20"/>
  <c r="F205" i="20"/>
  <c r="E205" i="20"/>
  <c r="D205" i="20"/>
  <c r="D200" i="20" s="1"/>
  <c r="C205" i="20"/>
  <c r="C200" i="20" s="1"/>
  <c r="I201" i="20"/>
  <c r="I200" i="20" s="1"/>
  <c r="H201" i="20"/>
  <c r="G201" i="20"/>
  <c r="F201" i="20"/>
  <c r="E201" i="20"/>
  <c r="D201" i="20"/>
  <c r="C201" i="20"/>
  <c r="H200" i="20"/>
  <c r="G200" i="20"/>
  <c r="F200" i="20"/>
  <c r="I195" i="20"/>
  <c r="H195" i="20"/>
  <c r="G195" i="20"/>
  <c r="F195" i="20"/>
  <c r="E195" i="20"/>
  <c r="D195" i="20"/>
  <c r="C195" i="20"/>
  <c r="I191" i="20"/>
  <c r="H191" i="20"/>
  <c r="G191" i="20"/>
  <c r="G190" i="20" s="1"/>
  <c r="F191" i="20"/>
  <c r="F190" i="20" s="1"/>
  <c r="E191" i="20"/>
  <c r="E190" i="20" s="1"/>
  <c r="D191" i="20"/>
  <c r="D190" i="20" s="1"/>
  <c r="C191" i="20"/>
  <c r="C190" i="20" s="1"/>
  <c r="I185" i="20"/>
  <c r="H185" i="20"/>
  <c r="G185" i="20"/>
  <c r="F185" i="20"/>
  <c r="E185" i="20"/>
  <c r="D185" i="20"/>
  <c r="I184" i="20"/>
  <c r="H184" i="20"/>
  <c r="G184" i="20"/>
  <c r="G180" i="20" s="1"/>
  <c r="F184" i="20"/>
  <c r="E184" i="20"/>
  <c r="D184" i="20"/>
  <c r="I182" i="20"/>
  <c r="I181" i="20" s="1"/>
  <c r="H182" i="20"/>
  <c r="H181" i="20" s="1"/>
  <c r="G182" i="20"/>
  <c r="F182" i="20"/>
  <c r="F181" i="20" s="1"/>
  <c r="F180" i="20" s="1"/>
  <c r="E182" i="20"/>
  <c r="D182" i="20"/>
  <c r="G181" i="20"/>
  <c r="E181" i="20"/>
  <c r="D181" i="20"/>
  <c r="I175" i="20"/>
  <c r="H175" i="20"/>
  <c r="G175" i="20"/>
  <c r="F175" i="20"/>
  <c r="E175" i="20"/>
  <c r="D175" i="20"/>
  <c r="I174" i="20"/>
  <c r="H174" i="20"/>
  <c r="H170" i="20" s="1"/>
  <c r="G174" i="20"/>
  <c r="F174" i="20"/>
  <c r="E174" i="20"/>
  <c r="D174" i="20"/>
  <c r="I172" i="20"/>
  <c r="H172" i="20"/>
  <c r="G172" i="20"/>
  <c r="F172" i="20"/>
  <c r="E172" i="20"/>
  <c r="E171" i="20" s="1"/>
  <c r="D172" i="20"/>
  <c r="D171" i="20" s="1"/>
  <c r="D170" i="20" s="1"/>
  <c r="I171" i="20"/>
  <c r="H171" i="20"/>
  <c r="G171" i="20"/>
  <c r="F171" i="20"/>
  <c r="H165" i="20"/>
  <c r="I158" i="20"/>
  <c r="H158" i="20"/>
  <c r="G158" i="20"/>
  <c r="F158" i="20"/>
  <c r="F155" i="20" s="1"/>
  <c r="E158" i="20"/>
  <c r="E155" i="20" s="1"/>
  <c r="D158" i="20"/>
  <c r="I155" i="20"/>
  <c r="H155" i="20"/>
  <c r="G155" i="20"/>
  <c r="D155" i="20"/>
  <c r="I151" i="20"/>
  <c r="I165" i="20" s="1"/>
  <c r="H151" i="20"/>
  <c r="G151" i="20"/>
  <c r="F151" i="20"/>
  <c r="E151" i="20"/>
  <c r="D151" i="20"/>
  <c r="D165" i="20" s="1"/>
  <c r="C151" i="20"/>
  <c r="C165" i="20" s="1"/>
  <c r="I139" i="20"/>
  <c r="H139" i="20"/>
  <c r="G139" i="20"/>
  <c r="E139" i="20"/>
  <c r="D139" i="20"/>
  <c r="C139" i="20"/>
  <c r="I134" i="20"/>
  <c r="H134" i="20"/>
  <c r="G134" i="20"/>
  <c r="F134" i="20"/>
  <c r="E134" i="20"/>
  <c r="D134" i="20"/>
  <c r="I128" i="20"/>
  <c r="H128" i="20"/>
  <c r="G128" i="20"/>
  <c r="F128" i="20"/>
  <c r="E128" i="20"/>
  <c r="D128" i="20"/>
  <c r="C128" i="20"/>
  <c r="I68" i="20"/>
  <c r="H68" i="20"/>
  <c r="G68" i="20"/>
  <c r="F68" i="20"/>
  <c r="E68" i="20"/>
  <c r="D68" i="20"/>
  <c r="D57" i="20" s="1"/>
  <c r="I59" i="20"/>
  <c r="I57" i="20" s="1"/>
  <c r="H59" i="20"/>
  <c r="G59" i="20"/>
  <c r="F59" i="20"/>
  <c r="F57" i="20" s="1"/>
  <c r="E59" i="20"/>
  <c r="E57" i="20" s="1"/>
  <c r="D59" i="20"/>
  <c r="I44" i="20"/>
  <c r="H44" i="20"/>
  <c r="G44" i="20"/>
  <c r="F44" i="20"/>
  <c r="E44" i="20"/>
  <c r="E40" i="20" s="1"/>
  <c r="D44" i="20"/>
  <c r="D40" i="20" s="1"/>
  <c r="C44" i="20"/>
  <c r="C40" i="20" s="1"/>
  <c r="I41" i="20"/>
  <c r="I40" i="20" s="1"/>
  <c r="H41" i="20"/>
  <c r="H40" i="20" s="1"/>
  <c r="G41" i="20"/>
  <c r="F41" i="20"/>
  <c r="E41" i="20"/>
  <c r="D41" i="20"/>
  <c r="C41" i="20"/>
  <c r="I8" i="20"/>
  <c r="H8" i="20"/>
  <c r="D8" i="20"/>
  <c r="I6" i="20"/>
  <c r="H6" i="20"/>
  <c r="G6" i="20"/>
  <c r="G8" i="20" s="1"/>
  <c r="F6" i="20"/>
  <c r="F8" i="20" s="1"/>
  <c r="E6" i="20"/>
  <c r="E8" i="20" s="1"/>
  <c r="D6" i="20"/>
  <c r="C6" i="20"/>
  <c r="C8" i="20" s="1"/>
  <c r="I825" i="9"/>
  <c r="I824" i="9"/>
  <c r="I823" i="9" s="1"/>
  <c r="I822" i="9" s="1"/>
  <c r="H825" i="9"/>
  <c r="H824" i="9"/>
  <c r="G825" i="9"/>
  <c r="G824" i="9"/>
  <c r="G823" i="9" s="1"/>
  <c r="G822" i="9" s="1"/>
  <c r="F825" i="9"/>
  <c r="F824" i="9"/>
  <c r="E825" i="9"/>
  <c r="E824" i="9"/>
  <c r="D825" i="9"/>
  <c r="D824" i="9"/>
  <c r="C825" i="9"/>
  <c r="C824" i="9"/>
  <c r="C823" i="9" s="1"/>
  <c r="C822" i="9" s="1"/>
  <c r="I782" i="9"/>
  <c r="I781" i="9" s="1"/>
  <c r="H782" i="9"/>
  <c r="H781" i="9" s="1"/>
  <c r="G782" i="9"/>
  <c r="G781" i="9" s="1"/>
  <c r="F782" i="9"/>
  <c r="F781" i="9" s="1"/>
  <c r="E782" i="9"/>
  <c r="E781" i="9" s="1"/>
  <c r="D782" i="9"/>
  <c r="D781" i="9" s="1"/>
  <c r="C782" i="9"/>
  <c r="C781" i="9" s="1"/>
  <c r="I769" i="9"/>
  <c r="H769" i="9"/>
  <c r="G769" i="9"/>
  <c r="F769" i="9"/>
  <c r="E769" i="9"/>
  <c r="C769" i="9"/>
  <c r="I768" i="9"/>
  <c r="H768" i="9"/>
  <c r="G768" i="9"/>
  <c r="F768" i="9"/>
  <c r="E768" i="9"/>
  <c r="D768" i="9"/>
  <c r="C768" i="9"/>
  <c r="I767" i="9"/>
  <c r="H767" i="9"/>
  <c r="G767" i="9"/>
  <c r="F767" i="9"/>
  <c r="E767" i="9"/>
  <c r="D767" i="9"/>
  <c r="C767" i="9"/>
  <c r="C766" i="9" s="1"/>
  <c r="C765" i="9" s="1"/>
  <c r="I570" i="9"/>
  <c r="I569" i="9" s="1"/>
  <c r="H570" i="9"/>
  <c r="G570" i="9"/>
  <c r="F570" i="9"/>
  <c r="E570" i="9"/>
  <c r="D570" i="9"/>
  <c r="D569" i="9" s="1"/>
  <c r="C570" i="9"/>
  <c r="C569" i="9" s="1"/>
  <c r="H569" i="9"/>
  <c r="G569" i="9"/>
  <c r="F569" i="9"/>
  <c r="E569" i="9"/>
  <c r="C431" i="9"/>
  <c r="C430" i="9" s="1"/>
  <c r="I431" i="9"/>
  <c r="I430" i="9" s="1"/>
  <c r="H431" i="9"/>
  <c r="H430" i="9" s="1"/>
  <c r="G431" i="9"/>
  <c r="G430" i="9" s="1"/>
  <c r="F431" i="9"/>
  <c r="F430" i="9" s="1"/>
  <c r="E431" i="9"/>
  <c r="E430" i="9" s="1"/>
  <c r="D431" i="9"/>
  <c r="D430" i="9" s="1"/>
  <c r="I411" i="9"/>
  <c r="I410" i="9" s="1"/>
  <c r="H411" i="9"/>
  <c r="H410" i="9" s="1"/>
  <c r="G411" i="9"/>
  <c r="G410" i="9" s="1"/>
  <c r="F411" i="9"/>
  <c r="F410" i="9" s="1"/>
  <c r="E411" i="9"/>
  <c r="E410" i="9" s="1"/>
  <c r="D411" i="9"/>
  <c r="D410" i="9" s="1"/>
  <c r="C411" i="9"/>
  <c r="C410" i="9" s="1"/>
  <c r="I401" i="9"/>
  <c r="H401" i="9"/>
  <c r="G401" i="9"/>
  <c r="F401" i="9"/>
  <c r="E401" i="9"/>
  <c r="D401" i="9"/>
  <c r="C401" i="9"/>
  <c r="E371" i="9"/>
  <c r="F371" i="9"/>
  <c r="I372" i="9"/>
  <c r="I371" i="9" s="1"/>
  <c r="H372" i="9"/>
  <c r="H371" i="9" s="1"/>
  <c r="G372" i="9"/>
  <c r="G371" i="9" s="1"/>
  <c r="F372" i="9"/>
  <c r="E372" i="9"/>
  <c r="D372" i="9"/>
  <c r="D371" i="9" s="1"/>
  <c r="C372" i="9"/>
  <c r="C371" i="9" s="1"/>
  <c r="I350" i="9"/>
  <c r="H350" i="9"/>
  <c r="G350" i="9"/>
  <c r="F350" i="9"/>
  <c r="E350" i="9"/>
  <c r="D350" i="9"/>
  <c r="C350" i="9"/>
  <c r="I340" i="9"/>
  <c r="H340" i="9"/>
  <c r="G340" i="9"/>
  <c r="F340" i="9"/>
  <c r="E340" i="9"/>
  <c r="D340" i="9"/>
  <c r="C340" i="9"/>
  <c r="I233" i="9"/>
  <c r="H233" i="9"/>
  <c r="G233" i="9"/>
  <c r="F233" i="9"/>
  <c r="E233" i="9"/>
  <c r="D233" i="9"/>
  <c r="C233" i="9"/>
  <c r="C232" i="9" s="1"/>
  <c r="D223" i="9"/>
  <c r="E223" i="9"/>
  <c r="F223" i="9"/>
  <c r="G223" i="9"/>
  <c r="H223" i="9"/>
  <c r="I223" i="9"/>
  <c r="C223" i="9"/>
  <c r="I70" i="9"/>
  <c r="H70" i="9"/>
  <c r="G70" i="9"/>
  <c r="F70" i="9"/>
  <c r="E70" i="9"/>
  <c r="D70" i="9"/>
  <c r="C70" i="9"/>
  <c r="I59" i="9"/>
  <c r="H59" i="9"/>
  <c r="G59" i="9"/>
  <c r="F59" i="9"/>
  <c r="E59" i="9"/>
  <c r="D59" i="9"/>
  <c r="C59" i="9"/>
  <c r="I44" i="9"/>
  <c r="H44" i="9"/>
  <c r="G44" i="9"/>
  <c r="F44" i="9"/>
  <c r="E44" i="9"/>
  <c r="D44" i="9"/>
  <c r="C44" i="9"/>
  <c r="E239" i="7"/>
  <c r="F239" i="7"/>
  <c r="G239" i="7"/>
  <c r="H239" i="7"/>
  <c r="I239" i="7"/>
  <c r="D239" i="7"/>
  <c r="E223" i="7"/>
  <c r="F223" i="7"/>
  <c r="G223" i="7"/>
  <c r="H223" i="7"/>
  <c r="I223" i="7"/>
  <c r="I233" i="7" s="1"/>
  <c r="D223" i="7"/>
  <c r="E219" i="7"/>
  <c r="E233" i="7" s="1"/>
  <c r="F219" i="7"/>
  <c r="F233" i="7" s="1"/>
  <c r="G219" i="7"/>
  <c r="G233" i="7" s="1"/>
  <c r="H219" i="7"/>
  <c r="H233" i="7" s="1"/>
  <c r="I219" i="7"/>
  <c r="D219" i="7"/>
  <c r="D233" i="7" s="1"/>
  <c r="I165" i="7"/>
  <c r="F165" i="7"/>
  <c r="H165" i="7"/>
  <c r="E155" i="7"/>
  <c r="E165" i="7" s="1"/>
  <c r="F155" i="7"/>
  <c r="G155" i="7"/>
  <c r="H155" i="7"/>
  <c r="I155" i="7"/>
  <c r="D155" i="7"/>
  <c r="E151" i="7"/>
  <c r="F151" i="7"/>
  <c r="G151" i="7"/>
  <c r="G165" i="7" s="1"/>
  <c r="H151" i="7"/>
  <c r="I151" i="7"/>
  <c r="D151" i="7"/>
  <c r="D165" i="7" s="1"/>
  <c r="D823" i="9" l="1"/>
  <c r="D822" i="9" s="1"/>
  <c r="E823" i="9"/>
  <c r="E822" i="9" s="1"/>
  <c r="G170" i="20"/>
  <c r="H190" i="20"/>
  <c r="F445" i="20"/>
  <c r="E170" i="20"/>
  <c r="I190" i="20"/>
  <c r="D239" i="20"/>
  <c r="F170" i="20"/>
  <c r="I170" i="20"/>
  <c r="E200" i="20"/>
  <c r="C233" i="20"/>
  <c r="E248" i="20"/>
  <c r="E238" i="20" s="1"/>
  <c r="F238" i="20"/>
  <c r="G57" i="20"/>
  <c r="I180" i="20"/>
  <c r="D233" i="20"/>
  <c r="G258" i="20"/>
  <c r="E383" i="20"/>
  <c r="D445" i="20"/>
  <c r="F40" i="20"/>
  <c r="D180" i="20"/>
  <c r="E233" i="20"/>
  <c r="G40" i="20"/>
  <c r="G165" i="20"/>
  <c r="E180" i="20"/>
  <c r="H248" i="20"/>
  <c r="H238" i="20" s="1"/>
  <c r="E445" i="20"/>
  <c r="H180" i="20"/>
  <c r="H57" i="20"/>
  <c r="G248" i="20"/>
  <c r="G233" i="20"/>
  <c r="I248" i="20"/>
  <c r="C445" i="20"/>
  <c r="F165" i="20"/>
  <c r="G238" i="20"/>
  <c r="E165" i="20"/>
  <c r="I238" i="20"/>
  <c r="D238" i="20"/>
  <c r="C239" i="20"/>
  <c r="C258" i="20"/>
  <c r="C238" i="20" s="1"/>
  <c r="F823" i="9"/>
  <c r="F822" i="9" s="1"/>
  <c r="H823" i="9"/>
  <c r="H822" i="9" s="1"/>
  <c r="D766" i="9"/>
  <c r="D765" i="9" s="1"/>
  <c r="E766" i="9"/>
  <c r="E765" i="9" s="1"/>
  <c r="F766" i="9"/>
  <c r="F765" i="9" s="1"/>
  <c r="H766" i="9"/>
  <c r="H765" i="9" s="1"/>
  <c r="I766" i="9"/>
  <c r="I765" i="9" s="1"/>
  <c r="G766" i="9"/>
  <c r="G765" i="9" s="1"/>
  <c r="C57" i="9"/>
  <c r="C237" i="9"/>
  <c r="D57" i="9"/>
  <c r="E57" i="9"/>
  <c r="H57" i="9"/>
  <c r="F57" i="9"/>
  <c r="I57" i="9"/>
  <c r="G57" i="9"/>
  <c r="D231" i="13"/>
  <c r="E231" i="13"/>
  <c r="F231" i="13"/>
  <c r="G231" i="13"/>
  <c r="H231" i="13"/>
  <c r="C231" i="13"/>
  <c r="D239" i="12"/>
  <c r="E239" i="12"/>
  <c r="F239" i="12"/>
  <c r="G239" i="12"/>
  <c r="H239" i="12"/>
  <c r="I239" i="12"/>
  <c r="C239" i="12"/>
  <c r="D219" i="18"/>
  <c r="E219" i="18"/>
  <c r="F219" i="18"/>
  <c r="G219" i="18"/>
  <c r="H219" i="18"/>
  <c r="I219" i="18"/>
  <c r="C219" i="18"/>
  <c r="D234" i="8"/>
  <c r="E234" i="8"/>
  <c r="F234" i="8"/>
  <c r="G234" i="8"/>
  <c r="H234" i="8"/>
  <c r="I234" i="8"/>
  <c r="C234" i="8"/>
  <c r="D232" i="5"/>
  <c r="E232" i="5"/>
  <c r="F232" i="5"/>
  <c r="G232" i="5"/>
  <c r="H232" i="5"/>
  <c r="I232" i="5"/>
  <c r="C232" i="5"/>
  <c r="D217" i="15" l="1"/>
  <c r="E217" i="15"/>
  <c r="F217" i="15"/>
  <c r="G217" i="15"/>
  <c r="H217" i="15"/>
  <c r="I217" i="15"/>
  <c r="C217" i="15"/>
  <c r="H235" i="12"/>
  <c r="I235" i="12"/>
  <c r="G235" i="12"/>
  <c r="D235" i="12"/>
  <c r="E235" i="12"/>
  <c r="F235" i="12"/>
  <c r="C235" i="12"/>
  <c r="D225" i="8"/>
  <c r="D239" i="8" s="1"/>
  <c r="E225" i="8"/>
  <c r="E239" i="8" s="1"/>
  <c r="F225" i="8"/>
  <c r="F239" i="8" s="1"/>
  <c r="G225" i="8"/>
  <c r="G239" i="8" s="1"/>
  <c r="H225" i="8"/>
  <c r="H239" i="8" s="1"/>
  <c r="I225" i="8"/>
  <c r="I239" i="8" s="1"/>
  <c r="C225" i="8"/>
  <c r="C239" i="8" s="1"/>
  <c r="D223" i="5"/>
  <c r="E223" i="5"/>
  <c r="F223" i="5"/>
  <c r="G223" i="5"/>
  <c r="H223" i="5"/>
  <c r="I223" i="5"/>
  <c r="C223" i="5"/>
  <c r="C241" i="13"/>
  <c r="D241" i="13"/>
  <c r="E241" i="13"/>
  <c r="F241" i="13"/>
  <c r="G241" i="13"/>
  <c r="H241" i="13"/>
  <c r="D232" i="11"/>
  <c r="E232" i="11"/>
  <c r="F232" i="11"/>
  <c r="G232" i="11"/>
  <c r="H232" i="11"/>
  <c r="I232" i="11"/>
  <c r="C232" i="11"/>
  <c r="E232" i="9"/>
  <c r="E237" i="9" s="1"/>
  <c r="F232" i="9"/>
  <c r="F237" i="9" s="1"/>
  <c r="G232" i="9"/>
  <c r="G237" i="9" s="1"/>
  <c r="H232" i="9"/>
  <c r="H237" i="9" s="1"/>
  <c r="I232" i="9"/>
  <c r="I237" i="9" s="1"/>
  <c r="D232" i="9"/>
  <c r="D237" i="9" s="1"/>
  <c r="H234" i="7" l="1"/>
  <c r="I234" i="7"/>
  <c r="E234" i="7"/>
  <c r="F234" i="7"/>
  <c r="G234" i="7"/>
  <c r="D234" i="7"/>
  <c r="E229" i="18"/>
  <c r="F229" i="18"/>
  <c r="G229" i="18"/>
  <c r="D224" i="18"/>
  <c r="D229" i="18" s="1"/>
  <c r="E224" i="18"/>
  <c r="F224" i="18"/>
  <c r="G224" i="18"/>
  <c r="H224" i="18"/>
  <c r="H229" i="18" s="1"/>
  <c r="I224" i="18"/>
  <c r="I229" i="18" s="1"/>
  <c r="C224" i="18"/>
  <c r="C229" i="18" s="1"/>
  <c r="D240" i="2"/>
  <c r="E240" i="2"/>
  <c r="F240" i="2"/>
  <c r="G240" i="2"/>
  <c r="H240" i="2"/>
  <c r="I240" i="2"/>
  <c r="C240" i="2"/>
  <c r="D171" i="12"/>
  <c r="E171" i="12"/>
  <c r="F171" i="12"/>
  <c r="G171" i="12"/>
  <c r="H171" i="12"/>
  <c r="I171" i="12"/>
  <c r="C171" i="12"/>
  <c r="D162" i="8"/>
  <c r="E162" i="8"/>
  <c r="F162" i="8"/>
  <c r="G162" i="8"/>
  <c r="H162" i="8"/>
  <c r="I162" i="8"/>
  <c r="C162" i="8"/>
  <c r="C168" i="13"/>
  <c r="D177" i="12"/>
  <c r="E177" i="12"/>
  <c r="F177" i="12"/>
  <c r="G177" i="12"/>
  <c r="H177" i="12"/>
  <c r="I177" i="12"/>
  <c r="C177" i="12"/>
  <c r="D167" i="8"/>
  <c r="E167" i="8"/>
  <c r="F167" i="8"/>
  <c r="G167" i="8"/>
  <c r="H167" i="8"/>
  <c r="I167" i="8"/>
  <c r="C167" i="8"/>
  <c r="I162" i="5"/>
  <c r="D162" i="5"/>
  <c r="E162" i="5"/>
  <c r="F162" i="5"/>
  <c r="G162" i="5"/>
  <c r="H162" i="5"/>
  <c r="C162" i="5"/>
  <c r="D151" i="15"/>
  <c r="E151" i="15"/>
  <c r="F151" i="15"/>
  <c r="G151" i="15"/>
  <c r="H151" i="15"/>
  <c r="I151" i="15"/>
  <c r="C151" i="15"/>
  <c r="H167" i="12"/>
  <c r="I167" i="12"/>
  <c r="G167" i="12"/>
  <c r="D167" i="12"/>
  <c r="E167" i="12"/>
  <c r="F167" i="12"/>
  <c r="C167" i="12"/>
  <c r="D158" i="8"/>
  <c r="D172" i="8" s="1"/>
  <c r="E158" i="8"/>
  <c r="E172" i="8" s="1"/>
  <c r="F158" i="8"/>
  <c r="F172" i="8" s="1"/>
  <c r="G158" i="8"/>
  <c r="G172" i="8" s="1"/>
  <c r="H158" i="8"/>
  <c r="H172" i="8" s="1"/>
  <c r="I158" i="8"/>
  <c r="C158" i="8"/>
  <c r="D153" i="5"/>
  <c r="E153" i="5"/>
  <c r="F153" i="5"/>
  <c r="G153" i="5"/>
  <c r="H153" i="5"/>
  <c r="I153" i="5"/>
  <c r="C153" i="5"/>
  <c r="C164" i="15"/>
  <c r="H164" i="15"/>
  <c r="I164" i="15"/>
  <c r="C165" i="11"/>
  <c r="I167" i="10"/>
  <c r="C172" i="8" l="1"/>
  <c r="I172" i="8"/>
  <c r="C166" i="14"/>
  <c r="D166" i="14"/>
  <c r="E166" i="14"/>
  <c r="F166" i="14"/>
  <c r="G166" i="14"/>
  <c r="H166" i="14"/>
  <c r="I166" i="14"/>
  <c r="G174" i="2"/>
  <c r="H174" i="2"/>
  <c r="I174" i="2"/>
  <c r="F174" i="2"/>
  <c r="E174" i="2"/>
  <c r="D174" i="2"/>
  <c r="C174" i="2"/>
  <c r="D173" i="13" l="1"/>
  <c r="E173" i="13"/>
  <c r="F173" i="13"/>
  <c r="G173" i="13"/>
  <c r="H173" i="13"/>
  <c r="I173" i="13"/>
  <c r="C173" i="13"/>
  <c r="I39" i="7"/>
  <c r="D40" i="7"/>
  <c r="C40" i="7"/>
  <c r="I39" i="18"/>
  <c r="I772" i="12"/>
  <c r="I771" i="12" s="1"/>
  <c r="I580" i="12"/>
  <c r="I579" i="12" s="1"/>
  <c r="I492" i="12"/>
  <c r="I486" i="12"/>
  <c r="H486" i="12"/>
  <c r="G486" i="12"/>
  <c r="F486" i="12"/>
  <c r="E486" i="12"/>
  <c r="D486" i="12"/>
  <c r="C486" i="12"/>
  <c r="I480" i="12"/>
  <c r="H480" i="12"/>
  <c r="G480" i="12"/>
  <c r="F480" i="12"/>
  <c r="E480" i="12"/>
  <c r="D480" i="12"/>
  <c r="C480" i="12"/>
  <c r="I474" i="12"/>
  <c r="H474" i="12"/>
  <c r="G474" i="12"/>
  <c r="F474" i="12"/>
  <c r="E474" i="12"/>
  <c r="D474" i="12"/>
  <c r="C474" i="12"/>
  <c r="I468" i="12"/>
  <c r="H468" i="12"/>
  <c r="G468" i="12"/>
  <c r="F468" i="12"/>
  <c r="E468" i="12"/>
  <c r="D468" i="12"/>
  <c r="C468" i="12"/>
  <c r="I463" i="12"/>
  <c r="H463" i="12"/>
  <c r="G463" i="12"/>
  <c r="F463" i="12"/>
  <c r="E463" i="12"/>
  <c r="D463" i="12"/>
  <c r="C463" i="12"/>
  <c r="I456" i="12"/>
  <c r="H456" i="12"/>
  <c r="G456" i="12"/>
  <c r="F456" i="12"/>
  <c r="E456" i="12"/>
  <c r="D456" i="12"/>
  <c r="C456" i="12"/>
  <c r="I450" i="12"/>
  <c r="H450" i="12"/>
  <c r="G450" i="12"/>
  <c r="F450" i="12"/>
  <c r="E450" i="12"/>
  <c r="D450" i="12"/>
  <c r="C450" i="12"/>
  <c r="I441" i="12"/>
  <c r="H441" i="12"/>
  <c r="G441" i="12"/>
  <c r="F441" i="12"/>
  <c r="E441" i="12"/>
  <c r="D441" i="12"/>
  <c r="C441" i="12"/>
  <c r="I250" i="12"/>
  <c r="H250" i="12"/>
  <c r="G250" i="12"/>
  <c r="F250" i="12"/>
  <c r="E250" i="12"/>
  <c r="D250" i="12"/>
  <c r="C250" i="12"/>
  <c r="I182" i="12"/>
  <c r="H182" i="12"/>
  <c r="G182" i="12"/>
  <c r="F182" i="12"/>
  <c r="E182" i="12"/>
  <c r="D182" i="12"/>
  <c r="C182" i="12"/>
  <c r="I39" i="12"/>
  <c r="H39" i="12"/>
  <c r="G39" i="12"/>
  <c r="F39" i="12"/>
  <c r="E39" i="12"/>
  <c r="D39" i="12"/>
  <c r="C39" i="12"/>
  <c r="F852" i="5" l="1"/>
  <c r="E852" i="5"/>
  <c r="D852" i="5"/>
  <c r="C852" i="5"/>
  <c r="I241" i="5"/>
  <c r="I171" i="5"/>
  <c r="I8" i="2" l="1"/>
  <c r="H8" i="2"/>
  <c r="G8" i="2"/>
  <c r="F8" i="2"/>
  <c r="E8" i="2"/>
  <c r="D8" i="2"/>
  <c r="I759" i="14"/>
  <c r="I666" i="14"/>
  <c r="I623" i="14"/>
  <c r="I487" i="14"/>
  <c r="I455" i="14"/>
  <c r="I232" i="14"/>
  <c r="I39" i="14"/>
  <c r="H39" i="14"/>
  <c r="G39" i="14"/>
  <c r="F39" i="14"/>
  <c r="E39" i="14"/>
  <c r="D39" i="14"/>
  <c r="C39" i="14"/>
  <c r="I8" i="14"/>
  <c r="I158" i="18" l="1"/>
  <c r="H158" i="18"/>
  <c r="G158" i="18"/>
  <c r="F158" i="18"/>
  <c r="E158" i="18"/>
  <c r="D158" i="18"/>
  <c r="C158" i="18"/>
  <c r="I153" i="18"/>
  <c r="H153" i="18"/>
  <c r="G153" i="18"/>
  <c r="F153" i="18"/>
  <c r="E153" i="18"/>
  <c r="D153" i="18"/>
  <c r="C153" i="18"/>
  <c r="C163" i="18" s="1"/>
  <c r="H43" i="18"/>
  <c r="H39" i="18" s="1"/>
  <c r="G43" i="18"/>
  <c r="G39" i="18" s="1"/>
  <c r="F43" i="18"/>
  <c r="F39" i="18" s="1"/>
  <c r="E43" i="18"/>
  <c r="E39" i="18" s="1"/>
  <c r="D43" i="18"/>
  <c r="D39" i="18" s="1"/>
  <c r="C43" i="18"/>
  <c r="C40" i="18"/>
  <c r="C39" i="18" s="1"/>
  <c r="E163" i="18" l="1"/>
  <c r="F163" i="18"/>
  <c r="D163" i="18"/>
  <c r="I163" i="18"/>
  <c r="G163" i="18"/>
  <c r="H163" i="18"/>
  <c r="H949" i="10"/>
  <c r="G949" i="10"/>
  <c r="F949" i="10"/>
  <c r="E949" i="10"/>
  <c r="D949" i="10"/>
  <c r="C949" i="10"/>
  <c r="H562" i="10"/>
  <c r="G562" i="10"/>
  <c r="F562" i="10"/>
  <c r="E562" i="10"/>
  <c r="D562" i="10"/>
  <c r="C562" i="10"/>
  <c r="H405" i="10"/>
  <c r="H404" i="10" s="1"/>
  <c r="G405" i="10"/>
  <c r="G404" i="10" s="1"/>
  <c r="F405" i="10"/>
  <c r="F404" i="10" s="1"/>
  <c r="E405" i="10"/>
  <c r="E404" i="10" s="1"/>
  <c r="D405" i="10"/>
  <c r="D404" i="10" s="1"/>
  <c r="C405" i="10"/>
  <c r="C404" i="10" s="1"/>
  <c r="I234" i="10"/>
  <c r="H234" i="10"/>
  <c r="G234" i="10"/>
  <c r="F234" i="10"/>
  <c r="E234" i="10"/>
  <c r="D234" i="10"/>
  <c r="C234" i="10"/>
  <c r="I749" i="16"/>
  <c r="H749" i="16"/>
  <c r="G749" i="16"/>
  <c r="I920" i="8" l="1"/>
  <c r="H920" i="8"/>
  <c r="G920" i="8"/>
  <c r="F920" i="8"/>
  <c r="E920" i="8"/>
  <c r="D920" i="8"/>
  <c r="C920" i="8"/>
  <c r="I729" i="8"/>
  <c r="I508" i="8"/>
  <c r="H508" i="8"/>
  <c r="G508" i="8"/>
  <c r="F508" i="8"/>
  <c r="E508" i="8"/>
  <c r="D508" i="8"/>
  <c r="C508" i="8"/>
  <c r="I467" i="8"/>
  <c r="H467" i="8"/>
  <c r="G467" i="8"/>
  <c r="F467" i="8"/>
  <c r="E467" i="8"/>
  <c r="D467" i="8"/>
  <c r="C467" i="8"/>
  <c r="I458" i="8"/>
  <c r="I450" i="8" s="1"/>
  <c r="H458" i="8"/>
  <c r="H450" i="8" s="1"/>
  <c r="G458" i="8"/>
  <c r="G450" i="8" s="1"/>
  <c r="F458" i="8"/>
  <c r="F450" i="8" s="1"/>
  <c r="E458" i="8"/>
  <c r="E450" i="8" s="1"/>
  <c r="D458" i="8"/>
  <c r="C458" i="8"/>
  <c r="D450" i="8"/>
  <c r="C450" i="8"/>
  <c r="C8" i="16"/>
  <c r="D8" i="16"/>
  <c r="E8" i="16"/>
  <c r="F8" i="16"/>
  <c r="G8" i="16"/>
  <c r="H8" i="16"/>
  <c r="I8" i="16"/>
  <c r="C8" i="3"/>
  <c r="D8" i="3"/>
  <c r="E8" i="3"/>
  <c r="F8" i="3"/>
  <c r="G8" i="3"/>
  <c r="H8" i="3"/>
  <c r="I8" i="3"/>
  <c r="I234" i="6"/>
  <c r="D114" i="6"/>
  <c r="E114" i="6"/>
  <c r="F114" i="6"/>
  <c r="G114" i="6"/>
  <c r="H114" i="6"/>
  <c r="I114" i="6"/>
  <c r="D46" i="6"/>
  <c r="E46" i="6"/>
  <c r="F46" i="6"/>
  <c r="G46" i="6"/>
  <c r="H46" i="6"/>
  <c r="C46" i="6"/>
  <c r="I37" i="6"/>
  <c r="I663" i="6"/>
  <c r="I293" i="6"/>
  <c r="I291" i="6"/>
  <c r="I288" i="6"/>
  <c r="I287" i="6"/>
  <c r="I280" i="6"/>
  <c r="I278" i="6"/>
  <c r="I277" i="6"/>
  <c r="E261" i="6"/>
  <c r="F261" i="6"/>
  <c r="G261" i="6"/>
  <c r="H261" i="6"/>
  <c r="D261" i="6"/>
  <c r="I263" i="6"/>
  <c r="I262" i="6"/>
  <c r="I260" i="6"/>
  <c r="I258" i="6"/>
  <c r="I257" i="6"/>
  <c r="I251" i="6"/>
  <c r="I248" i="6"/>
  <c r="I247" i="6"/>
  <c r="I246" i="6"/>
  <c r="I244" i="6"/>
  <c r="I243" i="6"/>
  <c r="I242" i="6"/>
  <c r="I241" i="6"/>
  <c r="I239" i="6"/>
  <c r="I238" i="6"/>
  <c r="I236" i="6"/>
  <c r="I235" i="6"/>
  <c r="D92" i="6"/>
  <c r="E92" i="6"/>
  <c r="F92" i="6"/>
  <c r="G92" i="6"/>
  <c r="H92" i="6"/>
  <c r="I92" i="6"/>
  <c r="E90" i="6"/>
  <c r="G90" i="6"/>
  <c r="H90" i="6"/>
  <c r="D90" i="6"/>
  <c r="I90" i="6"/>
  <c r="I89" i="6"/>
  <c r="I88" i="6"/>
  <c r="I87" i="6"/>
  <c r="I86" i="6"/>
  <c r="I85" i="6"/>
  <c r="I84" i="6"/>
  <c r="I83" i="6"/>
  <c r="I82" i="6"/>
  <c r="I80" i="6"/>
  <c r="I78" i="6"/>
  <c r="I77" i="6"/>
  <c r="I76" i="6"/>
  <c r="I75" i="6"/>
  <c r="I74" i="6"/>
  <c r="I73" i="6"/>
  <c r="I71" i="6"/>
  <c r="I69" i="6"/>
  <c r="I61" i="6"/>
  <c r="I60" i="6"/>
  <c r="I56" i="6"/>
  <c r="I54" i="6"/>
  <c r="I53" i="6"/>
  <c r="I38" i="6"/>
  <c r="I36" i="6"/>
  <c r="I34" i="6"/>
  <c r="I33" i="6"/>
  <c r="I910" i="10"/>
  <c r="I697" i="11"/>
  <c r="H697" i="11"/>
  <c r="H657" i="11"/>
  <c r="I657" i="11"/>
  <c r="I710" i="16"/>
  <c r="H710" i="16"/>
  <c r="I400" i="8"/>
  <c r="I359" i="8"/>
  <c r="H359" i="8"/>
  <c r="I230" i="15"/>
  <c r="I949" i="10"/>
  <c r="I562" i="10"/>
  <c r="I905" i="8"/>
  <c r="I406" i="7"/>
  <c r="I397" i="7"/>
  <c r="I813" i="4"/>
  <c r="H230" i="15"/>
  <c r="I495" i="10"/>
  <c r="I405" i="10"/>
  <c r="I316" i="10"/>
  <c r="I303" i="10"/>
  <c r="H910" i="10"/>
  <c r="H495" i="10"/>
  <c r="H316" i="10"/>
  <c r="H303" i="10"/>
  <c r="I937" i="8"/>
  <c r="I876" i="8"/>
  <c r="I343" i="8"/>
  <c r="H937" i="8"/>
  <c r="H905" i="8"/>
  <c r="H876" i="8"/>
  <c r="H400" i="8"/>
  <c r="H343" i="8"/>
  <c r="I423" i="7"/>
  <c r="I371" i="7"/>
  <c r="H423" i="7"/>
  <c r="H397" i="7"/>
  <c r="H371" i="7"/>
  <c r="H334" i="7"/>
  <c r="I616" i="6"/>
  <c r="H616" i="6"/>
  <c r="I512" i="5"/>
  <c r="I484" i="5"/>
  <c r="H512" i="5"/>
  <c r="H484" i="5"/>
  <c r="H983" i="4"/>
  <c r="H813" i="4"/>
  <c r="H754" i="4"/>
  <c r="H232" i="14"/>
  <c r="C1423" i="16"/>
  <c r="C1422" i="16" s="1"/>
  <c r="C1421" i="16" s="1"/>
  <c r="D905" i="8"/>
  <c r="E905" i="8"/>
  <c r="F905" i="8"/>
  <c r="G905" i="8"/>
  <c r="C905" i="8"/>
  <c r="D876" i="8"/>
  <c r="E876" i="8"/>
  <c r="F876" i="8"/>
  <c r="G876" i="8"/>
  <c r="C876" i="8"/>
  <c r="D616" i="6"/>
  <c r="E616" i="6"/>
  <c r="F616" i="6"/>
  <c r="G616" i="6"/>
  <c r="C616" i="6"/>
  <c r="D910" i="10"/>
  <c r="E910" i="10"/>
  <c r="F910" i="10"/>
  <c r="G910" i="10"/>
  <c r="C910" i="10"/>
  <c r="F937" i="8"/>
  <c r="G937" i="8"/>
  <c r="E937" i="8"/>
  <c r="D937" i="8"/>
  <c r="C937" i="8"/>
  <c r="C983" i="4"/>
  <c r="D983" i="4"/>
  <c r="E983" i="4"/>
  <c r="F983" i="4"/>
  <c r="G983" i="4"/>
  <c r="D813" i="4"/>
  <c r="E813" i="4"/>
  <c r="F813" i="4"/>
  <c r="G813" i="4"/>
  <c r="C813" i="4"/>
  <c r="D754" i="4"/>
  <c r="E754" i="4"/>
  <c r="F754" i="4"/>
  <c r="G754" i="4"/>
  <c r="C754" i="4"/>
  <c r="E495" i="10"/>
  <c r="F495" i="10"/>
  <c r="G495" i="10"/>
  <c r="D495" i="10"/>
  <c r="C495" i="10"/>
  <c r="D423" i="7"/>
  <c r="E423" i="7"/>
  <c r="F423" i="7"/>
  <c r="G423" i="7"/>
  <c r="C423" i="7"/>
  <c r="D397" i="7"/>
  <c r="E397" i="7"/>
  <c r="F397" i="7"/>
  <c r="G397" i="7"/>
  <c r="C397" i="7"/>
  <c r="D512" i="5"/>
  <c r="E512" i="5"/>
  <c r="F512" i="5"/>
  <c r="G512" i="5"/>
  <c r="C512" i="5"/>
  <c r="D484" i="5"/>
  <c r="E484" i="5"/>
  <c r="F484" i="5"/>
  <c r="G484" i="5"/>
  <c r="C484" i="5"/>
  <c r="D303" i="10"/>
  <c r="E303" i="10"/>
  <c r="F303" i="10"/>
  <c r="G303" i="10"/>
  <c r="C303" i="10"/>
  <c r="D316" i="10"/>
  <c r="E316" i="10"/>
  <c r="F316" i="10"/>
  <c r="G316" i="10"/>
  <c r="C316" i="10"/>
  <c r="G371" i="7"/>
  <c r="F371" i="7"/>
  <c r="E371" i="7"/>
  <c r="D371" i="7"/>
  <c r="C371" i="7"/>
  <c r="F334" i="7"/>
  <c r="G334" i="7"/>
  <c r="E334" i="7"/>
  <c r="D334" i="7"/>
  <c r="C334" i="7"/>
  <c r="D400" i="8"/>
  <c r="E400" i="8"/>
  <c r="F400" i="8"/>
  <c r="G400" i="8"/>
  <c r="C400" i="8"/>
  <c r="D359" i="8"/>
  <c r="E359" i="8"/>
  <c r="F359" i="8"/>
  <c r="G359" i="8"/>
  <c r="C359" i="8"/>
  <c r="D343" i="8"/>
  <c r="E343" i="8"/>
  <c r="F343" i="8"/>
  <c r="G343" i="8"/>
  <c r="C343" i="8"/>
  <c r="D232" i="14"/>
  <c r="E232" i="14"/>
  <c r="F232" i="14"/>
  <c r="G232" i="14"/>
  <c r="C232" i="14"/>
  <c r="D230" i="15"/>
  <c r="E230" i="15"/>
  <c r="F230" i="15"/>
  <c r="G230" i="15"/>
  <c r="C230" i="15"/>
  <c r="D164" i="15"/>
  <c r="E164" i="15"/>
  <c r="F164" i="15"/>
  <c r="G164" i="15"/>
  <c r="I46" i="6" l="1"/>
  <c r="I261" i="6"/>
  <c r="I5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Tosh-Natoy Nugent</author>
  </authors>
  <commentList>
    <comment ref="I91" authorId="0" shapeId="0" xr:uid="{2C213402-C1F4-4A7E-93DF-20A86C336B91}">
      <text>
        <r>
          <rPr>
            <b/>
            <sz val="9"/>
            <color indexed="81"/>
            <rFont val="Tahoma"/>
            <family val="2"/>
          </rPr>
          <t>Tosh-Natoy Nugent:</t>
        </r>
        <r>
          <rPr>
            <sz val="9"/>
            <color indexed="81"/>
            <rFont val="Tahoma"/>
            <family val="2"/>
          </rPr>
          <t xml:space="preserve">
This figure was updated to reflect USD conversion </t>
        </r>
      </text>
    </comment>
    <comment ref="G95" authorId="0" shapeId="0" xr:uid="{B52015CD-A63D-43CB-8DFB-EAC7C54B31E1}">
      <text>
        <r>
          <rPr>
            <b/>
            <sz val="9"/>
            <color indexed="81"/>
            <rFont val="Tahoma"/>
            <family val="2"/>
          </rPr>
          <t>Tosh-Natoy Nugent:</t>
        </r>
        <r>
          <rPr>
            <sz val="9"/>
            <color indexed="81"/>
            <rFont val="Tahoma"/>
            <family val="2"/>
          </rPr>
          <t xml:space="preserve">
figures were updated</t>
        </r>
      </text>
    </comment>
    <comment ref="I97" authorId="0" shapeId="0" xr:uid="{3790622A-48CA-4366-A079-8785BEBAECCB}">
      <text>
        <r>
          <rPr>
            <b/>
            <sz val="9"/>
            <color indexed="81"/>
            <rFont val="Tahoma"/>
            <family val="2"/>
          </rPr>
          <t>Tosh-Natoy Nugent:</t>
        </r>
        <r>
          <rPr>
            <sz val="9"/>
            <color indexed="81"/>
            <rFont val="Tahoma"/>
            <family val="2"/>
          </rPr>
          <t xml:space="preserve">
This Figure was updated to reflect USD conversion</t>
        </r>
      </text>
    </comment>
    <comment ref="F101" authorId="0" shapeId="0" xr:uid="{B57C48C0-2A53-49D0-81E9-28348263E50B}">
      <text>
        <r>
          <rPr>
            <b/>
            <sz val="9"/>
            <color indexed="81"/>
            <rFont val="Tahoma"/>
            <family val="2"/>
          </rPr>
          <t>Tosh-Natoy Nugent:</t>
        </r>
        <r>
          <rPr>
            <sz val="9"/>
            <color indexed="81"/>
            <rFont val="Tahoma"/>
            <family val="2"/>
          </rPr>
          <t xml:space="preserve">
Figure was updated</t>
        </r>
      </text>
    </comment>
    <comment ref="H101" authorId="0" shapeId="0" xr:uid="{237AF1E3-E69F-42BF-A2DF-27C5A9B912AE}">
      <text>
        <r>
          <rPr>
            <b/>
            <sz val="9"/>
            <color indexed="81"/>
            <rFont val="Tahoma"/>
            <family val="2"/>
          </rPr>
          <t>Tosh-Natoy Nugent:</t>
        </r>
        <r>
          <rPr>
            <sz val="9"/>
            <color indexed="81"/>
            <rFont val="Tahoma"/>
            <family val="2"/>
          </rPr>
          <t xml:space="preserve">
Figure was updated</t>
        </r>
      </text>
    </comment>
    <comment ref="I103" authorId="0" shapeId="0" xr:uid="{7245193E-0ED7-40A8-8AD8-236F9ACF96DF}">
      <text>
        <r>
          <rPr>
            <b/>
            <sz val="9"/>
            <color indexed="81"/>
            <rFont val="Tahoma"/>
            <family val="2"/>
          </rPr>
          <t>Tosh-Natoy Nugent:</t>
        </r>
        <r>
          <rPr>
            <sz val="9"/>
            <color indexed="81"/>
            <rFont val="Tahoma"/>
            <family val="2"/>
          </rPr>
          <t xml:space="preserve">
This figure was updated to reflect USD conversion</t>
        </r>
      </text>
    </comment>
  </commentList>
</comments>
</file>

<file path=xl/sharedStrings.xml><?xml version="1.0" encoding="utf-8"?>
<sst xmlns="http://schemas.openxmlformats.org/spreadsheetml/2006/main" count="48620" uniqueCount="1705">
  <si>
    <t>Yellow Book Statistics
Country Tables</t>
  </si>
  <si>
    <t>Table name</t>
  </si>
  <si>
    <t>Identification number</t>
  </si>
  <si>
    <t>Country Tables A (Quantitive)</t>
  </si>
  <si>
    <t>GENERAL INFORMATION AND INSTRUMENTS</t>
  </si>
  <si>
    <t>Basic statistical data</t>
  </si>
  <si>
    <t>Table A1</t>
  </si>
  <si>
    <t xml:space="preserve">Settlement media used by non-banks </t>
  </si>
  <si>
    <t>Table A2</t>
  </si>
  <si>
    <t>Settlement media used by banks</t>
  </si>
  <si>
    <t>Table A3</t>
  </si>
  <si>
    <t xml:space="preserve">Banknotes and coin  </t>
  </si>
  <si>
    <t>Table A4</t>
  </si>
  <si>
    <t xml:space="preserve">Institutions offering payment services to non-banks </t>
  </si>
  <si>
    <t>Table A5</t>
  </si>
  <si>
    <t>RETAIL PAYMENT INSTRUMENTS</t>
  </si>
  <si>
    <t xml:space="preserve">Payment card and other accepting devices </t>
  </si>
  <si>
    <t>Table A6</t>
  </si>
  <si>
    <t>Indicators of the use of payment instruments and terminals by non-banks (volume of transactions)</t>
  </si>
  <si>
    <t>Table A7</t>
  </si>
  <si>
    <t>Indicators of the use of payment instruments and terminals by non-banks (value of transactions)</t>
  </si>
  <si>
    <t>Table A8</t>
  </si>
  <si>
    <t>LARGE VALUE PAYMENTS SYSTEMS</t>
  </si>
  <si>
    <t>Participation in selected interbank funds transfer systems</t>
  </si>
  <si>
    <t>Table A9</t>
  </si>
  <si>
    <t>Payment processed by selected interbank funds transfer systems (volume)</t>
  </si>
  <si>
    <t>Table A10</t>
  </si>
  <si>
    <t>Payment processed by selected interbank funds transfer systems (value)</t>
  </si>
  <si>
    <t>Table A11</t>
  </si>
  <si>
    <t>Table A12</t>
  </si>
  <si>
    <t>Table A13</t>
  </si>
  <si>
    <t>SECURITIES AND DERIVATIVES TRADING, CLEARING AND SETTLEMENT</t>
  </si>
  <si>
    <t>EXCHANGES AND TRADING SYSTEMS</t>
  </si>
  <si>
    <t>Number of participants in exchanges and trading systems</t>
  </si>
  <si>
    <t>Table A14</t>
  </si>
  <si>
    <t>Number of listed securities</t>
  </si>
  <si>
    <t>Table A15</t>
  </si>
  <si>
    <t>Market capitalisation of listed companies</t>
  </si>
  <si>
    <t>Table A16</t>
  </si>
  <si>
    <t>Number of executed trades</t>
  </si>
  <si>
    <t>Table A17</t>
  </si>
  <si>
    <t>Value of executed trades</t>
  </si>
  <si>
    <t>Table A18</t>
  </si>
  <si>
    <t>CENTRAL COUNTERPARTIES (CCPs) OR CLEARING HOUSES</t>
  </si>
  <si>
    <t>Number of clearing members</t>
  </si>
  <si>
    <t>Table A19</t>
  </si>
  <si>
    <t>Number of contracts and transactions cleared</t>
  </si>
  <si>
    <t>Table A20</t>
  </si>
  <si>
    <t>Value of contracts and transactions cleared</t>
  </si>
  <si>
    <t>Table A21</t>
  </si>
  <si>
    <t>CENTRAL SECURITIES DEPOSITORIES</t>
  </si>
  <si>
    <t>Number of direct participants in CSDs</t>
  </si>
  <si>
    <t>Table A22</t>
  </si>
  <si>
    <t>Number of securities held on accounts at CSDs</t>
  </si>
  <si>
    <t>Table A23</t>
  </si>
  <si>
    <t>Value of securities held on accounts at CSDs</t>
  </si>
  <si>
    <t>Table A24</t>
  </si>
  <si>
    <t>Number of delivery instructions processed</t>
  </si>
  <si>
    <t>Table A25</t>
  </si>
  <si>
    <t>Value of delivery instructions processed</t>
  </si>
  <si>
    <t>Table A26</t>
  </si>
  <si>
    <t>Country Tables A (Qualitative)</t>
  </si>
  <si>
    <t>SELECTED INTERBANK FUNDS TRANSFER SYSTEMS</t>
  </si>
  <si>
    <t>Features of selected interbank funds transfer systems</t>
  </si>
  <si>
    <t>Table PS1</t>
  </si>
  <si>
    <t>Payments processed by selected interbank funds transfer systems: number of transactions</t>
  </si>
  <si>
    <t>Table PS2</t>
  </si>
  <si>
    <t>Payments processed by selected interbank funds transfer systems: value of transactions</t>
  </si>
  <si>
    <t>Table PS3</t>
  </si>
  <si>
    <t>Table PS4</t>
  </si>
  <si>
    <t>SELECTED EXCHANGES AND TRADING SYSTEMS</t>
  </si>
  <si>
    <t>Features of selected exchanges and trading systems</t>
  </si>
  <si>
    <t>Table TRS1</t>
  </si>
  <si>
    <t>Trades executed on selected exchanges and trading systems: number of transactions</t>
  </si>
  <si>
    <t>Table TRS2</t>
  </si>
  <si>
    <t>Trades executed on selected exchanges and trading systems: value of transactions</t>
  </si>
  <si>
    <t>Table TRS3</t>
  </si>
  <si>
    <t>Participation in selected exchanges and trading systems</t>
  </si>
  <si>
    <t>Table TRS4</t>
  </si>
  <si>
    <t>Securities listed in selected exchanges and trading systems</t>
  </si>
  <si>
    <t>Table TRS5</t>
  </si>
  <si>
    <t>SELECTED CENTRAL COUNTERPARTIES AND CLEARING HOUSES</t>
  </si>
  <si>
    <t>Features of selected central counterparties and clearing houses</t>
  </si>
  <si>
    <t>Table CCP1</t>
  </si>
  <si>
    <t>Transactions cleared by selected central counterparties and clearing houses: number of transactions</t>
  </si>
  <si>
    <t>Table CCP2</t>
  </si>
  <si>
    <t xml:space="preserve">Transactions cleared by selected central counterparties and clearing houses: value of transactions </t>
  </si>
  <si>
    <t>Table CCP3</t>
  </si>
  <si>
    <t>Total number of participants</t>
  </si>
  <si>
    <t>Table CCP4</t>
  </si>
  <si>
    <t xml:space="preserve">SELECTED CENTRAL SECURITIES DEPOSITORIES </t>
  </si>
  <si>
    <t>Features of selected central securities depositories</t>
  </si>
  <si>
    <t>Table CSD1</t>
  </si>
  <si>
    <t>Country Tables B</t>
  </si>
  <si>
    <t>FINANCIAL ENTITIES OVERVIEW</t>
  </si>
  <si>
    <t>Number of financial entities</t>
  </si>
  <si>
    <t>Table B1</t>
  </si>
  <si>
    <t>Number of branches</t>
  </si>
  <si>
    <t>Table B2</t>
  </si>
  <si>
    <t>Number of employees</t>
  </si>
  <si>
    <t>Table B3</t>
  </si>
  <si>
    <t>FINANCIAL POSITION OF FINANCIAL ENTITIES</t>
  </si>
  <si>
    <t>Financial System: Assets</t>
  </si>
  <si>
    <t>Table B4</t>
  </si>
  <si>
    <t>Financial System: Deposits</t>
  </si>
  <si>
    <t>Table B5</t>
  </si>
  <si>
    <t>Financial System: Loans</t>
  </si>
  <si>
    <t>Table B6</t>
  </si>
  <si>
    <t>Financial System: Equity</t>
  </si>
  <si>
    <t>Table B7</t>
  </si>
  <si>
    <t>* Data relating to SWIFT messaging flows is published with permission of S.W.I. F.T. SCRL. SWIFT © 2018. All rights reserved. 
Because financial institutions have multiple means of exchanging information about their financial transactions, SWIFT messages flows do not represent complete market or industry statistics. 
SWIFT disclaims all liability for any decisions based, in full or in part, on SWIFT statistics, and for their consequences.</t>
  </si>
  <si>
    <t>Population (millions)</t>
  </si>
  <si>
    <t>GDP (millions, nominal)</t>
  </si>
  <si>
    <t xml:space="preserve">Exchange rate vs. USD </t>
  </si>
  <si>
    <t>Average</t>
  </si>
  <si>
    <t>(Millions, at year-end)</t>
  </si>
  <si>
    <t>Banknotes and coin in circulation outside banks</t>
  </si>
  <si>
    <t>Transferable deposits</t>
  </si>
  <si>
    <t>of which:</t>
  </si>
  <si>
    <t>in local currency</t>
  </si>
  <si>
    <t xml:space="preserve">in foreign currency </t>
  </si>
  <si>
    <t>Narrow money supply (M1)</t>
  </si>
  <si>
    <t>Other:</t>
  </si>
  <si>
    <t>E-money storages</t>
  </si>
  <si>
    <t>nav</t>
  </si>
  <si>
    <t>Software-based</t>
  </si>
  <si>
    <t>Network-based</t>
  </si>
  <si>
    <t>Outstanding value on e-money storages</t>
  </si>
  <si>
    <t>Source: Banco Central de la República Argentina</t>
  </si>
  <si>
    <t>Transferable balances held at the central bank</t>
  </si>
  <si>
    <t xml:space="preserve">In local currency </t>
  </si>
  <si>
    <t xml:space="preserve">In foreign currency </t>
  </si>
  <si>
    <t>Free reserves</t>
  </si>
  <si>
    <t>Required reserves</t>
  </si>
  <si>
    <t>Transferable balances held at other banks</t>
  </si>
  <si>
    <t>Credit extended by the central bank</t>
  </si>
  <si>
    <t>Total banknotes and coin issued</t>
  </si>
  <si>
    <t>Total banknotes issued</t>
  </si>
  <si>
    <t>ARS 1000</t>
  </si>
  <si>
    <t>nap</t>
  </si>
  <si>
    <t>ARS 500</t>
  </si>
  <si>
    <t>ARS 200</t>
  </si>
  <si>
    <t>ARS 100</t>
  </si>
  <si>
    <t>ARS 50</t>
  </si>
  <si>
    <t>ARS 20</t>
  </si>
  <si>
    <t>ARS 10</t>
  </si>
  <si>
    <t>ARS 5</t>
  </si>
  <si>
    <t>ARS 2</t>
  </si>
  <si>
    <t>ARS 1</t>
  </si>
  <si>
    <t>Total coin issued</t>
  </si>
  <si>
    <t>ARS 0.5</t>
  </si>
  <si>
    <t>ARS 0.25</t>
  </si>
  <si>
    <t>ARS 0.1</t>
  </si>
  <si>
    <t>ARS 0.05</t>
  </si>
  <si>
    <t>ARS 0.01</t>
  </si>
  <si>
    <t>Banknotes and coin in circulation held by banks</t>
  </si>
  <si>
    <t xml:space="preserve">(At year-end) </t>
  </si>
  <si>
    <t>Central Bank</t>
  </si>
  <si>
    <t>Number of branches or offices</t>
  </si>
  <si>
    <t>Number of accounts (banks)</t>
  </si>
  <si>
    <t>Number of accounts (no-banks)</t>
  </si>
  <si>
    <t>Value of accounts ($ thousand millions)</t>
  </si>
  <si>
    <t>Banks</t>
  </si>
  <si>
    <t>Number of institutions</t>
  </si>
  <si>
    <r>
      <t xml:space="preserve">Number of branches or offices </t>
    </r>
    <r>
      <rPr>
        <vertAlign val="superscript"/>
        <sz val="10"/>
        <rFont val="Helvetica"/>
        <family val="2"/>
      </rPr>
      <t>(1)</t>
    </r>
  </si>
  <si>
    <t>Number of accounts</t>
  </si>
  <si>
    <t>Other institutions offering payment services to non-banks</t>
  </si>
  <si>
    <t>Electronic money institutions</t>
  </si>
  <si>
    <t xml:space="preserve">Value of accounts ($ thousand millions) </t>
  </si>
  <si>
    <r>
      <t xml:space="preserve">Value of accounts ($ thousand millions) - with specific function </t>
    </r>
    <r>
      <rPr>
        <vertAlign val="superscript"/>
        <sz val="10"/>
        <rFont val="Helvetica"/>
        <family val="2"/>
      </rPr>
      <t>(2)</t>
    </r>
  </si>
  <si>
    <t xml:space="preserve">Outstanding value on e-money storages </t>
  </si>
  <si>
    <t>Source: Fuente: Banco Central de la República Argentina,  Nación Servicios, Prisma Medios de Pago, Mastercard, Cabal.</t>
  </si>
  <si>
    <t>(At year-end)</t>
  </si>
  <si>
    <t>A. Cards issued in the country</t>
  </si>
  <si>
    <t>Cards with a cash function</t>
  </si>
  <si>
    <t>Cards with a debit function</t>
  </si>
  <si>
    <t>Cards with a delayed debit function</t>
  </si>
  <si>
    <t>Cards with a credit function</t>
  </si>
  <si>
    <t>Cards with an e-money function</t>
  </si>
  <si>
    <t>of which: cards with an e-money function which have been loaded at least once</t>
  </si>
  <si>
    <t xml:space="preserve">Total number of cards </t>
  </si>
  <si>
    <t>of which: cards with a combined debit, cash and e-money function</t>
  </si>
  <si>
    <t>Memo: Retailer cards</t>
  </si>
  <si>
    <t>B. Terminals located in the country</t>
  </si>
  <si>
    <t>ATM</t>
  </si>
  <si>
    <t>ATMs with a cash withdrawal function</t>
  </si>
  <si>
    <t>ATMs with a credit transfer function</t>
  </si>
  <si>
    <t xml:space="preserve">Number of ATMs networks </t>
  </si>
  <si>
    <t>POS terminals</t>
  </si>
  <si>
    <t>of which EFTPOS terminals</t>
  </si>
  <si>
    <t xml:space="preserve">e-money card payment terminals </t>
  </si>
  <si>
    <t>e-money card loading/unloading terminals</t>
  </si>
  <si>
    <t>Number of EFTPOS networks</t>
  </si>
  <si>
    <t>Nationals</t>
  </si>
  <si>
    <t>Regionals</t>
  </si>
  <si>
    <t>Source: BCRA, ATM Networks (Link and Banelco), Services Nation, Prismas Means of Payment, Mastercard, Cabal, Link.</t>
  </si>
  <si>
    <t>(Thousands, summed through the year)</t>
  </si>
  <si>
    <t>A. Transactions per type of payment instrument</t>
  </si>
  <si>
    <t>Credit transfers</t>
  </si>
  <si>
    <t>paper based</t>
  </si>
  <si>
    <t>non-paper based</t>
  </si>
  <si>
    <t>Direct debits</t>
  </si>
  <si>
    <t>Card payments with cards issued in the country</t>
  </si>
  <si>
    <t>payments by cards with a debit function</t>
  </si>
  <si>
    <t>payments by cards with a delayed debit function</t>
  </si>
  <si>
    <t>payments by cards with a credit function</t>
  </si>
  <si>
    <t>e-money payment transactions</t>
  </si>
  <si>
    <t>Cheques</t>
  </si>
  <si>
    <t>Other payment instruments</t>
  </si>
  <si>
    <t>Total number of transactions with payment instruments</t>
  </si>
  <si>
    <t>of which: cross-border transactions sent</t>
  </si>
  <si>
    <t>memo: Cross-border transactions received</t>
  </si>
  <si>
    <t>B. Transactions per type of terminal</t>
  </si>
  <si>
    <t>Cash transactions</t>
  </si>
  <si>
    <t>ATM cash withdrawals</t>
  </si>
  <si>
    <t>ATM cash deposits</t>
  </si>
  <si>
    <t>POS payment transactions</t>
  </si>
  <si>
    <t>e-money card loading-unloading transactions</t>
  </si>
  <si>
    <t>e-money card payment transactions</t>
  </si>
  <si>
    <t>e-money storage devices payment transactions</t>
  </si>
  <si>
    <t xml:space="preserve">B.I. Transactions at terminals in the country by cards issued in the country </t>
  </si>
  <si>
    <t xml:space="preserve">B.II Transactions at terminals in the country by cards issued outside the country </t>
  </si>
  <si>
    <t>B.III Transactions at terminals outside the country by cards issued in the country</t>
  </si>
  <si>
    <t>Source: BCRA, ATM Networks (Link and Banelco), Services Nation, Prism Payment Methods, Mastercard, Cabal and Link.</t>
  </si>
  <si>
    <t>(Millions, summed through the year)</t>
  </si>
  <si>
    <t>Value of transactions with payment instruments</t>
  </si>
  <si>
    <t>Large-value payment systems</t>
  </si>
  <si>
    <t>Medio Electrónico de Pagos (MEP)</t>
  </si>
  <si>
    <t>Number of participants</t>
  </si>
  <si>
    <t>Direct participants</t>
  </si>
  <si>
    <t>Central bank</t>
  </si>
  <si>
    <t>Other direct participants</t>
  </si>
  <si>
    <t>General government</t>
  </si>
  <si>
    <t>Postal institution</t>
  </si>
  <si>
    <t xml:space="preserve">Clearing and settlement organisations </t>
  </si>
  <si>
    <t>Other financial institutions</t>
  </si>
  <si>
    <t>Other</t>
  </si>
  <si>
    <t>Indirect participants</t>
  </si>
  <si>
    <t>INTERBANKING</t>
  </si>
  <si>
    <t>Convenio ALADI</t>
  </si>
  <si>
    <t>Sistema de Monedas Locales</t>
  </si>
  <si>
    <t>Retail payment systems</t>
  </si>
  <si>
    <t>COELSA</t>
  </si>
  <si>
    <t>PRISMA MEDIOS DE PAGO</t>
  </si>
  <si>
    <t>LINK</t>
  </si>
  <si>
    <t>Source: Banco Central de la República Argentina (LBTR system), Electronic Compensation Chamber (INTERBANKING AND COELSA) and the Automated Teller Networks (BANELCO and LINK).</t>
  </si>
  <si>
    <t>All transactions</t>
  </si>
  <si>
    <t>Domestic transactions</t>
  </si>
  <si>
    <t>Cross-border transactions (sent)</t>
  </si>
  <si>
    <t>Cross-border transactions (received)</t>
  </si>
  <si>
    <t>Concentration in terms of volume (%) ARS</t>
  </si>
  <si>
    <t>Concentration in terms of volume (%) USD</t>
  </si>
  <si>
    <t>Concentration in terms of volume (%) EURO</t>
  </si>
  <si>
    <t>Concentration in terms of volume (%)</t>
  </si>
  <si>
    <t>credit transfers</t>
  </si>
  <si>
    <t>direct debits</t>
  </si>
  <si>
    <t>card payments</t>
  </si>
  <si>
    <t>ATM transactions</t>
  </si>
  <si>
    <t>e-money transactions</t>
  </si>
  <si>
    <t>cheques</t>
  </si>
  <si>
    <t>other payment instruments</t>
  </si>
  <si>
    <t xml:space="preserve">Source:  Banco Central de la República Argentina (LBTR - ALADI-SML system), Electronic Compensation Chambers (INTERBANKING AND COELSA), ATM Networks (BANELCO AND LINK).
</t>
  </si>
  <si>
    <t>Concentration in terms of value (%) ARS</t>
  </si>
  <si>
    <t>Concentration in terms of value (%) USD</t>
  </si>
  <si>
    <t>Concentration in terms of value (%) EURO</t>
  </si>
  <si>
    <t>Concentration in terms of value (%)</t>
  </si>
  <si>
    <t>Source:  Banco Central de la República Argentina (LBTR system), Electronic Compensation Chambers (INTERBANKING AND COELSA) and ATM Networks (BANELCO and LINK).</t>
  </si>
  <si>
    <t>Participation in SWIFT by domestic institutions</t>
  </si>
  <si>
    <t>Number of domestic BICs connected to SWIFT</t>
  </si>
  <si>
    <t>Source: SWIFT</t>
  </si>
  <si>
    <t>SWIFT message flows to/from domestic users</t>
  </si>
  <si>
    <t>(Thousands, total for the year)</t>
  </si>
  <si>
    <t>International messages sent</t>
  </si>
  <si>
    <t>of which</t>
  </si>
  <si>
    <t>category I (MT103)</t>
  </si>
  <si>
    <t>category I (MT103+)</t>
  </si>
  <si>
    <t>category II (MT202)</t>
  </si>
  <si>
    <t>category II (MT202C)</t>
  </si>
  <si>
    <t xml:space="preserve">International messages received </t>
  </si>
  <si>
    <t>Domestic messages</t>
  </si>
  <si>
    <t xml:space="preserve">Central Counterparties (CCPs) </t>
  </si>
  <si>
    <t>Total number of domestic participants</t>
  </si>
  <si>
    <t>Total number of foreign participants</t>
  </si>
  <si>
    <t>MERCADO ARGENTINO DE VALORES S.A.</t>
  </si>
  <si>
    <t>MaTBA</t>
  </si>
  <si>
    <t>BOLSAS Y MERCADOS ARGENTINOS (ByMA)</t>
  </si>
  <si>
    <t>CRyL</t>
  </si>
  <si>
    <r>
      <t xml:space="preserve">Notes:
</t>
    </r>
    <r>
      <rPr>
        <vertAlign val="superscript"/>
        <sz val="9"/>
        <rFont val="Helvetica"/>
        <family val="2"/>
      </rPr>
      <t>(1)</t>
    </r>
    <r>
      <rPr>
        <sz val="9"/>
        <rFont val="Helvetica"/>
        <family val="2"/>
      </rPr>
      <t xml:space="preserve"> Participants means Rofex ALyCs and those enabled by interconnection. </t>
    </r>
    <r>
      <rPr>
        <vertAlign val="superscript"/>
        <sz val="9"/>
        <rFont val="Helvetica"/>
        <family val="2"/>
      </rPr>
      <t/>
    </r>
  </si>
  <si>
    <t>(Thousands, at year-end)</t>
  </si>
  <si>
    <t>Sistema MAE</t>
  </si>
  <si>
    <t>Total number of securities admitted to trading</t>
  </si>
  <si>
    <t>Debt securities</t>
  </si>
  <si>
    <t>short-term paper</t>
  </si>
  <si>
    <t>bonds</t>
  </si>
  <si>
    <t>Equities</t>
  </si>
  <si>
    <r>
      <t xml:space="preserve">Sistema MaTBA </t>
    </r>
    <r>
      <rPr>
        <b/>
        <vertAlign val="superscript"/>
        <sz val="10"/>
        <rFont val="Helvetica"/>
        <family val="2"/>
      </rPr>
      <t>(1)</t>
    </r>
  </si>
  <si>
    <r>
      <t xml:space="preserve">Other </t>
    </r>
    <r>
      <rPr>
        <vertAlign val="superscript"/>
        <sz val="10"/>
        <rFont val="Helvetica"/>
        <family val="2"/>
      </rPr>
      <t>(2)</t>
    </r>
  </si>
  <si>
    <t>government bonds</t>
  </si>
  <si>
    <t>Sistema ByMA</t>
  </si>
  <si>
    <r>
      <t xml:space="preserve">Total number of securities admitted to trading </t>
    </r>
    <r>
      <rPr>
        <vertAlign val="superscript"/>
        <sz val="10"/>
        <rFont val="Helvetica"/>
        <family val="2"/>
      </rPr>
      <t>(4)</t>
    </r>
  </si>
  <si>
    <r>
      <t xml:space="preserve">bonds </t>
    </r>
    <r>
      <rPr>
        <vertAlign val="superscript"/>
        <sz val="10"/>
        <rFont val="Helvetica"/>
        <family val="2"/>
      </rPr>
      <t>(5)</t>
    </r>
  </si>
  <si>
    <r>
      <t xml:space="preserve">Other </t>
    </r>
    <r>
      <rPr>
        <vertAlign val="superscript"/>
        <sz val="10"/>
        <rFont val="Helvetica"/>
        <family val="2"/>
      </rPr>
      <t>(6)</t>
    </r>
  </si>
  <si>
    <t>Sistema CRyL</t>
  </si>
  <si>
    <r>
      <t xml:space="preserve">Notes:
</t>
    </r>
    <r>
      <rPr>
        <vertAlign val="superscript"/>
        <sz val="10"/>
        <rFont val="Helvetica"/>
        <family val="2"/>
      </rPr>
      <t>(1)</t>
    </r>
    <r>
      <rPr>
        <sz val="10"/>
        <rFont val="Helvetica"/>
        <family val="2"/>
      </rPr>
      <t xml:space="preserve"> The total number of listed securities equal to the number of executed contract transactions since there is not data on ISIN codes for each contract. 
</t>
    </r>
    <r>
      <rPr>
        <vertAlign val="superscript"/>
        <sz val="10"/>
        <rFont val="Helvetica"/>
        <family val="2"/>
      </rPr>
      <t>(2)</t>
    </r>
    <r>
      <rPr>
        <sz val="10"/>
        <rFont val="Helvetica"/>
        <family val="2"/>
      </rPr>
      <t xml:space="preserve"> Refers to commodity future and commodity options transactions. 
</t>
    </r>
    <r>
      <rPr>
        <vertAlign val="superscript"/>
        <sz val="10"/>
        <rFont val="Helvetica"/>
        <family val="2"/>
      </rPr>
      <t>(3)</t>
    </r>
    <r>
      <rPr>
        <sz val="10"/>
        <rFont val="Helvetica"/>
        <family val="2"/>
      </rPr>
      <t xml:space="preserve"> Number of trading transactions, since there is not data on derivaties contracts ISIN codes. 
</t>
    </r>
    <r>
      <rPr>
        <vertAlign val="superscript"/>
        <sz val="10"/>
        <rFont val="Helvetica"/>
        <family val="2"/>
      </rPr>
      <t>(4)</t>
    </r>
    <r>
      <rPr>
        <sz val="10"/>
        <rFont val="Helvetica"/>
        <family val="2"/>
      </rPr>
      <t xml:space="preserve"> Refers to the number of companies / issuers of each type of trading.
</t>
    </r>
    <r>
      <rPr>
        <vertAlign val="superscript"/>
        <sz val="10"/>
        <rFont val="Helvetica"/>
        <family val="2"/>
      </rPr>
      <t>(5)</t>
    </r>
    <r>
      <rPr>
        <sz val="10"/>
        <rFont val="Helvetica"/>
        <family val="2"/>
      </rPr>
      <t xml:space="preserve"> Includes National, Provincial, Municipal Public Titles as well as Negotiable Obligations
</t>
    </r>
    <r>
      <rPr>
        <vertAlign val="superscript"/>
        <sz val="10"/>
        <rFont val="Helvetica"/>
        <family val="2"/>
      </rPr>
      <t>(6)</t>
    </r>
    <r>
      <rPr>
        <sz val="10"/>
        <rFont val="Helvetica"/>
        <family val="2"/>
      </rPr>
      <t xml:space="preserve"> Includes Financial Trusts</t>
    </r>
  </si>
  <si>
    <t>Total market capitalisation</t>
  </si>
  <si>
    <t>ByMA</t>
  </si>
  <si>
    <t>Total number of executed securities trades</t>
  </si>
  <si>
    <r>
      <t xml:space="preserve">bonds </t>
    </r>
    <r>
      <rPr>
        <i/>
        <vertAlign val="superscript"/>
        <sz val="10"/>
        <rFont val="Helvetica"/>
        <family val="2"/>
      </rPr>
      <t>(1)</t>
    </r>
  </si>
  <si>
    <t>Total number of executed derivatives trades</t>
  </si>
  <si>
    <t>Financial futures</t>
  </si>
  <si>
    <t>Financial options</t>
  </si>
  <si>
    <t>Other financial derivatives</t>
  </si>
  <si>
    <t>Commodity futures</t>
  </si>
  <si>
    <t>Commodity options</t>
  </si>
  <si>
    <t>Other commodity derivatives</t>
  </si>
  <si>
    <t>MAE</t>
  </si>
  <si>
    <t>MAV</t>
  </si>
  <si>
    <t>CRYL</t>
  </si>
  <si>
    <t>(Millions, total for the year)</t>
  </si>
  <si>
    <t>Total value of executed securities trades</t>
  </si>
  <si>
    <r>
      <t xml:space="preserve">bonds </t>
    </r>
    <r>
      <rPr>
        <vertAlign val="superscript"/>
        <sz val="10"/>
        <rFont val="Helvetica"/>
        <family val="2"/>
      </rPr>
      <t>(1) (2)</t>
    </r>
  </si>
  <si>
    <t>Total value of executed derivatives trades</t>
  </si>
  <si>
    <r>
      <t xml:space="preserve">Other </t>
    </r>
    <r>
      <rPr>
        <vertAlign val="superscript"/>
        <sz val="10"/>
        <rFont val="Helvetica"/>
        <family val="2"/>
      </rPr>
      <t>(3)</t>
    </r>
  </si>
  <si>
    <r>
      <t xml:space="preserve">MAE </t>
    </r>
    <r>
      <rPr>
        <b/>
        <vertAlign val="superscript"/>
        <sz val="10"/>
        <rFont val="Helvetica"/>
        <family val="2"/>
      </rPr>
      <t>(4)</t>
    </r>
  </si>
  <si>
    <t>Government securities</t>
  </si>
  <si>
    <t>Corporate securities</t>
  </si>
  <si>
    <t>(at year-end)</t>
  </si>
  <si>
    <t>Total number of clearing members</t>
  </si>
  <si>
    <t>central bank</t>
  </si>
  <si>
    <t xml:space="preserve">central counterparties (CCPs) </t>
  </si>
  <si>
    <t>banks</t>
  </si>
  <si>
    <t>other</t>
  </si>
  <si>
    <t>Number of domestic clearing members</t>
  </si>
  <si>
    <t>Number of foreign clearing members</t>
  </si>
  <si>
    <r>
      <t xml:space="preserve">Notes:
</t>
    </r>
    <r>
      <rPr>
        <sz val="9"/>
        <rFont val="Helvetica"/>
        <family val="2"/>
      </rPr>
      <t>(1) The number of clearing members in this market coincide with the total number of participants since the MaTBA brings together in its own structure the Market and the Clearing House
(2) The Clearing Members of Argentina Clearing (ALyCs ROFEX) are considered Clearing Members.</t>
    </r>
  </si>
  <si>
    <t>Total number of contracts and transactions cleared</t>
  </si>
  <si>
    <t>Number of securities transactions cleared</t>
  </si>
  <si>
    <t>goverment bonds</t>
  </si>
  <si>
    <t>Foreign exchange (Dollar)</t>
  </si>
  <si>
    <t>Interest rate</t>
  </si>
  <si>
    <t>Interest rate swaps</t>
  </si>
  <si>
    <t>of which: number of the repo transactions cleared</t>
  </si>
  <si>
    <t>of which: number of the outright transaction cleared</t>
  </si>
  <si>
    <t>Number of exchange-traded derivatives contracts cleared</t>
  </si>
  <si>
    <t>Number of OTC derivatives contracts cleared</t>
  </si>
  <si>
    <r>
      <t xml:space="preserve">bonds </t>
    </r>
    <r>
      <rPr>
        <vertAlign val="superscript"/>
        <sz val="10"/>
        <rFont val="Helvetica"/>
        <family val="2"/>
      </rPr>
      <t>(1)</t>
    </r>
  </si>
  <si>
    <r>
      <t xml:space="preserve">Interest rate </t>
    </r>
    <r>
      <rPr>
        <vertAlign val="superscript"/>
        <sz val="10"/>
        <rFont val="Helvetica"/>
        <family val="2"/>
      </rPr>
      <t>(2)</t>
    </r>
  </si>
  <si>
    <t>Total value of contracts and transactions cleared</t>
  </si>
  <si>
    <t>Value of securities transactions cleared</t>
  </si>
  <si>
    <t>of which: value of the repo transactions cleared</t>
  </si>
  <si>
    <t>of which:  value of the outright transaction cleared</t>
  </si>
  <si>
    <t>Value of exchange-traded derivatives contracts cleared</t>
  </si>
  <si>
    <t>Value of OTC derivatives contracts cleared</t>
  </si>
  <si>
    <r>
      <t xml:space="preserve">Financial futures </t>
    </r>
    <r>
      <rPr>
        <vertAlign val="superscript"/>
        <sz val="10"/>
        <rFont val="Helvetica"/>
        <family val="2"/>
      </rPr>
      <t>(1)</t>
    </r>
  </si>
  <si>
    <t>n.a.</t>
  </si>
  <si>
    <r>
      <t xml:space="preserve">Financial options </t>
    </r>
    <r>
      <rPr>
        <vertAlign val="superscript"/>
        <sz val="10"/>
        <rFont val="Helvetica"/>
        <family val="2"/>
      </rPr>
      <t>(2)</t>
    </r>
  </si>
  <si>
    <r>
      <t xml:space="preserve">Commodity futures </t>
    </r>
    <r>
      <rPr>
        <vertAlign val="superscript"/>
        <sz val="10"/>
        <rFont val="Helvetica"/>
        <family val="2"/>
      </rPr>
      <t>(3)</t>
    </r>
  </si>
  <si>
    <r>
      <t xml:space="preserve">Commodity options </t>
    </r>
    <r>
      <rPr>
        <vertAlign val="superscript"/>
        <sz val="10"/>
        <rFont val="Helvetica"/>
        <family val="2"/>
      </rPr>
      <t>(4)</t>
    </r>
  </si>
  <si>
    <r>
      <t xml:space="preserve">Interest rate </t>
    </r>
    <r>
      <rPr>
        <vertAlign val="superscript"/>
        <sz val="10"/>
        <rFont val="Helvetica"/>
        <family val="2"/>
      </rPr>
      <t>(6)</t>
    </r>
  </si>
  <si>
    <t>Value of cleared securities transactions</t>
  </si>
  <si>
    <t>Short-term securities</t>
  </si>
  <si>
    <t>Bonds</t>
  </si>
  <si>
    <t>Negotiable Obligations</t>
  </si>
  <si>
    <t>Sureties</t>
  </si>
  <si>
    <t>Checks</t>
  </si>
  <si>
    <t xml:space="preserve"> Caja de Valores SA</t>
  </si>
  <si>
    <r>
      <t xml:space="preserve">Total number of direct participants in CSDs </t>
    </r>
    <r>
      <rPr>
        <vertAlign val="superscript"/>
        <sz val="10"/>
        <rFont val="Helvetica"/>
        <family val="2"/>
      </rPr>
      <t>(1)</t>
    </r>
  </si>
  <si>
    <r>
      <t xml:space="preserve">central bank </t>
    </r>
    <r>
      <rPr>
        <vertAlign val="superscript"/>
        <sz val="10"/>
        <rFont val="Helvetica"/>
        <family val="2"/>
      </rPr>
      <t>(2)</t>
    </r>
  </si>
  <si>
    <r>
      <t xml:space="preserve">central counterparties (CCPs) </t>
    </r>
    <r>
      <rPr>
        <vertAlign val="superscript"/>
        <sz val="10"/>
        <rFont val="Helvetica"/>
        <family val="2"/>
      </rPr>
      <t>(3)</t>
    </r>
  </si>
  <si>
    <r>
      <t xml:space="preserve">central securities depositories </t>
    </r>
    <r>
      <rPr>
        <vertAlign val="superscript"/>
        <sz val="10"/>
        <rFont val="Helvetica"/>
        <family val="2"/>
      </rPr>
      <t>(4)</t>
    </r>
  </si>
  <si>
    <r>
      <t xml:space="preserve">other </t>
    </r>
    <r>
      <rPr>
        <vertAlign val="superscript"/>
        <sz val="10"/>
        <rFont val="Helvetica"/>
        <family val="2"/>
      </rPr>
      <t>(5)</t>
    </r>
  </si>
  <si>
    <t>Total number of domestic participants in CSDs</t>
  </si>
  <si>
    <t>central counterparties (CCPs)</t>
  </si>
  <si>
    <t>central securities depositories</t>
  </si>
  <si>
    <t>Total number of foreign participants in CSDs</t>
  </si>
  <si>
    <r>
      <t xml:space="preserve">Notes: 
</t>
    </r>
    <r>
      <rPr>
        <sz val="9"/>
        <rFont val="Helvetica"/>
        <family val="2"/>
      </rPr>
      <t>(1) The indicated number corresponds to the accounts opened by the participants in the DCV. It is important to note that a participant may have more than one account.
(2) Accounts corresponding to the BCRA
(3) Correspond to Term Markets, Clearing Houses and Futures and Options Markets
(4) Corresponds to Iberclear
(5) Corresponds to Stockbrokers, Financial Companies, Insurance Companies, Mutual Investment Funds, etc.</t>
    </r>
  </si>
  <si>
    <t>(Thousands, at year end)</t>
  </si>
  <si>
    <t>Caja de Valores SA</t>
  </si>
  <si>
    <t xml:space="preserve">Total number of ISIN codes held </t>
  </si>
  <si>
    <t>(Millions, at year end)</t>
  </si>
  <si>
    <t xml:space="preserve">Total value of securities held </t>
  </si>
  <si>
    <t>short-term paper*</t>
  </si>
  <si>
    <t>Other**</t>
  </si>
  <si>
    <t>Notes:
* Includes negotiable obligations
** Includes certificates of participation and debt securities of financial trusts</t>
  </si>
  <si>
    <t xml:space="preserve">(Thousands, total for the year) </t>
  </si>
  <si>
    <t>Total number of delivery instructions</t>
  </si>
  <si>
    <t>DVP transactions</t>
  </si>
  <si>
    <t>Free-of-payment transactions</t>
  </si>
  <si>
    <t>Total value of delivery instructions</t>
  </si>
  <si>
    <t>System</t>
  </si>
  <si>
    <t>Type</t>
  </si>
  <si>
    <t>Settlement</t>
  </si>
  <si>
    <t>Ower/
manager</t>
  </si>
  <si>
    <t>Processing</t>
  </si>
  <si>
    <t>Membership</t>
  </si>
  <si>
    <t>Degree of 
centralisation</t>
  </si>
  <si>
    <t>MEP</t>
  </si>
  <si>
    <t>L</t>
  </si>
  <si>
    <t>RTGS</t>
  </si>
  <si>
    <t>CB</t>
  </si>
  <si>
    <t>RTT</t>
  </si>
  <si>
    <t>*</t>
  </si>
  <si>
    <t>C</t>
  </si>
  <si>
    <t>MN</t>
  </si>
  <si>
    <t>O</t>
  </si>
  <si>
    <t>ALADI</t>
  </si>
  <si>
    <t>L,R</t>
  </si>
  <si>
    <t>MN,BN</t>
  </si>
  <si>
    <t>PA</t>
  </si>
  <si>
    <t>R</t>
  </si>
  <si>
    <t>SML</t>
  </si>
  <si>
    <t>BN</t>
  </si>
  <si>
    <t>B</t>
  </si>
  <si>
    <t>ACH</t>
  </si>
  <si>
    <t>BANELCO</t>
  </si>
  <si>
    <t>Pricing</t>
  </si>
  <si>
    <t>Closing time
for same day 
transactions</t>
  </si>
  <si>
    <t>Settlement 
finality</t>
  </si>
  <si>
    <t>Cut-off third-
party orders</t>
  </si>
  <si>
    <t>Standard money market hours</t>
  </si>
  <si>
    <t>opening</t>
  </si>
  <si>
    <t>closing</t>
  </si>
  <si>
    <t>F</t>
  </si>
  <si>
    <t>S</t>
  </si>
  <si>
    <t>18:30</t>
  </si>
  <si>
    <t>16:30</t>
  </si>
  <si>
    <t>09:00</t>
  </si>
  <si>
    <t>16:00</t>
  </si>
  <si>
    <t>12:00</t>
  </si>
  <si>
    <t>V</t>
  </si>
  <si>
    <t>Intraday</t>
  </si>
  <si>
    <t>24:00</t>
  </si>
  <si>
    <t>23:59</t>
  </si>
  <si>
    <t xml:space="preserve">Notes: 
* The system is open to financial entities. On the other hand, for other organizations, the system is with express authorization.       
**Networks process customer transfers in real time and on a gross basis. At the Financial Entity level, the processing is carried out by the camera as a multilateral net
        </t>
  </si>
  <si>
    <t>Market/
products</t>
  </si>
  <si>
    <t>Trading</t>
  </si>
  <si>
    <t>Operating times</t>
  </si>
  <si>
    <t>Relationship 
with CCP</t>
  </si>
  <si>
    <t>ELT</t>
  </si>
  <si>
    <t>INT</t>
  </si>
  <si>
    <t>DER</t>
  </si>
  <si>
    <t>INDEP</t>
  </si>
  <si>
    <t>SEN</t>
  </si>
  <si>
    <r>
      <t xml:space="preserve">Notes:
* The schedule for entering bids and finalizing placements depends on what is stipulated by each issuer in the issuance prospectus
</t>
    </r>
    <r>
      <rPr>
        <vertAlign val="superscript"/>
        <sz val="9"/>
        <color indexed="8"/>
        <rFont val="Helvetica"/>
        <family val="2"/>
      </rPr>
      <t xml:space="preserve">(1) </t>
    </r>
    <r>
      <rPr>
        <sz val="9"/>
        <color indexed="8"/>
        <rFont val="Helvetica"/>
        <family val="2"/>
      </rPr>
      <t xml:space="preserve">March-October. 
</t>
    </r>
    <r>
      <rPr>
        <vertAlign val="superscript"/>
        <sz val="9"/>
        <color indexed="8"/>
        <rFont val="Helvetica"/>
        <family val="2"/>
      </rPr>
      <t>(2)</t>
    </r>
    <r>
      <rPr>
        <sz val="9"/>
        <color indexed="8"/>
        <rFont val="Helvetica"/>
        <family val="2"/>
      </rPr>
      <t xml:space="preserve"> November-February.</t>
    </r>
  </si>
  <si>
    <t>Entity</t>
  </si>
  <si>
    <t xml:space="preserve">CCP or 
clearing house </t>
  </si>
  <si>
    <t xml:space="preserve">Relationship with exchange </t>
  </si>
  <si>
    <t>Relationship with 
CSD</t>
  </si>
  <si>
    <t xml:space="preserve">Intraday 
margining </t>
  </si>
  <si>
    <t xml:space="preserve">Products/
markets 
cleared </t>
  </si>
  <si>
    <t>CCP</t>
  </si>
  <si>
    <t>CCP, CH</t>
  </si>
  <si>
    <t>P</t>
  </si>
  <si>
    <t>SEC, DER</t>
  </si>
  <si>
    <t>SEC</t>
  </si>
  <si>
    <t>SEC, DER, REP</t>
  </si>
  <si>
    <t xml:space="preserve">Currencies </t>
  </si>
  <si>
    <t>Securities settlement agent</t>
  </si>
  <si>
    <t>Cash settlement agent</t>
  </si>
  <si>
    <t>Links to other CCPs</t>
  </si>
  <si>
    <t>USD</t>
  </si>
  <si>
    <t>CSD (CVSA)</t>
  </si>
  <si>
    <t>CSD, CB</t>
  </si>
  <si>
    <r>
      <t xml:space="preserve">Notes: 
</t>
    </r>
    <r>
      <rPr>
        <vertAlign val="superscript"/>
        <sz val="9"/>
        <color indexed="8"/>
        <rFont val="Helvetica"/>
        <family val="2"/>
      </rPr>
      <t>(1)</t>
    </r>
    <r>
      <rPr>
        <sz val="9"/>
        <color indexed="8"/>
        <rFont val="Helvetica"/>
        <family val="2"/>
      </rPr>
      <t xml:space="preserve"> By intraday margining it refers to daily differences. 
</t>
    </r>
    <r>
      <rPr>
        <vertAlign val="superscript"/>
        <sz val="9"/>
        <color indexed="8"/>
        <rFont val="Helvetica"/>
        <family val="2"/>
      </rPr>
      <t/>
    </r>
  </si>
  <si>
    <t>Type of securities held</t>
  </si>
  <si>
    <t>Securities settlement system</t>
  </si>
  <si>
    <t>Closing time for same day transactions</t>
  </si>
  <si>
    <t>Links to other CSDs</t>
  </si>
  <si>
    <t>Delivery lag (T+n)</t>
  </si>
  <si>
    <t>SE</t>
  </si>
  <si>
    <t>FoP</t>
  </si>
  <si>
    <t>Intraday finality</t>
  </si>
  <si>
    <t>DVP mechanism</t>
  </si>
  <si>
    <t>Currencies</t>
  </si>
  <si>
    <t>Private Banks</t>
  </si>
  <si>
    <t xml:space="preserve">GDP per capita </t>
  </si>
  <si>
    <t xml:space="preserve">Inflation (%) </t>
  </si>
  <si>
    <t xml:space="preserve">Year-end </t>
  </si>
  <si>
    <t xml:space="preserve">E-money storages - con specific function </t>
  </si>
  <si>
    <t xml:space="preserve">Number of branches or offices </t>
  </si>
  <si>
    <t xml:space="preserve">Number of institutions - with specific function </t>
  </si>
  <si>
    <t>n.a</t>
  </si>
  <si>
    <t>Population (thousands)</t>
  </si>
  <si>
    <t>Consumer price inflation (%)</t>
  </si>
  <si>
    <t>Exchange rate vs. USD</t>
  </si>
  <si>
    <t>Year-end</t>
  </si>
  <si>
    <t>Source: Banco Central de Bolivia</t>
  </si>
  <si>
    <t>of which: (from largest to smallest)</t>
  </si>
  <si>
    <t>Bs 200</t>
  </si>
  <si>
    <t>Bs 100</t>
  </si>
  <si>
    <t>Bs 50</t>
  </si>
  <si>
    <t>Bs 20</t>
  </si>
  <si>
    <t>Bs 10</t>
  </si>
  <si>
    <t>Bs 5</t>
  </si>
  <si>
    <t>Bs 2</t>
  </si>
  <si>
    <t>Bs 1</t>
  </si>
  <si>
    <t>Bs 0.50</t>
  </si>
  <si>
    <t>Bs 0.20</t>
  </si>
  <si>
    <t>Bs 0.10</t>
  </si>
  <si>
    <t>Banknotes and coins in circulation held by banks</t>
  </si>
  <si>
    <t>Banknotes and coins in circulation outside banks</t>
  </si>
  <si>
    <t xml:space="preserve">Banks </t>
  </si>
  <si>
    <t>neg</t>
  </si>
  <si>
    <t>Source: Banco Central de Bolivia (BCB) and Autoridad de Supervisión del Sistema Financiero (ASFI)</t>
  </si>
  <si>
    <t>e-money card terminals</t>
  </si>
  <si>
    <t>Source: Electronic Card Administrators: ATC and LINKSER</t>
  </si>
  <si>
    <r>
      <t xml:space="preserve">e-money payment transactions </t>
    </r>
    <r>
      <rPr>
        <vertAlign val="superscript"/>
        <sz val="10"/>
        <rFont val="Helvetica"/>
        <family val="2"/>
      </rPr>
      <t>(1) (2) (3)</t>
    </r>
  </si>
  <si>
    <t>Source: Electronic Card Administrators: ATC, LINKSER, E-FECTIVO, Mobile Wallet Providers: Banco Nacional de Bolivia, Banco de Crédito and ENTEL Financiera</t>
  </si>
  <si>
    <r>
      <t xml:space="preserve">Cheques </t>
    </r>
    <r>
      <rPr>
        <vertAlign val="superscript"/>
        <sz val="10"/>
        <rFont val="Helvetica"/>
        <family val="2"/>
      </rPr>
      <t>(5)</t>
    </r>
  </si>
  <si>
    <t>Integrated Payment Settlement System (LIP)</t>
  </si>
  <si>
    <t>Retail payments systems</t>
  </si>
  <si>
    <t>CCC</t>
  </si>
  <si>
    <t>Cards</t>
  </si>
  <si>
    <t>Source: Electronic Card Administrators: ATC and LINKSER, Banco Central de Bolivia (BCB and Administrator of Clearing and Settlement Clearing House (ACCL)</t>
  </si>
  <si>
    <t>Source: Electronic Card Administrators: ATC and LINKSER, Central Bank of Bolivia (BCB) and Administrator of Clearing and Settlement Clearing House (ACCL)</t>
  </si>
  <si>
    <t>Bolivian Stock Exchange (BBV)</t>
  </si>
  <si>
    <t>Others</t>
  </si>
  <si>
    <t>Source: Bolsa Boliviana de Valores (BBV)</t>
  </si>
  <si>
    <r>
      <t xml:space="preserve">short-term paper </t>
    </r>
    <r>
      <rPr>
        <vertAlign val="superscript"/>
        <sz val="10"/>
        <rFont val="Helvetica"/>
        <family val="2"/>
      </rPr>
      <t>(1)</t>
    </r>
  </si>
  <si>
    <r>
      <t xml:space="preserve">bonds </t>
    </r>
    <r>
      <rPr>
        <vertAlign val="superscript"/>
        <sz val="10"/>
        <rFont val="Helvetica"/>
        <family val="2"/>
      </rPr>
      <t>(2)</t>
    </r>
  </si>
  <si>
    <t xml:space="preserve">Equities </t>
  </si>
  <si>
    <t>Source: Bolsa Boliviana de valores (BBV)</t>
  </si>
  <si>
    <t>Entidad de Depósito de Valores (EDV)</t>
  </si>
  <si>
    <t>Source: Entidad de Depósito de Valores (EDV)</t>
  </si>
  <si>
    <t>Notes:
(1) Includes BCB bills, promissory notes and certificates of deposit.
(2) Includes Stock Market Bank Bonds, Long-Term Bonds, Treasury Bonds, BCB Bonds and Municipal Bonds
(3) Includes Participation Fees in Investment Funds, Fixed Term Deposits, Coupons and Securitization Securities</t>
  </si>
  <si>
    <t>System A</t>
  </si>
  <si>
    <r>
      <t>other</t>
    </r>
    <r>
      <rPr>
        <vertAlign val="superscript"/>
        <sz val="10"/>
        <rFont val="Helvetica"/>
        <family val="2"/>
      </rPr>
      <t xml:space="preserve"> (1)</t>
    </r>
  </si>
  <si>
    <t>Source: Administradora de Cámaras de Compensación y Liquidación (ACCL)</t>
  </si>
  <si>
    <t>(1) E-Fective and Cooperativa Jesús Nazareno</t>
  </si>
  <si>
    <r>
      <t xml:space="preserve">goverment bonds </t>
    </r>
    <r>
      <rPr>
        <vertAlign val="superscript"/>
        <sz val="10"/>
        <rFont val="Helvetica"/>
        <family val="2"/>
      </rPr>
      <t>(1)</t>
    </r>
  </si>
  <si>
    <r>
      <t>goverment bonds</t>
    </r>
    <r>
      <rPr>
        <i/>
        <vertAlign val="superscript"/>
        <sz val="10"/>
        <rFont val="Helvetica"/>
        <family val="2"/>
      </rPr>
      <t xml:space="preserve"> (1)</t>
    </r>
  </si>
  <si>
    <r>
      <t xml:space="preserve">goverment bonds </t>
    </r>
    <r>
      <rPr>
        <i/>
        <vertAlign val="superscript"/>
        <sz val="10"/>
        <rFont val="Helvetica"/>
        <family val="2"/>
      </rPr>
      <t>(1)</t>
    </r>
  </si>
  <si>
    <t>(1) Includes Treasury Bonds and Municipal Bonds</t>
  </si>
  <si>
    <r>
      <t xml:space="preserve">government bonds </t>
    </r>
    <r>
      <rPr>
        <vertAlign val="superscript"/>
        <sz val="10"/>
        <rFont val="Helvetica"/>
        <family val="2"/>
      </rPr>
      <t>(1)</t>
    </r>
  </si>
  <si>
    <r>
      <t xml:space="preserve">government bonds </t>
    </r>
    <r>
      <rPr>
        <i/>
        <vertAlign val="superscript"/>
        <sz val="10"/>
        <rFont val="Helvetica"/>
        <family val="2"/>
      </rPr>
      <t>(1)</t>
    </r>
  </si>
  <si>
    <t>Total number of direct participants in CSDs</t>
  </si>
  <si>
    <t>DCV</t>
  </si>
  <si>
    <t>19:00</t>
  </si>
  <si>
    <t>07:00</t>
  </si>
  <si>
    <t>CH</t>
  </si>
  <si>
    <t>Bs, USD</t>
  </si>
  <si>
    <t>EDV</t>
  </si>
  <si>
    <t>DOM (B, C, G, E)</t>
  </si>
  <si>
    <t>T+1</t>
  </si>
  <si>
    <t>No</t>
  </si>
  <si>
    <t>Bs</t>
  </si>
  <si>
    <t xml:space="preserve">e-money payment transactions </t>
  </si>
  <si>
    <r>
      <t>Cheques</t>
    </r>
    <r>
      <rPr>
        <vertAlign val="superscript"/>
        <sz val="10"/>
        <rFont val="Helvetica"/>
        <family val="2"/>
      </rPr>
      <t xml:space="preserve"> </t>
    </r>
  </si>
  <si>
    <t xml:space="preserve">All transactions </t>
  </si>
  <si>
    <t xml:space="preserve">Others </t>
  </si>
  <si>
    <r>
      <t>Others</t>
    </r>
    <r>
      <rPr>
        <vertAlign val="superscript"/>
        <sz val="10"/>
        <rFont val="Helvetica"/>
        <family val="2"/>
      </rPr>
      <t xml:space="preserve"> </t>
    </r>
  </si>
  <si>
    <r>
      <t>Total number of foreign participants</t>
    </r>
    <r>
      <rPr>
        <vertAlign val="superscript"/>
        <sz val="10"/>
        <rFont val="Helvetica"/>
        <family val="2"/>
      </rPr>
      <t xml:space="preserve"> </t>
    </r>
  </si>
  <si>
    <t xml:space="preserve">short-term paper </t>
  </si>
  <si>
    <t xml:space="preserve">bonds </t>
  </si>
  <si>
    <t xml:space="preserve">Other </t>
  </si>
  <si>
    <t>GDP per capita</t>
  </si>
  <si>
    <t>Inflation (%)</t>
  </si>
  <si>
    <t>Source: Dane, Superintendencia Financiera de Colombia and Banco de la República</t>
  </si>
  <si>
    <t>Source: Superintendencia Financiera de Colombia and Banco de la República</t>
  </si>
  <si>
    <t>COL 100,000</t>
  </si>
  <si>
    <t>COL 50,000</t>
  </si>
  <si>
    <t>COL 20,000</t>
  </si>
  <si>
    <t>COL 10,000</t>
  </si>
  <si>
    <t>COL 5,000</t>
  </si>
  <si>
    <t>COL 2,000</t>
  </si>
  <si>
    <t>COL 1,000</t>
  </si>
  <si>
    <t>COL 500</t>
  </si>
  <si>
    <t>COL 200</t>
  </si>
  <si>
    <t>COL 100</t>
  </si>
  <si>
    <t>COL 50</t>
  </si>
  <si>
    <r>
      <t xml:space="preserve">Number of accounts </t>
    </r>
    <r>
      <rPr>
        <vertAlign val="superscript"/>
        <sz val="10"/>
        <rFont val="Helvetica"/>
        <family val="2"/>
      </rPr>
      <t>(1)</t>
    </r>
  </si>
  <si>
    <t>Source: Superfinanciera and Banco de la República</t>
  </si>
  <si>
    <t>Source:  Superintendencia Financiera de Colombia.</t>
  </si>
  <si>
    <t>Source: Banco de la República.  Superintendencia Financiera de Colombia.  ACH Colombia.</t>
  </si>
  <si>
    <t>CUD</t>
  </si>
  <si>
    <t>CEDEC</t>
  </si>
  <si>
    <t>CENIT</t>
  </si>
  <si>
    <t>ACH - Colombia</t>
  </si>
  <si>
    <t>Source: Banco de la República and ACH-Colombia</t>
  </si>
  <si>
    <t>ACH-COLOMBIA</t>
  </si>
  <si>
    <t>Source: Banco de la Reública and ACH-Colombia</t>
  </si>
  <si>
    <t>ACH-Colombia</t>
  </si>
  <si>
    <t>Source: Banco de la República, SEN and Bolsa de Valores de Colombia</t>
  </si>
  <si>
    <t>MEC</t>
  </si>
  <si>
    <t>BOLSA DE VALORES DE COLOMBIA</t>
  </si>
  <si>
    <t>Source: Sistema de negociación SEN: Banco de la República-Departamento de Fiduciaria y Valores-Datos tomados del Sistema Auxiliar (AFV) y Bolsa de Valores de Colombia</t>
  </si>
  <si>
    <t>Source: https://www.bvc.com.co/pps/tibco/portalbvc/Home/Mercados/informesbursatiles?action=dummy</t>
  </si>
  <si>
    <t>Source: SEN trading system: Banco de la República- Department of Fiduciary and Securities and Bolsa de Valores de Colombia.</t>
  </si>
  <si>
    <t>Source: Sistema de negociación SEN: Banco de la República- Departamento de Fiduciaria y Valores (http://www.banrep.gov.co/es/sen-negociaciones-consolidadas)</t>
  </si>
  <si>
    <t>CÁMARA DE RIESGO CENTRAL DE CONTRAPARTE DE COLOMBIA S.A. (CCP)</t>
  </si>
  <si>
    <t>CÁMARA DE COMPENSACIÓN DE DIVISAS DE COLOMBIA (CH)</t>
  </si>
  <si>
    <t>Source: Cámara de Riesgo Central de Contraparte S.A. and Cámara de Compensación de Divisas de Colombia</t>
  </si>
  <si>
    <t>CÁMARA DE RIESGO CENTRAL DE CONTRAPARTE DE COLOMBIA S.A.</t>
  </si>
  <si>
    <t>CÁMARA DE COMPENSACIÓN DE DIVISAS DE COLOMBIA</t>
  </si>
  <si>
    <t>Other (Forex spot)</t>
  </si>
  <si>
    <t>Other (FX NDF, futuros tasa de cambio)</t>
  </si>
  <si>
    <t>Source: Cámara de Riesgo Central de Contraparte S.A. y Cámara de Compensación de Divisas de Colombia</t>
  </si>
  <si>
    <t>central securities depositories (DCV)</t>
  </si>
  <si>
    <t>Source: Banco de la República and DECEVAL S.A.</t>
  </si>
  <si>
    <t>DECEVAL</t>
  </si>
  <si>
    <t xml:space="preserve">CUD </t>
  </si>
  <si>
    <t>D</t>
  </si>
  <si>
    <t xml:space="preserve">CENIT </t>
  </si>
  <si>
    <t xml:space="preserve">ACH-Colombia </t>
  </si>
  <si>
    <t>Real time</t>
  </si>
  <si>
    <t>G</t>
  </si>
  <si>
    <t>8:00 - 15:45</t>
  </si>
  <si>
    <t>G, B, O</t>
  </si>
  <si>
    <t>8:00 - 17:00</t>
  </si>
  <si>
    <t>Sistema de Negociación y Registro -BVC</t>
  </si>
  <si>
    <t>E, DER</t>
  </si>
  <si>
    <t>8:00 - 16:00</t>
  </si>
  <si>
    <t>Source: SEN: Banco de la República, MEC: https://www.bvc.com.co y reglamento interno, BVC:  https://www.bvc.com.co and reglamento interno.</t>
  </si>
  <si>
    <t>CRCC</t>
  </si>
  <si>
    <t>B, SE, O</t>
  </si>
  <si>
    <t>SEC,DER, REP</t>
  </si>
  <si>
    <t>CCDC</t>
  </si>
  <si>
    <t>REP</t>
  </si>
  <si>
    <t>COP</t>
  </si>
  <si>
    <t>DCV, DECEVAL</t>
  </si>
  <si>
    <t>COP, USD</t>
  </si>
  <si>
    <t>CB,B</t>
  </si>
  <si>
    <t>Source:  CRCC: http://www.camaraderiesgo.com, CCDC: https://www.camaradivisas.com</t>
  </si>
  <si>
    <t>* Spot and next day currency exchange operations (COP / USD)</t>
  </si>
  <si>
    <t>Direct/
DECEVAL</t>
  </si>
  <si>
    <t xml:space="preserve">T+0 </t>
  </si>
  <si>
    <t>DOM;
B, E</t>
  </si>
  <si>
    <t xml:space="preserve">DECEVAL </t>
  </si>
  <si>
    <t xml:space="preserve">Direct/
DCV </t>
  </si>
  <si>
    <t>YES</t>
  </si>
  <si>
    <t>DVP 1</t>
  </si>
  <si>
    <t>Source: Banco de la República and DECEVAL</t>
  </si>
  <si>
    <t xml:space="preserve">Required reserves </t>
  </si>
  <si>
    <t xml:space="preserve">Free reserves </t>
  </si>
  <si>
    <t xml:space="preserve">SEN </t>
  </si>
  <si>
    <t xml:space="preserve">MEC </t>
  </si>
  <si>
    <t xml:space="preserve">BOLSA DE VALORES DE COLOMBIA </t>
  </si>
  <si>
    <t>.</t>
  </si>
  <si>
    <t xml:space="preserve">DCV </t>
  </si>
  <si>
    <t>21:00</t>
  </si>
  <si>
    <t>10:00</t>
  </si>
  <si>
    <t>00:00</t>
  </si>
  <si>
    <t>15:00</t>
  </si>
  <si>
    <t>08:00</t>
  </si>
  <si>
    <t>14:00</t>
  </si>
  <si>
    <t>08:00 - 16:30</t>
  </si>
  <si>
    <t>08:00 - 18:00</t>
  </si>
  <si>
    <t>08:00 - 14:30</t>
  </si>
  <si>
    <t>PAR</t>
  </si>
  <si>
    <t>DOM, INT</t>
  </si>
  <si>
    <t>SE, O</t>
  </si>
  <si>
    <t>Patrón Clear</t>
  </si>
  <si>
    <t>Source: Instituto Nacional de Estadística y Censos y Banco Central de Costa Rica</t>
  </si>
  <si>
    <t>Source:  Banco Central de Costa Rica e Instituto Nacional de Estadística y Censos.</t>
  </si>
  <si>
    <t>Source: SUGEF report on the status of the minimum legal reserve.</t>
  </si>
  <si>
    <t>CRC 50,000</t>
  </si>
  <si>
    <t>CRC 20,000</t>
  </si>
  <si>
    <t>CRC 10,000</t>
  </si>
  <si>
    <t>CRC 5,000</t>
  </si>
  <si>
    <t>CRC 2,000</t>
  </si>
  <si>
    <t>CRC 1,000</t>
  </si>
  <si>
    <t>CRC 500</t>
  </si>
  <si>
    <t>CRC 100</t>
  </si>
  <si>
    <t>CRC 50</t>
  </si>
  <si>
    <t>CRC 25</t>
  </si>
  <si>
    <t>CRC 10</t>
  </si>
  <si>
    <t>CRC 5</t>
  </si>
  <si>
    <t>Source: Banco Central de Costa Rica</t>
  </si>
  <si>
    <t>Source: Superintendencia de entidades finanfieras (Sugef) and Banco Central de Costa Rica (BCCR)</t>
  </si>
  <si>
    <t>Source:  Superintendencia de entidades finanfieras (Sugef) and Banco Central de Costa Rica (BCCR)</t>
  </si>
  <si>
    <r>
      <t xml:space="preserve">non-paper based </t>
    </r>
    <r>
      <rPr>
        <i/>
        <vertAlign val="superscript"/>
        <sz val="10"/>
        <rFont val="Helvetica"/>
        <family val="2"/>
      </rPr>
      <t>(1)</t>
    </r>
  </si>
  <si>
    <r>
      <t xml:space="preserve">Direct debits </t>
    </r>
    <r>
      <rPr>
        <vertAlign val="superscript"/>
        <sz val="10"/>
        <rFont val="Helvetica"/>
        <family val="2"/>
      </rPr>
      <t>(2)</t>
    </r>
  </si>
  <si>
    <t>Interbank cheques</t>
  </si>
  <si>
    <t>In local currency</t>
  </si>
  <si>
    <t>In foreign currency</t>
  </si>
  <si>
    <t>Intrabank cheques</t>
  </si>
  <si>
    <t>Source: Banco Central de Costa Rica and Financial Entities</t>
  </si>
  <si>
    <t>Source:  Banco Central de Costa Rica and financial entities</t>
  </si>
  <si>
    <t>Notes: 
(1) Includes credit transfers by electronic means Direct credits and Real Time Transfers for the period 2000-2014; Likewise, starting in 2015, the intrabank debits component is included.
(2) Includes credit transfers by electronic means Direct debits and Real Time Debits for the period 2001-2014; Likewise, starting in 2015, the intrabank debits component is included.
There are no disaggregations requested for points B.II and B.III; same that is expected to be available from 2018.</t>
  </si>
  <si>
    <t>SINPE</t>
  </si>
  <si>
    <t>Special Banks</t>
  </si>
  <si>
    <t>State Banks</t>
  </si>
  <si>
    <t>Cambios</t>
  </si>
  <si>
    <t>External clearing companies</t>
  </si>
  <si>
    <t>Cooperatives</t>
  </si>
  <si>
    <t>Financial companies</t>
  </si>
  <si>
    <t>Government</t>
  </si>
  <si>
    <t>Mutuals</t>
  </si>
  <si>
    <t>Pension Funds</t>
  </si>
  <si>
    <t>Stock exchange brokers</t>
  </si>
  <si>
    <t>Remittances</t>
  </si>
  <si>
    <t>Source: BCCR-Payment Systems Division</t>
  </si>
  <si>
    <t>Large-value payments transactions</t>
  </si>
  <si>
    <t>Interbank funds transactions (TFI)</t>
  </si>
  <si>
    <t>Retail payments transactions</t>
  </si>
  <si>
    <r>
      <t xml:space="preserve">Transferencia de Fondos a Terceros (TFT) </t>
    </r>
    <r>
      <rPr>
        <vertAlign val="superscript"/>
        <sz val="10"/>
        <rFont val="Helvetica"/>
        <family val="2"/>
      </rPr>
      <t xml:space="preserve">(1) </t>
    </r>
  </si>
  <si>
    <t>Compensación Crédito Directo (CCD)</t>
  </si>
  <si>
    <t>Débito en Tiempo Real (DTR)</t>
  </si>
  <si>
    <t>Compensación Débitos Directos (CDD)</t>
  </si>
  <si>
    <t>Compensación y Liquidación Cheques (CLC)</t>
  </si>
  <si>
    <t>Compensación de Otros Valores (COV)</t>
  </si>
  <si>
    <r>
      <t xml:space="preserve">Liquidación de Servicios Externos (LSE) </t>
    </r>
    <r>
      <rPr>
        <vertAlign val="superscript"/>
        <sz val="10"/>
        <rFont val="Helvetica"/>
        <family val="2"/>
      </rPr>
      <t>(2)</t>
    </r>
  </si>
  <si>
    <t>Información y Liquidación de Impuestos (ILI)</t>
  </si>
  <si>
    <t>Monedero bancario (Sinpe móvil)</t>
  </si>
  <si>
    <t>Wholesale settlement systems</t>
  </si>
  <si>
    <r>
      <t xml:space="preserve">Money market </t>
    </r>
    <r>
      <rPr>
        <vertAlign val="superscript"/>
        <sz val="10"/>
        <rFont val="Helvetica"/>
        <family val="2"/>
      </rPr>
      <t>(3)</t>
    </r>
  </si>
  <si>
    <r>
      <t xml:space="preserve">Securities market </t>
    </r>
    <r>
      <rPr>
        <vertAlign val="superscript"/>
        <sz val="10"/>
        <rFont val="Helvetica"/>
        <family val="2"/>
      </rPr>
      <t>(4)</t>
    </r>
  </si>
  <si>
    <r>
      <t xml:space="preserve">Cash market </t>
    </r>
    <r>
      <rPr>
        <vertAlign val="superscript"/>
        <sz val="10"/>
        <rFont val="Helvetica"/>
        <family val="2"/>
      </rPr>
      <t>(5)</t>
    </r>
  </si>
  <si>
    <r>
      <t xml:space="preserve">FX market </t>
    </r>
    <r>
      <rPr>
        <vertAlign val="superscript"/>
        <sz val="10"/>
        <rFont val="Helvetica"/>
        <family val="2"/>
      </rPr>
      <t>(6)</t>
    </r>
  </si>
  <si>
    <r>
      <t xml:space="preserve">Interbank market </t>
    </r>
    <r>
      <rPr>
        <vertAlign val="superscript"/>
        <sz val="10"/>
        <rFont val="Helvetica"/>
        <family val="2"/>
      </rPr>
      <t>(7)</t>
    </r>
  </si>
  <si>
    <r>
      <t>Direct placement</t>
    </r>
    <r>
      <rPr>
        <vertAlign val="superscript"/>
        <sz val="10"/>
        <rFont val="Helvetica"/>
        <family val="2"/>
      </rPr>
      <t xml:space="preserve"> (8)</t>
    </r>
  </si>
  <si>
    <t xml:space="preserve">Source: Banco Central de Costa Rica </t>
  </si>
  <si>
    <t>Markets</t>
  </si>
  <si>
    <t>BNV</t>
  </si>
  <si>
    <t>Issuers</t>
  </si>
  <si>
    <t>Investment funds</t>
  </si>
  <si>
    <t>Source:  Memorias Institucionales / Informe Anual sobre los Mercados de Valores (SUGEVAL); Memoria Anual (Bolsa Nacional de Valores)</t>
  </si>
  <si>
    <t>Superintedencia General de Valores, annual authorizations.</t>
  </si>
  <si>
    <t>* The data is expressed in colones at the value of the development unit (UD) as of December 31 of each year. The UD is a unit of account whose value is determined by SUGEVAL based on variations in the Consumer Price Index (IPC).</t>
  </si>
  <si>
    <t>Source:  Departamento de Supervisión de Mercados, SUGEVAL</t>
  </si>
  <si>
    <t>Primary market</t>
  </si>
  <si>
    <t>Debt</t>
  </si>
  <si>
    <t>Short term transactions</t>
  </si>
  <si>
    <t>Repos</t>
  </si>
  <si>
    <t>Liquidity market</t>
  </si>
  <si>
    <t>Settled</t>
  </si>
  <si>
    <t>Calls</t>
  </si>
  <si>
    <t>Source: Bolsa Nacional de Valores</t>
  </si>
  <si>
    <t>Source: Bolsa Nacional de Valores.</t>
  </si>
  <si>
    <t>Bolsa Nacional de Valores (CH)</t>
  </si>
  <si>
    <t>Entity B (CCP or clearing house)</t>
  </si>
  <si>
    <t>Source: InterClear</t>
  </si>
  <si>
    <t>Bolsa Nacional de Valores</t>
  </si>
  <si>
    <r>
      <t xml:space="preserve">BCCR- Traspaso de Valores </t>
    </r>
    <r>
      <rPr>
        <b/>
        <vertAlign val="superscript"/>
        <sz val="10"/>
        <rFont val="Helvetica"/>
        <family val="2"/>
      </rPr>
      <t>(1)</t>
    </r>
  </si>
  <si>
    <t>Source: InterClear / Banco Central de Costa Rica</t>
  </si>
  <si>
    <r>
      <t xml:space="preserve">Notes:
</t>
    </r>
    <r>
      <rPr>
        <vertAlign val="superscript"/>
        <sz val="9"/>
        <rFont val="Helvetica"/>
        <family val="2"/>
      </rPr>
      <t>(1)</t>
    </r>
    <r>
      <rPr>
        <sz val="9"/>
        <rFont val="Helvetica"/>
        <family val="2"/>
      </rPr>
      <t xml:space="preserve"> Bilateral compensations are carry out</t>
    </r>
  </si>
  <si>
    <t>Source: InterClear and Banco Central de Costa Rica</t>
  </si>
  <si>
    <r>
      <t xml:space="preserve">Notes
</t>
    </r>
    <r>
      <rPr>
        <vertAlign val="superscript"/>
        <sz val="9"/>
        <rFont val="Helvetica"/>
        <family val="2"/>
      </rPr>
      <t>(1)</t>
    </r>
    <r>
      <rPr>
        <sz val="9"/>
        <rFont val="Helvetica"/>
        <family val="2"/>
      </rPr>
      <t xml:space="preserve"> Bilateral compensation is carried out.</t>
    </r>
  </si>
  <si>
    <t>CEVAL</t>
  </si>
  <si>
    <t>BCCR-Liquidación de mercados (LIM)</t>
  </si>
  <si>
    <t>Source: Bolsa Nacional de Valores / BCCR</t>
  </si>
  <si>
    <t xml:space="preserve">SINPE (Administración Cuentas de Valores) </t>
  </si>
  <si>
    <t>Source: Bolsa Nacional de Valores and Banco Central de Costa Rica</t>
  </si>
  <si>
    <t>BCCR - Traspaso de Valores (TVA)</t>
  </si>
  <si>
    <t>CCD</t>
  </si>
  <si>
    <t>CLC</t>
  </si>
  <si>
    <t>TFT</t>
  </si>
  <si>
    <t>DTR</t>
  </si>
  <si>
    <r>
      <t>LSE</t>
    </r>
    <r>
      <rPr>
        <vertAlign val="superscript"/>
        <sz val="10"/>
        <color indexed="8"/>
        <rFont val="Helvetica"/>
        <family val="2"/>
      </rPr>
      <t>(1)</t>
    </r>
  </si>
  <si>
    <t>ILI</t>
  </si>
  <si>
    <t>CDD</t>
  </si>
  <si>
    <t>TFI</t>
  </si>
  <si>
    <t>COV</t>
  </si>
  <si>
    <t>TVA</t>
  </si>
  <si>
    <t>CAN</t>
  </si>
  <si>
    <r>
      <t xml:space="preserve">11:15 </t>
    </r>
    <r>
      <rPr>
        <vertAlign val="superscript"/>
        <sz val="9.5"/>
        <color indexed="8"/>
        <rFont val="Helvetica"/>
        <family val="2"/>
      </rPr>
      <t>(2)</t>
    </r>
  </si>
  <si>
    <t>LSE¹</t>
  </si>
  <si>
    <r>
      <t xml:space="preserve">00:00 </t>
    </r>
    <r>
      <rPr>
        <vertAlign val="superscript"/>
        <sz val="9.5"/>
        <rFont val="Helvetica"/>
        <family val="2"/>
      </rPr>
      <t>(1)</t>
    </r>
  </si>
  <si>
    <t>18:00</t>
  </si>
  <si>
    <t>Source: Payment Systems Division / Central Bank of Costa Rica</t>
  </si>
  <si>
    <t>Notes:
(1) The services that operate through the National Electronic Payment System (SINPE), mentioned in tables A10-A11, are detailed.
(2) The Fund Transfer to Third Parties (TFT) and Real Time Debit (DTR) services operate 27/7 365 days.</t>
  </si>
  <si>
    <t>MONEX</t>
  </si>
  <si>
    <r>
      <t xml:space="preserve">MIL </t>
    </r>
    <r>
      <rPr>
        <vertAlign val="superscript"/>
        <sz val="10"/>
        <color indexed="8"/>
        <rFont val="Helvetica"/>
        <family val="2"/>
      </rPr>
      <t>(1)</t>
    </r>
  </si>
  <si>
    <t>LIM</t>
  </si>
  <si>
    <t>MEN</t>
  </si>
  <si>
    <t>Source: Payment Systems Division / Banco Central de Costa Rica</t>
  </si>
  <si>
    <t>Notes: 
(1) Loan of guaranteed value, where the guarantee is pre-deposited in a trust in favor of the Banco Central de Costa Rica.</t>
  </si>
  <si>
    <t>Bolsa Nacional de Valores (BNV)</t>
  </si>
  <si>
    <r>
      <t xml:space="preserve">INTERCLEAR </t>
    </r>
    <r>
      <rPr>
        <vertAlign val="superscript"/>
        <sz val="10"/>
        <color indexed="8"/>
        <rFont val="Helvetica"/>
        <family val="2"/>
      </rPr>
      <t>(1)</t>
    </r>
  </si>
  <si>
    <t>NO</t>
  </si>
  <si>
    <t>CRC, USD</t>
  </si>
  <si>
    <t xml:space="preserve">GDP (millions, nominal) </t>
  </si>
  <si>
    <t xml:space="preserve">Transferable balances held at the central bank </t>
  </si>
  <si>
    <t xml:space="preserve">non-paper based </t>
  </si>
  <si>
    <t xml:space="preserve">Direct debits </t>
  </si>
  <si>
    <t xml:space="preserve">Issuers </t>
  </si>
  <si>
    <t>…</t>
  </si>
  <si>
    <r>
      <t xml:space="preserve">Exchange rate vs. USD </t>
    </r>
    <r>
      <rPr>
        <vertAlign val="superscript"/>
        <sz val="10"/>
        <rFont val="Helvetica"/>
        <family val="2"/>
      </rPr>
      <t>(1)</t>
    </r>
  </si>
  <si>
    <t>Source: CBS and Central Bank of Curaçao and Sint Maarten</t>
  </si>
  <si>
    <t>Source: Central Bank of Curaçao and Sint Maarten</t>
  </si>
  <si>
    <t>ANG 250</t>
  </si>
  <si>
    <t>ANG 100</t>
  </si>
  <si>
    <t>ANG 50</t>
  </si>
  <si>
    <t>ANG 25</t>
  </si>
  <si>
    <t>ANG 10</t>
  </si>
  <si>
    <t>ANG 5</t>
  </si>
  <si>
    <t>ANG 5.0</t>
  </si>
  <si>
    <t>ANG 2.5</t>
  </si>
  <si>
    <t>ANG 1.0</t>
  </si>
  <si>
    <t>ANG 0.5</t>
  </si>
  <si>
    <t>ANG 0.25</t>
  </si>
  <si>
    <t>ANG 0.1</t>
  </si>
  <si>
    <t>ANG 0.05</t>
  </si>
  <si>
    <t>ANG 0.025</t>
  </si>
  <si>
    <t>Source: Commercial banks</t>
  </si>
  <si>
    <t>NACS2 RTGS</t>
  </si>
  <si>
    <t>NACS2 ACH</t>
  </si>
  <si>
    <t>Dutch Caribbean Securities Exchange</t>
  </si>
  <si>
    <t>Central Counterparties (CCPs)</t>
  </si>
  <si>
    <t>Source: Dutch Caribbean Securities Exchange DCSX</t>
  </si>
  <si>
    <t>Source: Dutch Caribbean Securities Exchange</t>
  </si>
  <si>
    <t>Sustem A</t>
  </si>
  <si>
    <t>CSD</t>
  </si>
  <si>
    <t>Central Securities Depositories</t>
  </si>
  <si>
    <t>L+R</t>
  </si>
  <si>
    <t>B, E,O</t>
  </si>
  <si>
    <t>09:30-16:00</t>
  </si>
  <si>
    <t>BSD</t>
  </si>
  <si>
    <t xml:space="preserve">In foreign currency: </t>
  </si>
  <si>
    <t>EUR</t>
  </si>
  <si>
    <t>In foreign currency:</t>
  </si>
  <si>
    <r>
      <t xml:space="preserve">Population (millions) </t>
    </r>
    <r>
      <rPr>
        <vertAlign val="superscript"/>
        <sz val="10"/>
        <rFont val="Helvetica"/>
        <family val="2"/>
      </rPr>
      <t>(1)</t>
    </r>
  </si>
  <si>
    <r>
      <t xml:space="preserve">Exchange rate vs. USD </t>
    </r>
    <r>
      <rPr>
        <vertAlign val="superscript"/>
        <sz val="10"/>
        <rFont val="Helvetica"/>
        <family val="2"/>
      </rPr>
      <t>(2)</t>
    </r>
  </si>
  <si>
    <t>Fuente: Statistics, Banco Central de Reserva de El Salvador</t>
  </si>
  <si>
    <r>
      <t xml:space="preserve">Notes:
</t>
    </r>
    <r>
      <rPr>
        <vertAlign val="superscript"/>
        <sz val="9"/>
        <rFont val="Helvetica"/>
        <family val="2"/>
      </rPr>
      <t/>
    </r>
  </si>
  <si>
    <t>Fuente: Banco Central de Reserva de El Salvador</t>
  </si>
  <si>
    <r>
      <t xml:space="preserve">Total banknotes and coin issued </t>
    </r>
    <r>
      <rPr>
        <vertAlign val="superscript"/>
        <sz val="10"/>
        <rFont val="Helvetica"/>
        <family val="2"/>
      </rPr>
      <t>(1)</t>
    </r>
  </si>
  <si>
    <t>USD 100</t>
  </si>
  <si>
    <t>USD 50</t>
  </si>
  <si>
    <t>USD 20</t>
  </si>
  <si>
    <t>USD 10</t>
  </si>
  <si>
    <t>USD 5</t>
  </si>
  <si>
    <t>USD 1</t>
  </si>
  <si>
    <t>USD 0.5</t>
  </si>
  <si>
    <t>USD 0.25</t>
  </si>
  <si>
    <t>USD 0.1</t>
  </si>
  <si>
    <t>USD 0.05</t>
  </si>
  <si>
    <t>USD 0.01</t>
  </si>
  <si>
    <r>
      <t xml:space="preserve">Number of accounts (no-banks) </t>
    </r>
    <r>
      <rPr>
        <vertAlign val="superscript"/>
        <sz val="10"/>
        <rFont val="Helvetica"/>
        <family val="2"/>
      </rPr>
      <t>(1)</t>
    </r>
  </si>
  <si>
    <t>Other institutions offering payment services to non-banks **</t>
  </si>
  <si>
    <r>
      <t xml:space="preserve">Number of institutions </t>
    </r>
    <r>
      <rPr>
        <vertAlign val="superscript"/>
        <sz val="10"/>
        <rFont val="Helvetica"/>
        <family val="2"/>
      </rPr>
      <t>(3)</t>
    </r>
  </si>
  <si>
    <r>
      <t xml:space="preserve">Value of accounts ($ thousand millions) </t>
    </r>
    <r>
      <rPr>
        <vertAlign val="superscript"/>
        <sz val="10"/>
        <rFont val="Helvetica"/>
        <family val="2"/>
      </rPr>
      <t>(4)</t>
    </r>
  </si>
  <si>
    <r>
      <t xml:space="preserve">Cards with a debit function </t>
    </r>
    <r>
      <rPr>
        <vertAlign val="superscript"/>
        <sz val="10"/>
        <rFont val="Helvetica"/>
        <family val="2"/>
      </rPr>
      <t>(1)</t>
    </r>
  </si>
  <si>
    <r>
      <t xml:space="preserve">ATM </t>
    </r>
    <r>
      <rPr>
        <vertAlign val="superscript"/>
        <sz val="10"/>
        <rFont val="Helvetica"/>
        <family val="2"/>
      </rPr>
      <t>(2)</t>
    </r>
  </si>
  <si>
    <r>
      <t xml:space="preserve">POS terminals </t>
    </r>
    <r>
      <rPr>
        <vertAlign val="superscript"/>
        <sz val="10"/>
        <rFont val="Helvetica"/>
        <family val="2"/>
      </rPr>
      <t>(3)</t>
    </r>
  </si>
  <si>
    <r>
      <t xml:space="preserve">Notes:
(1) Debit cards are cards with a cash function.
(2 and 3) Data from electronic devices operated by banking entities
</t>
    </r>
    <r>
      <rPr>
        <vertAlign val="superscript"/>
        <sz val="9"/>
        <rFont val="Helvetica"/>
        <family val="2"/>
      </rPr>
      <t/>
    </r>
  </si>
  <si>
    <r>
      <t xml:space="preserve">paper based </t>
    </r>
    <r>
      <rPr>
        <i/>
        <vertAlign val="superscript"/>
        <sz val="10"/>
        <rFont val="Helvetica"/>
        <family val="2"/>
      </rPr>
      <t>(1)</t>
    </r>
  </si>
  <si>
    <r>
      <t xml:space="preserve">non-paper based </t>
    </r>
    <r>
      <rPr>
        <i/>
        <vertAlign val="superscript"/>
        <sz val="10"/>
        <rFont val="Helvetica"/>
        <family val="2"/>
      </rPr>
      <t>(2)</t>
    </r>
  </si>
  <si>
    <r>
      <t xml:space="preserve">Card payments with cards issued in the country </t>
    </r>
    <r>
      <rPr>
        <vertAlign val="superscript"/>
        <sz val="10"/>
        <rFont val="Helvetica"/>
        <family val="2"/>
      </rPr>
      <t>(1)</t>
    </r>
  </si>
  <si>
    <r>
      <t xml:space="preserve">e-money payment transactions </t>
    </r>
    <r>
      <rPr>
        <vertAlign val="superscript"/>
        <sz val="10"/>
        <rFont val="Helvetica"/>
        <family val="2"/>
      </rPr>
      <t>(2)</t>
    </r>
  </si>
  <si>
    <r>
      <t xml:space="preserve">Other payment instruments </t>
    </r>
    <r>
      <rPr>
        <vertAlign val="superscript"/>
        <sz val="10"/>
        <rFont val="Helvetica"/>
        <family val="2"/>
      </rPr>
      <t>(3)</t>
    </r>
  </si>
  <si>
    <r>
      <t xml:space="preserve">Notes:
(1) Orders through bank window
(2) Electronic Banking, Kiokos and Direct Credits
(3) Automated Clearing House (ACH), LBTR and other means
</t>
    </r>
    <r>
      <rPr>
        <vertAlign val="superscript"/>
        <sz val="9"/>
        <rFont val="Helvetica"/>
        <family val="2"/>
      </rPr>
      <t/>
    </r>
  </si>
  <si>
    <r>
      <t xml:space="preserve">Notes:
(1) Orders through bank window
(2) Electronic Banking, Kiokos and Direct Credits
(3) Automated Clearing House (ACH), LBTR and other means
</t>
    </r>
    <r>
      <rPr>
        <vertAlign val="superscript"/>
        <sz val="9"/>
        <rFont val="Helvetica"/>
        <family val="2"/>
      </rPr>
      <t/>
    </r>
  </si>
  <si>
    <t>Camara de Compensasion Electronica de Cheques</t>
  </si>
  <si>
    <t>Camara de Compensasion Electronica</t>
  </si>
  <si>
    <t>credit transactions</t>
  </si>
  <si>
    <t>Bolsa de Valores de El Salvador (BVES)</t>
  </si>
  <si>
    <t>Other (Securities houses)</t>
  </si>
  <si>
    <t>Source: Banco Central de El Salvador</t>
  </si>
  <si>
    <r>
      <t xml:space="preserve">Total number of securities admitted to trading </t>
    </r>
    <r>
      <rPr>
        <vertAlign val="superscript"/>
        <sz val="10"/>
        <rFont val="Helvetica"/>
        <family val="2"/>
      </rPr>
      <t>(1)</t>
    </r>
  </si>
  <si>
    <t>Source: Bolsa de Valores de El Salvador</t>
  </si>
  <si>
    <t>This information corresponds to the debt values accepted in each year and not to the accumulated total of that year</t>
  </si>
  <si>
    <t>Source: Banco Central de Reserva de El Salvador</t>
  </si>
  <si>
    <t>Entity A (CCP or clearing house)</t>
  </si>
  <si>
    <t xml:space="preserve"> nav </t>
  </si>
  <si>
    <t xml:space="preserve"> nap </t>
  </si>
  <si>
    <t> </t>
  </si>
  <si>
    <t>Source: Banco de Guatemala</t>
  </si>
  <si>
    <r>
      <t xml:space="preserve">Notes:
Preliminary figures.
</t>
    </r>
    <r>
      <rPr>
        <vertAlign val="superscript"/>
        <sz val="9"/>
        <rFont val="Helvetica"/>
        <family val="2"/>
      </rPr>
      <t/>
    </r>
  </si>
  <si>
    <t>1 / In millions of US dollars</t>
  </si>
  <si>
    <t>GTQ  200</t>
  </si>
  <si>
    <t>GTQ  100</t>
  </si>
  <si>
    <t>GTQ  50</t>
  </si>
  <si>
    <t>GTQ  20</t>
  </si>
  <si>
    <t>GTQ  10</t>
  </si>
  <si>
    <t>GTQ  5</t>
  </si>
  <si>
    <t>GTQ  2</t>
  </si>
  <si>
    <t>GTQ  1</t>
  </si>
  <si>
    <t>GTQ  .5</t>
  </si>
  <si>
    <t>GTQ 1.00</t>
  </si>
  <si>
    <t>GTQ 0.50</t>
  </si>
  <si>
    <t>GTQ 0.25</t>
  </si>
  <si>
    <t>GTQ 0.10</t>
  </si>
  <si>
    <t>GTQ 0.05</t>
  </si>
  <si>
    <t>GTQ 0.02</t>
  </si>
  <si>
    <t>GTQ 0.01</t>
  </si>
  <si>
    <t>Source: Banco de Guatemala / Superintendencia de Bancos</t>
  </si>
  <si>
    <r>
      <t xml:space="preserve">Cards with a credit function </t>
    </r>
    <r>
      <rPr>
        <vertAlign val="superscript"/>
        <sz val="10"/>
        <rFont val="Helvetica"/>
        <family val="2"/>
      </rPr>
      <t>(1)</t>
    </r>
  </si>
  <si>
    <r>
      <t xml:space="preserve">ATMs with a cash withdrawal function </t>
    </r>
    <r>
      <rPr>
        <vertAlign val="superscript"/>
        <sz val="10"/>
        <rFont val="Helvetica"/>
        <family val="2"/>
      </rPr>
      <t>(2)</t>
    </r>
  </si>
  <si>
    <t xml:space="preserve">nav </t>
  </si>
  <si>
    <t>Source: Transacciones y Transferencias S. A.</t>
  </si>
  <si>
    <r>
      <t xml:space="preserve">Notes: 
</t>
    </r>
    <r>
      <rPr>
        <vertAlign val="superscript"/>
        <sz val="9"/>
        <rFont val="Helvetica"/>
        <family val="2"/>
      </rPr>
      <t xml:space="preserve">(1) </t>
    </r>
    <r>
      <rPr>
        <sz val="9"/>
        <rFont val="Helvetica"/>
        <family val="2"/>
      </rPr>
      <t xml:space="preserve">Historical series are not handled, only active cards are included.
</t>
    </r>
    <r>
      <rPr>
        <vertAlign val="superscript"/>
        <sz val="9"/>
        <rFont val="Helvetica"/>
        <family val="2"/>
      </rPr>
      <t>(2)</t>
    </r>
    <r>
      <rPr>
        <sz val="9"/>
        <rFont val="Helvetica"/>
        <family val="2"/>
      </rPr>
      <t xml:space="preserve"> Includes only ATMs from the 5B network. 5B ATMs have the function of cash withdrawal and transfers. Only active ATMs are included.</t>
    </r>
  </si>
  <si>
    <r>
      <t xml:space="preserve">payments by cards with a debit function </t>
    </r>
    <r>
      <rPr>
        <i/>
        <vertAlign val="superscript"/>
        <sz val="10"/>
        <rFont val="Helvetica"/>
        <family val="2"/>
      </rPr>
      <t>(1)</t>
    </r>
  </si>
  <si>
    <r>
      <t>payments by cards with a credit function</t>
    </r>
    <r>
      <rPr>
        <i/>
        <vertAlign val="superscript"/>
        <sz val="10"/>
        <rFont val="Helvetica"/>
        <family val="2"/>
      </rPr>
      <t xml:space="preserve"> (1)</t>
    </r>
  </si>
  <si>
    <r>
      <t xml:space="preserve">ATM cash withdrawals </t>
    </r>
    <r>
      <rPr>
        <i/>
        <vertAlign val="superscript"/>
        <sz val="10"/>
        <rFont val="Helvetica"/>
        <family val="2"/>
      </rPr>
      <t>(2)</t>
    </r>
  </si>
  <si>
    <r>
      <t xml:space="preserve">ATM cash deposits </t>
    </r>
    <r>
      <rPr>
        <i/>
        <vertAlign val="superscript"/>
        <sz val="10"/>
        <rFont val="Helvetica"/>
        <family val="2"/>
      </rPr>
      <t>(1)</t>
    </r>
  </si>
  <si>
    <r>
      <t xml:space="preserve">ATM cash withdrawals </t>
    </r>
    <r>
      <rPr>
        <i/>
        <vertAlign val="superscript"/>
        <sz val="10"/>
        <rFont val="Helvetica"/>
        <family val="2"/>
      </rPr>
      <t>(3)</t>
    </r>
  </si>
  <si>
    <t>Source: Transacciones y Transferencias, S.A. and Banco de Guatemala</t>
  </si>
  <si>
    <r>
      <t xml:space="preserve">Notes:
</t>
    </r>
    <r>
      <rPr>
        <vertAlign val="superscript"/>
        <sz val="9"/>
        <rFont val="Helvetica"/>
        <family val="2"/>
      </rPr>
      <t xml:space="preserve">(1) </t>
    </r>
    <r>
      <rPr>
        <sz val="9"/>
        <rFont val="Helvetica"/>
        <family val="2"/>
      </rPr>
      <t xml:space="preserve"> Red 5B approved operations. 
</t>
    </r>
    <r>
      <rPr>
        <vertAlign val="superscript"/>
        <sz val="9"/>
        <rFont val="Helvetica"/>
        <family val="2"/>
      </rPr>
      <t xml:space="preserve">(2) </t>
    </r>
    <r>
      <rPr>
        <sz val="9"/>
        <rFont val="Helvetica"/>
        <family val="2"/>
      </rPr>
      <t xml:space="preserve">Transactions carried out by Red 5B and foreign networks.
</t>
    </r>
    <r>
      <rPr>
        <vertAlign val="superscript"/>
        <sz val="9"/>
        <rFont val="Helvetica"/>
        <family val="2"/>
      </rPr>
      <t>(3)</t>
    </r>
    <r>
      <rPr>
        <sz val="9"/>
        <rFont val="Helvetica"/>
        <family val="2"/>
      </rPr>
      <t xml:space="preserve"> Transactions carried out by Red 5B and foreign networks (Visa International point of sales and the institution are not included).</t>
    </r>
  </si>
  <si>
    <r>
      <t>In foreign currency</t>
    </r>
    <r>
      <rPr>
        <i/>
        <vertAlign val="superscript"/>
        <sz val="10"/>
        <rFont val="Helvetica"/>
        <family val="2"/>
      </rPr>
      <t xml:space="preserve"> (2)</t>
    </r>
  </si>
  <si>
    <r>
      <t xml:space="preserve">ATM cash withdrawals </t>
    </r>
    <r>
      <rPr>
        <i/>
        <vertAlign val="superscript"/>
        <sz val="10"/>
        <rFont val="Helvetica"/>
        <family val="2"/>
      </rPr>
      <t>(4)</t>
    </r>
  </si>
  <si>
    <t>Source: Transacciones y Transferencias S. A. and Banco de Guatemala</t>
  </si>
  <si>
    <t>Notes:
(1) Approved operations in network 5B.
(2) Figures expressed in US dollars.
(3) Operations carried out on the 5B network and foreign networks.
(4) Operations carried out on the 5B network and foreign networks (the terminal and the Visa International institution are not included).</t>
  </si>
  <si>
    <t>RTGS-Guatemala</t>
  </si>
  <si>
    <r>
      <t xml:space="preserve">Clearing and settlement organisations </t>
    </r>
    <r>
      <rPr>
        <i/>
        <vertAlign val="superscript"/>
        <sz val="10"/>
        <rFont val="Helvetica"/>
        <family val="2"/>
      </rPr>
      <t>(1)</t>
    </r>
  </si>
  <si>
    <t>CCB</t>
  </si>
  <si>
    <t>CCA</t>
  </si>
  <si>
    <t>Quetzales transactions</t>
  </si>
  <si>
    <t>USD transactions</t>
  </si>
  <si>
    <r>
      <t xml:space="preserve">Quetzales transactions </t>
    </r>
    <r>
      <rPr>
        <b/>
        <vertAlign val="superscript"/>
        <sz val="10"/>
        <rFont val="Helvetica"/>
        <family val="2"/>
      </rPr>
      <t>(1)</t>
    </r>
  </si>
  <si>
    <t xml:space="preserve">USD transactions </t>
  </si>
  <si>
    <r>
      <t xml:space="preserve">Cross-border transactions (sent) </t>
    </r>
    <r>
      <rPr>
        <vertAlign val="superscript"/>
        <sz val="10"/>
        <rFont val="Helvetica"/>
        <family val="2"/>
      </rPr>
      <t>(1)</t>
    </r>
  </si>
  <si>
    <r>
      <t xml:space="preserve">Cross-border transactions (received) </t>
    </r>
    <r>
      <rPr>
        <vertAlign val="superscript"/>
        <sz val="10"/>
        <rFont val="Helvetica"/>
        <family val="2"/>
      </rPr>
      <t>(1)</t>
    </r>
  </si>
  <si>
    <r>
      <t xml:space="preserve">Notes:
</t>
    </r>
    <r>
      <rPr>
        <vertAlign val="superscript"/>
        <sz val="9"/>
        <rFont val="Helvetica"/>
        <family val="2"/>
      </rPr>
      <t>(1)</t>
    </r>
    <r>
      <rPr>
        <sz val="9"/>
        <rFont val="Helvetica"/>
        <family val="2"/>
      </rPr>
      <t xml:space="preserve"> Figures expressed in USD.</t>
    </r>
  </si>
  <si>
    <t>SINEDI</t>
  </si>
  <si>
    <t>SEL</t>
  </si>
  <si>
    <t>MEBD</t>
  </si>
  <si>
    <t>Source: Banco de Guatemala / Central de Valores Nacional, S.A.</t>
  </si>
  <si>
    <t>SCVN</t>
  </si>
  <si>
    <t>Source: Bolsa de Valores Nacional, S.A.</t>
  </si>
  <si>
    <t xml:space="preserve">SCVN </t>
  </si>
  <si>
    <t>Source: Bolsa de Valores Nacional</t>
  </si>
  <si>
    <r>
      <t xml:space="preserve">Other </t>
    </r>
    <r>
      <rPr>
        <vertAlign val="superscript"/>
        <sz val="10"/>
        <rFont val="Helvetica"/>
        <family val="2"/>
      </rPr>
      <t>(1)</t>
    </r>
  </si>
  <si>
    <t>Sistema de Liquidación de Valores</t>
  </si>
  <si>
    <t>Source: Banco de Guatemala / Bolsa de Valores Nacional</t>
  </si>
  <si>
    <t>Entity A</t>
  </si>
  <si>
    <t>Source: Bolsa de Valores Nacional S.A.</t>
  </si>
  <si>
    <t>(1) Figures in units</t>
  </si>
  <si>
    <t>REAL TIME</t>
  </si>
  <si>
    <t>INTRADAY</t>
  </si>
  <si>
    <t>no</t>
  </si>
  <si>
    <t>09:00 - 18:30</t>
  </si>
  <si>
    <t>09:00 - 17:00</t>
  </si>
  <si>
    <t>SEC,B</t>
  </si>
  <si>
    <t>neg.</t>
  </si>
  <si>
    <t>DOM</t>
  </si>
  <si>
    <t>JMD, USD</t>
  </si>
  <si>
    <t>GDP (USD millions, nominal)</t>
  </si>
  <si>
    <r>
      <t xml:space="preserve">GDP per capita </t>
    </r>
    <r>
      <rPr>
        <vertAlign val="superscript"/>
        <sz val="10"/>
        <rFont val="Helvetica"/>
        <family val="2"/>
      </rPr>
      <t>(1)</t>
    </r>
  </si>
  <si>
    <t>Source: Bank of Jamaica</t>
  </si>
  <si>
    <t xml:space="preserve">of which: </t>
  </si>
  <si>
    <t>JMD 5000</t>
  </si>
  <si>
    <t>JMD 1000</t>
  </si>
  <si>
    <t>JMD 500</t>
  </si>
  <si>
    <t>JMD 100</t>
  </si>
  <si>
    <t>JMD 50</t>
  </si>
  <si>
    <t>JMD 20</t>
  </si>
  <si>
    <t>JMD 10</t>
  </si>
  <si>
    <t>JMD 5</t>
  </si>
  <si>
    <t>JMD 1</t>
  </si>
  <si>
    <t>JMD .25</t>
  </si>
  <si>
    <r>
      <t xml:space="preserve">Value of accounts ($ thousand millions) </t>
    </r>
    <r>
      <rPr>
        <vertAlign val="superscript"/>
        <sz val="10"/>
        <rFont val="Helvetica"/>
        <family val="2"/>
      </rPr>
      <t>(2)</t>
    </r>
  </si>
  <si>
    <t>Notes:
(1) Previous data (2013-2017) included savings account.
(2) Previous data (2015-2017) included savings account.</t>
  </si>
  <si>
    <t>payments by cardas with a credit function</t>
  </si>
  <si>
    <t>JamClear-RTGS</t>
  </si>
  <si>
    <t>Automated Clearing House</t>
  </si>
  <si>
    <t>MultiLink</t>
  </si>
  <si>
    <t>Jamaica Central Securities Depository</t>
  </si>
  <si>
    <t>System B</t>
  </si>
  <si>
    <t>JCSD</t>
  </si>
  <si>
    <t>Securities settlement system B</t>
  </si>
  <si>
    <t>JamClear - CSD</t>
  </si>
  <si>
    <t xml:space="preserve">JamClear-CSD </t>
  </si>
  <si>
    <t>L, R</t>
  </si>
  <si>
    <t xml:space="preserve">Automated Clearing House </t>
  </si>
  <si>
    <t>Multilink</t>
  </si>
  <si>
    <t>13:00</t>
  </si>
  <si>
    <t>Avvento</t>
  </si>
  <si>
    <t>B, E</t>
  </si>
  <si>
    <t>09:00 - 13:00</t>
  </si>
  <si>
    <t>JMD</t>
  </si>
  <si>
    <t>JamClear-CSD</t>
  </si>
  <si>
    <t>DOM;
B, C, G</t>
  </si>
  <si>
    <t>REALTIME</t>
  </si>
  <si>
    <t>T+0</t>
  </si>
  <si>
    <t>DEPEND</t>
  </si>
  <si>
    <t>1:00PM</t>
  </si>
  <si>
    <t>TRADE DATE+3</t>
  </si>
  <si>
    <t>DVP Model 1</t>
  </si>
  <si>
    <t>2014</t>
  </si>
  <si>
    <t>Source: Banco Central del Paraguay</t>
  </si>
  <si>
    <t>Notes: 
Economic Studies Statistical Annex (Table 8)</t>
  </si>
  <si>
    <t>Notes: 
Economic Studies Statistical Annex (tables 21, 24)</t>
  </si>
  <si>
    <t>Notes:
Balances in ML/ME maintained in the BCP by Bank Entities</t>
  </si>
  <si>
    <t>PYG 100,000</t>
  </si>
  <si>
    <t>PYG 50,000</t>
  </si>
  <si>
    <t>PYG 20,000</t>
  </si>
  <si>
    <t>PYG 10,000</t>
  </si>
  <si>
    <t>PYG 5,000</t>
  </si>
  <si>
    <t>PYG 2,000</t>
  </si>
  <si>
    <t>PYG 1000</t>
  </si>
  <si>
    <t>PYG 500</t>
  </si>
  <si>
    <t>PYG 100</t>
  </si>
  <si>
    <t>PYG 50</t>
  </si>
  <si>
    <t>Source: Treasury, Banco Central del Paraguay</t>
  </si>
  <si>
    <t>Source: SIPAP, SIB y FGD</t>
  </si>
  <si>
    <t xml:space="preserve">Source: Cámara Paraguaya de Medios de Pago </t>
  </si>
  <si>
    <t>Notes: 
The values of ATM, POS and Cards Issued in the country were updated based on the closing of the years 2016 and 2017</t>
  </si>
  <si>
    <t>Source: Camara Paraguaya de Medios de Pagos</t>
  </si>
  <si>
    <t>RTGS-Paraguay</t>
  </si>
  <si>
    <t>Direct participants (banks)</t>
  </si>
  <si>
    <t>Other direct participants (financial entities)</t>
  </si>
  <si>
    <t>Other (payments operators)</t>
  </si>
  <si>
    <t>ACH-Paraguay</t>
  </si>
  <si>
    <t>Source: SIPAP-Banco Central del Paraguay (Commissioned on 11-25-2013)</t>
  </si>
  <si>
    <t>SIPAP</t>
  </si>
  <si>
    <t>DEPO BCP</t>
  </si>
  <si>
    <t>BVPASA</t>
  </si>
  <si>
    <t>Source: Bolsa de Valores y Productos de Asunción (BVPASA) y Depositaria de Valores del Banco Central del Paraguay.</t>
  </si>
  <si>
    <t>Notes:
DEPO BCP started operations on November 25, 2014.</t>
  </si>
  <si>
    <t>Source: Bolsa de Valores y Productos de Asunción (BVPASA)</t>
  </si>
  <si>
    <t>Source: Depositaria de Valores del BCP (DEPO) y Bolsa de Valores y Productos de Asunción (BVPASA)</t>
  </si>
  <si>
    <t>Source: Card processors</t>
  </si>
  <si>
    <t>Notes: 
Banco Central del Paraguay compensator until 03/31/2017 and from 04/03/2017 BANCARD</t>
  </si>
  <si>
    <t xml:space="preserve">Source: Bolsa de Valores y Productos de Asunción (BVPASA) </t>
  </si>
  <si>
    <t>DCV-BCP</t>
  </si>
  <si>
    <t>Source: Bolsa de Valores y Productos de Asunción (BVPASA) y Depositaria de Valores del Banco Central del Paraguay</t>
  </si>
  <si>
    <t>DCV -  BCP</t>
  </si>
  <si>
    <t>DCV BVPASA (USD)</t>
  </si>
  <si>
    <t xml:space="preserve">Notes:
DEPO BCP started operations on November 25, 2014.
</t>
  </si>
  <si>
    <t>DCV BCP</t>
  </si>
  <si>
    <t>RTGS, MN, BA</t>
  </si>
  <si>
    <t>ACH, RTT</t>
  </si>
  <si>
    <t>Source: SIPAP Banco Central del Paraguay</t>
  </si>
  <si>
    <t>BC</t>
  </si>
  <si>
    <t>B, G, O</t>
  </si>
  <si>
    <t>Source: Depositaria de Valores (BCP)</t>
  </si>
  <si>
    <t>Source: Cámara Compensadora de Cheques (BCP)</t>
  </si>
  <si>
    <t xml:space="preserve">BCP </t>
  </si>
  <si>
    <t>NONE</t>
  </si>
  <si>
    <t>B, G</t>
  </si>
  <si>
    <t>Cuenta Clearing Itaú</t>
  </si>
  <si>
    <t>DVP</t>
  </si>
  <si>
    <t>PYG</t>
  </si>
  <si>
    <t>DVF</t>
  </si>
  <si>
    <t>PYG, USD</t>
  </si>
  <si>
    <t>Source: Depositaria de Valores (BCP); BVPASA</t>
  </si>
  <si>
    <t>Cámara Compensadora de Cheques - Bancard</t>
  </si>
  <si>
    <t>Cámara Compensadora de Cheques - BCP</t>
  </si>
  <si>
    <t>Bancard</t>
  </si>
  <si>
    <t>Procard</t>
  </si>
  <si>
    <t>Panal</t>
  </si>
  <si>
    <t>Cabal</t>
  </si>
  <si>
    <t>Bepsa</t>
  </si>
  <si>
    <t>Cámara Compensación BCP</t>
  </si>
  <si>
    <t>BANCARD</t>
  </si>
  <si>
    <t>BEPSA</t>
  </si>
  <si>
    <t xml:space="preserve">CABAL </t>
  </si>
  <si>
    <t>Source: Banco Central de la República Dominicana.</t>
  </si>
  <si>
    <t>Banknotes and coins</t>
  </si>
  <si>
    <t>DOP 2000</t>
  </si>
  <si>
    <t>DOP 1000</t>
  </si>
  <si>
    <t>DOP 500</t>
  </si>
  <si>
    <t>DOP 200</t>
  </si>
  <si>
    <t>DOP 100</t>
  </si>
  <si>
    <t>DOP 50</t>
  </si>
  <si>
    <t>DOP 25</t>
  </si>
  <si>
    <t>DOP 20</t>
  </si>
  <si>
    <t>DOP 10</t>
  </si>
  <si>
    <t>DOP 5</t>
  </si>
  <si>
    <t>DOP 1</t>
  </si>
  <si>
    <t>DOP 30</t>
  </si>
  <si>
    <t>DOP 0.50</t>
  </si>
  <si>
    <t xml:space="preserve">DOP 0.25 </t>
  </si>
  <si>
    <t>DOP 0.10</t>
  </si>
  <si>
    <t>DOP 0.05</t>
  </si>
  <si>
    <t>DOP 0.01</t>
  </si>
  <si>
    <r>
      <t xml:space="preserve">Banknotes and coin in circulation held by banks </t>
    </r>
    <r>
      <rPr>
        <vertAlign val="superscript"/>
        <sz val="10"/>
        <rFont val="Helvetica"/>
        <family val="2"/>
      </rPr>
      <t>(1)</t>
    </r>
  </si>
  <si>
    <t>Source: Banco Central de la República Dominicana</t>
  </si>
  <si>
    <r>
      <t xml:space="preserve">Notes: 
</t>
    </r>
    <r>
      <rPr>
        <sz val="9"/>
        <rFont val="Helvetica"/>
        <family val="2"/>
      </rPr>
      <t>1) As of December 1999, the bills of RD $ 2,000.00 are included.
2) As of April 1998, it includes RD $ 5.00 coins to replace bills.
3) As of January 1995, it includes RD $ 1.00 coins issued to substitute bills.
4) Includes BCRD cash currencies</t>
    </r>
  </si>
  <si>
    <t>DOP</t>
  </si>
  <si>
    <t>Value of accounts ($ thousand millions) **</t>
  </si>
  <si>
    <r>
      <t xml:space="preserve">DOP </t>
    </r>
    <r>
      <rPr>
        <vertAlign val="superscript"/>
        <sz val="10"/>
        <rFont val="Helvetica"/>
        <family val="2"/>
      </rPr>
      <t>(1)</t>
    </r>
  </si>
  <si>
    <r>
      <t xml:space="preserve">Banks </t>
    </r>
    <r>
      <rPr>
        <b/>
        <vertAlign val="superscript"/>
        <sz val="10"/>
        <rFont val="Helvetica"/>
        <family val="2"/>
      </rPr>
      <t>(2)</t>
    </r>
  </si>
  <si>
    <t xml:space="preserve">Source: Banco Central de la República Dominicana and Superintendencia de Bancos de la República Dominicana </t>
  </si>
  <si>
    <r>
      <t xml:space="preserve">Notes:
** Figures revised. 
</t>
    </r>
    <r>
      <rPr>
        <vertAlign val="superscript"/>
        <sz val="9"/>
        <rFont val="Helvetica"/>
        <family val="2"/>
      </rPr>
      <t>(1)</t>
    </r>
    <r>
      <rPr>
        <sz val="9"/>
        <rFont val="Helvetica"/>
        <family val="2"/>
      </rPr>
      <t xml:space="preserve"> Figures expressed in USD.
</t>
    </r>
    <r>
      <rPr>
        <vertAlign val="superscript"/>
        <sz val="9"/>
        <rFont val="Helvetica"/>
        <family val="2"/>
      </rPr>
      <t>(2)</t>
    </r>
    <r>
      <rPr>
        <sz val="9"/>
        <rFont val="Helvetica"/>
        <family val="2"/>
      </rPr>
      <t xml:space="preserve"> Multiple banking, Savings and Loan Unions, Savings and Credit Banks and Credit Corporations.</t>
    </r>
  </si>
  <si>
    <t>Cards with an e-money function*(prepaid)</t>
  </si>
  <si>
    <t>*Memo: Cashless Welfare Card</t>
  </si>
  <si>
    <t>with an e-money function (prepaid cards)</t>
  </si>
  <si>
    <t>e-money card payment transactions (prepaid cards)</t>
  </si>
  <si>
    <r>
      <t>In local currency</t>
    </r>
    <r>
      <rPr>
        <i/>
        <vertAlign val="superscript"/>
        <sz val="10"/>
        <rFont val="Helvetica"/>
        <family val="2"/>
      </rPr>
      <t xml:space="preserve"> (1)</t>
    </r>
  </si>
  <si>
    <r>
      <t xml:space="preserve">In foreign currency </t>
    </r>
    <r>
      <rPr>
        <i/>
        <vertAlign val="superscript"/>
        <sz val="10"/>
        <rFont val="Helvetica"/>
        <family val="2"/>
      </rPr>
      <t>(1)</t>
    </r>
  </si>
  <si>
    <t>RTGS-DR</t>
  </si>
  <si>
    <r>
      <t xml:space="preserve">Other </t>
    </r>
    <r>
      <rPr>
        <i/>
        <vertAlign val="superscript"/>
        <sz val="10"/>
        <rFont val="Helvetica"/>
        <family val="2"/>
      </rPr>
      <t>(1)</t>
    </r>
  </si>
  <si>
    <t>Cheque Clearinghouse-DR</t>
  </si>
  <si>
    <t>Direct debits and credits</t>
  </si>
  <si>
    <t xml:space="preserve">ATH (Card) </t>
  </si>
  <si>
    <r>
      <t xml:space="preserve">Indirect participants </t>
    </r>
    <r>
      <rPr>
        <vertAlign val="superscript"/>
        <sz val="10"/>
        <rFont val="Helvetica"/>
        <family val="2"/>
      </rPr>
      <t>(2)</t>
    </r>
  </si>
  <si>
    <t>Mobile payments</t>
  </si>
  <si>
    <t>FX trading</t>
  </si>
  <si>
    <t>Collection payments</t>
  </si>
  <si>
    <t xml:space="preserve">VISA </t>
  </si>
  <si>
    <t xml:space="preserve">Mastercard </t>
  </si>
  <si>
    <t>Bank agents</t>
  </si>
  <si>
    <t>RTGS-RD</t>
  </si>
  <si>
    <t>Cheque Clearinghouse -DR</t>
  </si>
  <si>
    <r>
      <t>ATH (Card)</t>
    </r>
    <r>
      <rPr>
        <b/>
        <vertAlign val="superscript"/>
        <sz val="10"/>
        <rFont val="Helvetica"/>
        <family val="2"/>
      </rPr>
      <t>(1)</t>
    </r>
  </si>
  <si>
    <t>mobile payments</t>
  </si>
  <si>
    <r>
      <t xml:space="preserve">Notes:
</t>
    </r>
    <r>
      <rPr>
        <sz val="9"/>
        <rFont val="Helvetica"/>
        <family val="2"/>
      </rPr>
      <t>The "ATM" and "POS" Systems, presented in previous years, based on the modification of their recognition by this Central Bank, were replaced by the ATH-System and the rectified data according to what is stipulated in the Yellow Book Statistics Methodology.</t>
    </r>
  </si>
  <si>
    <r>
      <t xml:space="preserve">Notes:
</t>
    </r>
    <r>
      <rPr>
        <vertAlign val="superscript"/>
        <sz val="9"/>
        <rFont val="Helvetica"/>
        <family val="2"/>
      </rPr>
      <t xml:space="preserve">(1) </t>
    </r>
    <r>
      <rPr>
        <sz val="9"/>
        <rFont val="Helvetica"/>
        <family val="2"/>
      </rPr>
      <t xml:space="preserve">The "ATMs" and "POS" Systems, presented in previous years, based on the modification of their recognition by this Central Bank, were replaced by the ATH-System and the rectified data according to what is stipulated in the Methodology for the Yellow Book Statistics. </t>
    </r>
  </si>
  <si>
    <t>CEVALDOM</t>
  </si>
  <si>
    <t>Source: CEVALDOM Centralized Deposit of Securities</t>
  </si>
  <si>
    <t>Others: Participation fees in investment funds and trust securities</t>
  </si>
  <si>
    <t xml:space="preserve">Source: CEVALDOM Depósito Centralizado de Valores S.A.
</t>
  </si>
  <si>
    <r>
      <t xml:space="preserve">Notes:
</t>
    </r>
    <r>
      <rPr>
        <sz val="9"/>
        <rFont val="Helvetica"/>
        <family val="2"/>
      </rPr>
      <t>Others: Participation fees in investment funds and trust securities</t>
    </r>
  </si>
  <si>
    <t>Source: CEVALDOM  Depósito Centralizado de Valores S.A.</t>
  </si>
  <si>
    <t>CSD A</t>
  </si>
  <si>
    <t xml:space="preserve">CEVALDOM  </t>
  </si>
  <si>
    <t>Direct debits and credits*</t>
  </si>
  <si>
    <t>ATH ATMs*</t>
  </si>
  <si>
    <t>ATH POS*</t>
  </si>
  <si>
    <t>Mobile Payments*</t>
  </si>
  <si>
    <t>Collection payments*</t>
  </si>
  <si>
    <t>Cards, VISA*</t>
  </si>
  <si>
    <t>Cards, Mastercard*</t>
  </si>
  <si>
    <t>17:00 (DAY BEFORE)</t>
  </si>
  <si>
    <t>23:00 (DAY BEFORE)</t>
  </si>
  <si>
    <t>F, V</t>
  </si>
  <si>
    <t>10:45
15:45</t>
  </si>
  <si>
    <t>08:00
13:00</t>
  </si>
  <si>
    <t>13:01 (DAY BEFORE)
08:01</t>
  </si>
  <si>
    <t>13:30
15:40</t>
  </si>
  <si>
    <t>13:00
15:00</t>
  </si>
  <si>
    <t xml:space="preserve">Notes:
* These systems are available 24 hours to end users, regardless of their settlement is deferred until the next business banking hours. </t>
  </si>
  <si>
    <t>DOM, INT; 
B,G,O</t>
  </si>
  <si>
    <t>B,SE,O</t>
  </si>
  <si>
    <t>YES (FOP,DVP)*</t>
  </si>
  <si>
    <t>T+3</t>
  </si>
  <si>
    <t>DOP, USD</t>
  </si>
  <si>
    <t>Source: CEVALDOM Depósito Centralizado de Valores, S.A.</t>
  </si>
  <si>
    <t>Notes:
* Cevaldom has direct link with Clearstream.</t>
  </si>
  <si>
    <r>
      <t xml:space="preserve">GDP per capita </t>
    </r>
    <r>
      <rPr>
        <vertAlign val="superscript"/>
        <sz val="10"/>
        <rFont val="Helvetica"/>
        <family val="2"/>
      </rPr>
      <t>(r)</t>
    </r>
  </si>
  <si>
    <r>
      <t xml:space="preserve">Year-end </t>
    </r>
    <r>
      <rPr>
        <i/>
        <vertAlign val="superscript"/>
        <sz val="10"/>
        <rFont val="Helvetica"/>
        <family val="2"/>
      </rPr>
      <t>(1)</t>
    </r>
  </si>
  <si>
    <t>Source: Central Bank of Trinidad and Tobago</t>
  </si>
  <si>
    <r>
      <t xml:space="preserve">Notes:
</t>
    </r>
    <r>
      <rPr>
        <vertAlign val="superscript"/>
        <sz val="9"/>
        <rFont val="Helvetica"/>
        <family val="2"/>
      </rPr>
      <t>(1)</t>
    </r>
    <r>
      <rPr>
        <sz val="9"/>
        <rFont val="Helvetica"/>
        <family val="2"/>
      </rPr>
      <t xml:space="preserve"> Exchange Rate at year-end represents the selling rate.</t>
    </r>
  </si>
  <si>
    <t>TTD 100</t>
  </si>
  <si>
    <t>TTD 50</t>
  </si>
  <si>
    <t>TTD 50 Polymer</t>
  </si>
  <si>
    <t>TTD 20</t>
  </si>
  <si>
    <t>TTD 10</t>
  </si>
  <si>
    <t>TTD 5</t>
  </si>
  <si>
    <t>TTD 1</t>
  </si>
  <si>
    <t>TTD 0.5</t>
  </si>
  <si>
    <t>TTD 0.25</t>
  </si>
  <si>
    <t>TTD 0.1</t>
  </si>
  <si>
    <t>TTD 0.05</t>
  </si>
  <si>
    <t>TTD 0.01</t>
  </si>
  <si>
    <t>Source: Central Bank of Trinidad and Tobago and Commercial Banks.</t>
  </si>
  <si>
    <r>
      <t xml:space="preserve">Payment card and other accepting devices </t>
    </r>
    <r>
      <rPr>
        <b/>
        <vertAlign val="superscript"/>
        <sz val="11"/>
        <rFont val="Helvetica"/>
        <family val="2"/>
      </rPr>
      <t>(1)</t>
    </r>
  </si>
  <si>
    <t>Sources: Infolink Services Limited; Commercial Banks</t>
  </si>
  <si>
    <t>(1) Data does not include transactions from the Unit Trust Corporations and credit unions.</t>
  </si>
  <si>
    <r>
      <t>Credit transfers</t>
    </r>
    <r>
      <rPr>
        <vertAlign val="superscript"/>
        <sz val="10"/>
        <rFont val="Helvetica"/>
        <family val="2"/>
      </rPr>
      <t>*r</t>
    </r>
  </si>
  <si>
    <r>
      <t xml:space="preserve">e-money payment transactions </t>
    </r>
    <r>
      <rPr>
        <vertAlign val="superscript"/>
        <sz val="10"/>
        <rFont val="Helvetica"/>
        <family val="2"/>
      </rPr>
      <t>(1)</t>
    </r>
  </si>
  <si>
    <r>
      <t xml:space="preserve">B.II Transactions at terminals in the country by cards issued outside the country </t>
    </r>
    <r>
      <rPr>
        <vertAlign val="superscript"/>
        <sz val="10"/>
        <rFont val="Helvetica"/>
        <family val="2"/>
      </rPr>
      <t>(2)</t>
    </r>
  </si>
  <si>
    <t>Source: Commercial Banks; Infolink Services Limited; Trinidad and Tobago Interbank Payments System.</t>
  </si>
  <si>
    <t xml:space="preserve">Notes:
*Data includes ATM, telephone,internet, ACH and RTGS (customer ) credit transfers.  
(1) Data is subsumed in the data reported by the institutions.  
(2) Data is subsumed in the data reported by the institutions. 
</t>
  </si>
  <si>
    <r>
      <t xml:space="preserve">B.II Transactions at terminals in the country by cards issued outside the country </t>
    </r>
    <r>
      <rPr>
        <b/>
        <vertAlign val="superscript"/>
        <sz val="10"/>
        <rFont val="Helvetica"/>
        <family val="2"/>
      </rPr>
      <t>(2)</t>
    </r>
  </si>
  <si>
    <t>Source: Commercial Banks; Infolink Services Limited; Trinidad and Tobago Interbank Payments System</t>
  </si>
  <si>
    <t xml:space="preserve">Notes: 
*Data includes ATM, telephone, internet, ACH and RTGS (customer) credit transfers.
(1) Data is subsumed in the data reported by the institutions.    
(2) B.II Transactions at terminals in the country by cards issued outside the country - Data is subsumed in the data reported by the institutions. 
</t>
  </si>
  <si>
    <t>LINX Debit Cards</t>
  </si>
  <si>
    <t>ACH - Trinidad and Tobago</t>
  </si>
  <si>
    <t>Source: Central Bank of Trinidad and Tobago; Infolink Services Limited; Trinidad and Tobago Interbank Payments System</t>
  </si>
  <si>
    <r>
      <t xml:space="preserve">direct debits </t>
    </r>
    <r>
      <rPr>
        <vertAlign val="superscript"/>
        <sz val="10"/>
        <rFont val="H"/>
      </rPr>
      <t>(E)</t>
    </r>
  </si>
  <si>
    <t>Source: Central Bank of Trinidad and Tobago; Infolink Services Limited; Trinidad and Tobago Interbank Payments System.</t>
  </si>
  <si>
    <t>TTSE</t>
  </si>
  <si>
    <t>GSS</t>
  </si>
  <si>
    <t>Source: Trinidad &amp; Tobago Stock Exchange; Central Bank of Trinidad and Tobago</t>
  </si>
  <si>
    <t>Source: Trinidad and Tobago  Stock Exchange</t>
  </si>
  <si>
    <t>Source:  Trinidad and Tobago Stock Exchange; Central Bank of Trinidad and Tobago</t>
  </si>
  <si>
    <t>Source:  Trinidad and Tobago Stock Exchange; Central Bank of Trinidad and Tobago.</t>
  </si>
  <si>
    <t>Source: Trinidad and Tobago Stock Exchange</t>
  </si>
  <si>
    <t>Source:Trinidad and Tobago Stock Exchange and the Trinidad and Tobago Central Depository</t>
  </si>
  <si>
    <t>Government Securities System</t>
  </si>
  <si>
    <t>Source: Trinidad and Tobago Central Depository; Central Bank of Trinidad and Tobago</t>
  </si>
  <si>
    <t>Source: Trinidad and Tobago Central Depository; Central Bank of Trinidad and Tobago.</t>
  </si>
  <si>
    <t>Safe-tt</t>
  </si>
  <si>
    <t>LINX (Debit Card)</t>
  </si>
  <si>
    <t>CB, B</t>
  </si>
  <si>
    <r>
      <t xml:space="preserve">Safe-tt </t>
    </r>
    <r>
      <rPr>
        <vertAlign val="superscript"/>
        <sz val="10"/>
        <rFont val="Helvetica"/>
        <family val="2"/>
      </rPr>
      <t>(1)</t>
    </r>
  </si>
  <si>
    <r>
      <t xml:space="preserve">03:15 </t>
    </r>
    <r>
      <rPr>
        <vertAlign val="superscript"/>
        <sz val="9.5"/>
        <rFont val="Helvetica"/>
        <family val="2"/>
      </rPr>
      <t>(1)</t>
    </r>
  </si>
  <si>
    <t>Source: Central Bank of Trinidad and Tobago, Infolink Services Limited and Trinidad and Tobago Payments Systems Limited.</t>
  </si>
  <si>
    <t>Notes: 
LINX (Debit Card), ACH and Cheque systems are settled on the RTGS. 
(1) For Bank to Bank transactions.</t>
  </si>
  <si>
    <t>G,E,O</t>
  </si>
  <si>
    <r>
      <t xml:space="preserve">GSS </t>
    </r>
    <r>
      <rPr>
        <vertAlign val="superscript"/>
        <sz val="10"/>
        <color rgb="FF000000"/>
        <rFont val="Helvetica"/>
        <family val="2"/>
      </rPr>
      <t>(1)</t>
    </r>
  </si>
  <si>
    <r>
      <t xml:space="preserve">ELT </t>
    </r>
    <r>
      <rPr>
        <vertAlign val="superscript"/>
        <sz val="9.5"/>
        <rFont val="Helvetica"/>
        <family val="2"/>
      </rPr>
      <t>(1)</t>
    </r>
  </si>
  <si>
    <t>08:30 - 15:15</t>
  </si>
  <si>
    <t>Source:  Trinidad and Tobago  Stock Exchange; Central Bank of Trinidad and Tobago</t>
  </si>
  <si>
    <t>Notes:
(1) The Government Securities System is CSD for Government Securities.</t>
  </si>
  <si>
    <t>E, B, O</t>
  </si>
  <si>
    <t>1 - indirect - DVP</t>
  </si>
  <si>
    <t>T+2</t>
  </si>
  <si>
    <t>TTD, USD</t>
  </si>
  <si>
    <t>TTD</t>
  </si>
  <si>
    <t>Source:  Trinidad and Tobago  Stock Exchange; Central Bank of Trinidad and Tobago.</t>
  </si>
  <si>
    <t>TTD 100 Polymer</t>
  </si>
  <si>
    <t xml:space="preserve"> Trinidad and Tobago Central Depository</t>
  </si>
  <si>
    <t xml:space="preserve"> ARGENTINA CLEARING Y REGISTRO (ACyR)</t>
  </si>
  <si>
    <t>Financial Trust</t>
  </si>
  <si>
    <t>Promisory Notes</t>
  </si>
  <si>
    <t>Electronic Credit Invoices</t>
  </si>
  <si>
    <t>Otros</t>
  </si>
  <si>
    <t>Total coins issued</t>
  </si>
  <si>
    <t>Source: Banco Central de Chile</t>
  </si>
  <si>
    <t>Source: Comisión para el Mercado Financiero</t>
  </si>
  <si>
    <t>Combanc System</t>
  </si>
  <si>
    <t>Source: Banco Central de Chile y Superintendencia de Bancos e Instituciones Financieras.</t>
  </si>
  <si>
    <t>CCAV System</t>
  </si>
  <si>
    <t xml:space="preserve">Chilean Stock Exchange </t>
  </si>
  <si>
    <t xml:space="preserve">National Stock Exchange </t>
  </si>
  <si>
    <t>Source: Comisión para el Mercado Financiero,  Bolsa de Comercio de Santiago</t>
  </si>
  <si>
    <t>Source: Bolsa de Comercio de Santiago</t>
  </si>
  <si>
    <t>System A: CCLV</t>
  </si>
  <si>
    <t>System B: Comder</t>
  </si>
  <si>
    <t>Source: Memorias anuales DCV</t>
  </si>
  <si>
    <t>Source: Memoria Anual CCLV, sitio web CCLV y sitio web Comder</t>
  </si>
  <si>
    <t>Source: Memoria Anual CCLV, Contraparte Central S.A. and Comder</t>
  </si>
  <si>
    <t xml:space="preserve">185
</t>
  </si>
  <si>
    <t>Source: Memorias anuales DCV.</t>
  </si>
  <si>
    <t>Bolsa de Comercio de Santiago (Chile)</t>
  </si>
  <si>
    <t>SEC, B, C, G, E, DER</t>
  </si>
  <si>
    <t>09:00 a 16:00</t>
  </si>
  <si>
    <t>DEP</t>
  </si>
  <si>
    <t>Bolsa Electrónica de Chile (Chile)</t>
  </si>
  <si>
    <t>SEC, B, C, G, E</t>
  </si>
  <si>
    <t>09:30 a 16:00</t>
  </si>
  <si>
    <t>Source: Bolsa de Valores</t>
  </si>
  <si>
    <t>CCLV Contraparte Central</t>
  </si>
  <si>
    <t>ComDer</t>
  </si>
  <si>
    <t>CLP, USD</t>
  </si>
  <si>
    <t>Source: CMF</t>
  </si>
  <si>
    <t>DOM, INT; 
B, G, E, O</t>
  </si>
  <si>
    <t>17:00</t>
  </si>
  <si>
    <t>(T+1), (T+2), (T+3), (T+5)</t>
  </si>
  <si>
    <t>DVP 1, DVP 3</t>
  </si>
  <si>
    <t>Source: DCV</t>
  </si>
  <si>
    <t>Source: INEI, BCRP.</t>
  </si>
  <si>
    <r>
      <t xml:space="preserve">Transferable deposits </t>
    </r>
    <r>
      <rPr>
        <vertAlign val="superscript"/>
        <sz val="10"/>
        <rFont val="Helvetica"/>
        <family val="2"/>
      </rPr>
      <t>(1)</t>
    </r>
  </si>
  <si>
    <r>
      <t xml:space="preserve">Narrow money supply (M1) </t>
    </r>
    <r>
      <rPr>
        <vertAlign val="superscript"/>
        <sz val="10"/>
        <rFont val="Helvetica"/>
        <family val="2"/>
      </rPr>
      <t>(2)</t>
    </r>
  </si>
  <si>
    <t>Source: BCRP</t>
  </si>
  <si>
    <r>
      <t xml:space="preserve">Notes: 
</t>
    </r>
    <r>
      <rPr>
        <vertAlign val="superscript"/>
        <sz val="9"/>
        <rFont val="Helvetica"/>
        <family val="2"/>
      </rPr>
      <t>(1)</t>
    </r>
    <r>
      <rPr>
        <sz val="9"/>
        <rFont val="Helvetica"/>
        <family val="2"/>
      </rPr>
      <t xml:space="preserve">  As of the 2018 edition, the series reflects the deposits of the entire financial system.
</t>
    </r>
    <r>
      <rPr>
        <vertAlign val="superscript"/>
        <sz val="9"/>
        <rFont val="Helvetica"/>
        <family val="2"/>
      </rPr>
      <t>(2)</t>
    </r>
    <r>
      <rPr>
        <sz val="9"/>
        <rFont val="Helvetica"/>
        <family val="2"/>
      </rPr>
      <t xml:space="preserve"> Financial system money. </t>
    </r>
  </si>
  <si>
    <r>
      <t xml:space="preserve">Transferable balances held at the central bank </t>
    </r>
    <r>
      <rPr>
        <vertAlign val="superscript"/>
        <sz val="10"/>
        <rFont val="Helvetica"/>
        <family val="2"/>
      </rPr>
      <t>(1)</t>
    </r>
  </si>
  <si>
    <t>PEN 200</t>
  </si>
  <si>
    <t>PEN 100</t>
  </si>
  <si>
    <t>PEN 50</t>
  </si>
  <si>
    <t>PEN 20</t>
  </si>
  <si>
    <t>PEN 10</t>
  </si>
  <si>
    <t>PEN 5</t>
  </si>
  <si>
    <t>PEN 2</t>
  </si>
  <si>
    <t>PEN 1</t>
  </si>
  <si>
    <t>PEN 0.5</t>
  </si>
  <si>
    <t>PEN 0.2</t>
  </si>
  <si>
    <t>PEN 0.1</t>
  </si>
  <si>
    <t>PEN 0.05</t>
  </si>
  <si>
    <t>Value of accounts ($ billons)</t>
  </si>
  <si>
    <t>RTGS - Peru</t>
  </si>
  <si>
    <r>
      <t>Banks</t>
    </r>
    <r>
      <rPr>
        <vertAlign val="superscript"/>
        <sz val="10"/>
        <rFont val="Helvetica"/>
        <family val="2"/>
      </rPr>
      <t xml:space="preserve"> (1)</t>
    </r>
  </si>
  <si>
    <t>Cámara de Compensación Electrónica (CCE)</t>
  </si>
  <si>
    <r>
      <t xml:space="preserve">Notes:
CCE: Automated Clearing House
</t>
    </r>
    <r>
      <rPr>
        <vertAlign val="superscript"/>
        <sz val="9"/>
        <rFont val="Helvetica"/>
        <family val="2"/>
      </rPr>
      <t>(1)</t>
    </r>
    <r>
      <rPr>
        <sz val="9"/>
        <rFont val="Helvetica"/>
        <family val="2"/>
      </rPr>
      <t xml:space="preserve"> Banco de la Nación and Agrobanco are included.</t>
    </r>
  </si>
  <si>
    <t>MILLENIUM SOR</t>
  </si>
  <si>
    <t>Stockbrokers companies</t>
  </si>
  <si>
    <t>Source: SMV</t>
  </si>
  <si>
    <t>Bolsa de Valores de Lima</t>
  </si>
  <si>
    <t>Sistema de liquidación multibancaria de valores</t>
  </si>
  <si>
    <t>Primary Placement</t>
  </si>
  <si>
    <t>Equites</t>
  </si>
  <si>
    <t>Short-term instruments</t>
  </si>
  <si>
    <t>Long-term instruments</t>
  </si>
  <si>
    <t>Primary Placement LTP</t>
  </si>
  <si>
    <t>Primary Datatec</t>
  </si>
  <si>
    <t>Secondary Datatec</t>
  </si>
  <si>
    <t>Participation fees</t>
  </si>
  <si>
    <t xml:space="preserve">Secondary GFI </t>
  </si>
  <si>
    <t>Money market</t>
  </si>
  <si>
    <t>Continuous trading</t>
  </si>
  <si>
    <t>Spot trading session</t>
  </si>
  <si>
    <t>ETF</t>
  </si>
  <si>
    <t>Representativo de derecho</t>
  </si>
  <si>
    <t>Source: BCRP, CAVALI.</t>
  </si>
  <si>
    <t>Source: CAVALI</t>
  </si>
  <si>
    <t>CCE</t>
  </si>
  <si>
    <t>Source:  BCRP</t>
  </si>
  <si>
    <t>CAVALI</t>
  </si>
  <si>
    <t>MILLENNIUM SOR</t>
  </si>
  <si>
    <t>SEC, B, C, G, E, O</t>
  </si>
  <si>
    <t>08:20 - 15:10*
09:00 - 16:10**</t>
  </si>
  <si>
    <t xml:space="preserve">Source: Bolsa de Valores de Lima </t>
  </si>
  <si>
    <t>Notes: 
* Second Sunday in March till first Sunday in November
** First Sunday in November till second Sunday in March</t>
  </si>
  <si>
    <t>NA</t>
  </si>
  <si>
    <t>N/A</t>
  </si>
  <si>
    <t>ECC</t>
  </si>
  <si>
    <t>DV-BCH</t>
  </si>
  <si>
    <t>bonds (USD)</t>
  </si>
  <si>
    <r>
      <t xml:space="preserve">Population </t>
    </r>
    <r>
      <rPr>
        <vertAlign val="superscript"/>
        <sz val="10"/>
        <rFont val="Helvetica"/>
        <family val="2"/>
      </rPr>
      <t>(1)</t>
    </r>
    <r>
      <rPr>
        <sz val="10"/>
        <rFont val="Helvetica"/>
        <family val="2"/>
      </rPr>
      <t xml:space="preserve"> (thousands) </t>
    </r>
  </si>
  <si>
    <r>
      <t xml:space="preserve">Consumer price inflation </t>
    </r>
    <r>
      <rPr>
        <vertAlign val="superscript"/>
        <sz val="10"/>
        <rFont val="Helvetica"/>
        <family val="2"/>
      </rPr>
      <t>(2)</t>
    </r>
    <r>
      <rPr>
        <sz val="10"/>
        <rFont val="Helvetica"/>
        <family val="2"/>
      </rPr>
      <t xml:space="preserve"> (%)</t>
    </r>
  </si>
  <si>
    <r>
      <t xml:space="preserve">Exchange rate vs. USD </t>
    </r>
    <r>
      <rPr>
        <vertAlign val="superscript"/>
        <sz val="10"/>
        <rFont val="Helvetica"/>
        <family val="2"/>
      </rPr>
      <t>(3)</t>
    </r>
  </si>
  <si>
    <r>
      <t xml:space="preserve">Source: 
</t>
    </r>
    <r>
      <rPr>
        <vertAlign val="superscript"/>
        <sz val="9"/>
        <rFont val="Helvetica"/>
        <family val="2"/>
      </rPr>
      <t xml:space="preserve">1 </t>
    </r>
    <r>
      <rPr>
        <sz val="9"/>
        <rFont val="Helvetica"/>
        <family val="2"/>
      </rPr>
      <t xml:space="preserve">IBGE (Instituto Brasileiro de Geografia e Estatística)   
</t>
    </r>
    <r>
      <rPr>
        <vertAlign val="superscript"/>
        <sz val="9"/>
        <rFont val="Helvetica"/>
        <family val="2"/>
      </rPr>
      <t>2</t>
    </r>
    <r>
      <rPr>
        <sz val="9"/>
        <rFont val="Helvetica"/>
        <family val="2"/>
      </rPr>
      <t xml:space="preserve"> IBGE - IPCA (12-month Broad National Consumer Price Index), at year end  
</t>
    </r>
    <r>
      <rPr>
        <vertAlign val="superscript"/>
        <sz val="9"/>
        <rFont val="Helvetica"/>
        <family val="2"/>
      </rPr>
      <t>3</t>
    </r>
    <r>
      <rPr>
        <sz val="9"/>
        <rFont val="Helvetica"/>
        <family val="2"/>
      </rPr>
      <t xml:space="preserve"> Banco Central do Brasil
</t>
    </r>
  </si>
  <si>
    <t>Source: Banco Central do Brasil</t>
  </si>
  <si>
    <t>BRL 100</t>
  </si>
  <si>
    <t>BRL 50</t>
  </si>
  <si>
    <t>BRL 20</t>
  </si>
  <si>
    <t>BRL 10</t>
  </si>
  <si>
    <t>BRL 5</t>
  </si>
  <si>
    <t>BRL 2</t>
  </si>
  <si>
    <t>BRL 1</t>
  </si>
  <si>
    <t>BRL 0.50</t>
  </si>
  <si>
    <t>BRL 0.25</t>
  </si>
  <si>
    <t>BRL 0.10</t>
  </si>
  <si>
    <t>BRL 0.05</t>
  </si>
  <si>
    <t>BRL 0.01</t>
  </si>
  <si>
    <t>Commemorative coin</t>
  </si>
  <si>
    <r>
      <t xml:space="preserve">Banks </t>
    </r>
    <r>
      <rPr>
        <b/>
        <vertAlign val="superscript"/>
        <sz val="10"/>
        <rFont val="Helvetica"/>
        <family val="2"/>
      </rPr>
      <t>(1)</t>
    </r>
  </si>
  <si>
    <r>
      <t xml:space="preserve">Number of branches or offices </t>
    </r>
    <r>
      <rPr>
        <vertAlign val="superscript"/>
        <sz val="10"/>
        <rFont val="Helvetica"/>
        <family val="2"/>
      </rPr>
      <t>(2)</t>
    </r>
  </si>
  <si>
    <r>
      <t xml:space="preserve">Number of accounts </t>
    </r>
    <r>
      <rPr>
        <vertAlign val="superscript"/>
        <sz val="10"/>
        <rFont val="Helvetica"/>
        <family val="2"/>
      </rPr>
      <t>(3)</t>
    </r>
  </si>
  <si>
    <r>
      <t>Value of accounts ($ thousand millions)</t>
    </r>
    <r>
      <rPr>
        <vertAlign val="superscript"/>
        <sz val="10"/>
        <rFont val="Helvetica"/>
        <family val="2"/>
      </rPr>
      <t xml:space="preserve"> (4)</t>
    </r>
  </si>
  <si>
    <r>
      <t>Number of institutions</t>
    </r>
    <r>
      <rPr>
        <vertAlign val="superscript"/>
        <sz val="10"/>
        <rFont val="Helvetica"/>
        <family val="2"/>
      </rPr>
      <t xml:space="preserve"> (5)</t>
    </r>
  </si>
  <si>
    <r>
      <t>Number of branches or offices</t>
    </r>
    <r>
      <rPr>
        <vertAlign val="superscript"/>
        <sz val="10"/>
        <rFont val="Helvetica"/>
        <family val="2"/>
      </rPr>
      <t xml:space="preserve"> (5)</t>
    </r>
  </si>
  <si>
    <t>Notes:
(1) Banks taking sight deposits (commercial banks and universal banks having loan portfolio) only. Data have been revised. 
(2) Includes both traditional and special branches. The latter are mainly restricted access branches (branches located in the premises of a private or public entity and providing services to this entity and its employees only). Temporary branches and specialised branches in  
microfinance and in gold trade were not included before 2013.     
(3) Data have no longer been collected by BCB since 2014.     
(4) Estimated value.     
(5) Includes credit unions and bank correspondents (non-financial entities acting as banks' agents, such as lottery houses, drugstores,  
supermarkets, post offices etc). For bank correspondents, estimated data.</t>
  </si>
  <si>
    <r>
      <t xml:space="preserve">Memo: Retailer cards </t>
    </r>
    <r>
      <rPr>
        <vertAlign val="superscript"/>
        <sz val="10"/>
        <rFont val="Helvetica"/>
        <family val="2"/>
      </rPr>
      <t>(2)</t>
    </r>
  </si>
  <si>
    <r>
      <t>Nationals</t>
    </r>
    <r>
      <rPr>
        <i/>
        <vertAlign val="superscript"/>
        <sz val="10"/>
        <rFont val="Helvetica"/>
        <family val="2"/>
      </rPr>
      <t xml:space="preserve"> (3)</t>
    </r>
  </si>
  <si>
    <t>Source: Brazilian Payment Card Industry Association - ABECS - and Banco Central do Brasil, based on reports provided by financial institutions and payment institutions that offer payment services to their customers and ATM network operators</t>
  </si>
  <si>
    <r>
      <t xml:space="preserve">Notes:
</t>
    </r>
    <r>
      <rPr>
        <sz val="9"/>
        <rFont val="Helvetica"/>
        <family val="2"/>
      </rPr>
      <t xml:space="preserve">(1) Includes delayed debit cards issued by American Express.     
(2) Each terminal is counted separately, unless the terminals are based on a PC-technology solution used in multiple checkouts. In the latter case, it is counted one terminal for each merchant location, regardless of the number of checkouts.  
(3) National networks are those that have connected devices located in at least 2/3 of the Federation Units (18). Otherwise are Regional.
</t>
    </r>
  </si>
  <si>
    <r>
      <t xml:space="preserve">payments by cards with a credit function </t>
    </r>
    <r>
      <rPr>
        <i/>
        <vertAlign val="superscript"/>
        <sz val="10"/>
        <rFont val="Helvetica"/>
        <family val="2"/>
      </rPr>
      <t>(1)</t>
    </r>
  </si>
  <si>
    <r>
      <t xml:space="preserve">of which: cross-border transactions sent </t>
    </r>
    <r>
      <rPr>
        <i/>
        <vertAlign val="superscript"/>
        <sz val="10"/>
        <rFont val="Helvetica"/>
        <family val="2"/>
      </rPr>
      <t>(2)</t>
    </r>
  </si>
  <si>
    <r>
      <t xml:space="preserve">Cash transactions </t>
    </r>
    <r>
      <rPr>
        <vertAlign val="superscript"/>
        <sz val="10"/>
        <rFont val="Helvetica"/>
        <family val="2"/>
      </rPr>
      <t>(3)</t>
    </r>
  </si>
  <si>
    <r>
      <t xml:space="preserve">POS payment transactions </t>
    </r>
    <r>
      <rPr>
        <vertAlign val="superscript"/>
        <sz val="10"/>
        <rFont val="Helvetica"/>
        <family val="2"/>
      </rPr>
      <t>(4)</t>
    </r>
  </si>
  <si>
    <t>Source: Banco Central do Brasil, based on reports provided by financial institutions and payment institutions offering payment services and ATM network operators.</t>
  </si>
  <si>
    <t xml:space="preserve">Notes:
(1) Includes payments made with delayed debit cards issued by American Express. 
(2) Includes both card payments outside the country and remittances. 
(3) Also includes ATM credit transfers. 
(4) Payments through cards issued outside the country are not included.  
</t>
  </si>
  <si>
    <t xml:space="preserve">(1) Includes payments made with delayed debit cards issued by American Express. 
(2) Includes both card payments outside the country and remittances. 
(3) Also includes ATM credit transfers. 
(4) Payments through cards issued outside the country are not included.  
</t>
  </si>
  <si>
    <t>STR</t>
  </si>
  <si>
    <r>
      <t xml:space="preserve">SITRAF </t>
    </r>
    <r>
      <rPr>
        <b/>
        <vertAlign val="superscript"/>
        <sz val="10"/>
        <rFont val="Helvetica"/>
        <family val="2"/>
      </rPr>
      <t>(1)</t>
    </r>
  </si>
  <si>
    <t>BmfBovespa-FX</t>
  </si>
  <si>
    <t>COMPE</t>
  </si>
  <si>
    <t>SILOC</t>
  </si>
  <si>
    <r>
      <t xml:space="preserve">BmfBovespa-Equities </t>
    </r>
    <r>
      <rPr>
        <b/>
        <vertAlign val="superscript"/>
        <sz val="10"/>
        <rFont val="Helvetica"/>
        <family val="2"/>
      </rPr>
      <t>(1) (2) (3) (4)</t>
    </r>
  </si>
  <si>
    <r>
      <t xml:space="preserve">BmfBovespa-Clearinghouse </t>
    </r>
    <r>
      <rPr>
        <b/>
        <vertAlign val="superscript"/>
        <sz val="10"/>
        <rFont val="Helvetica"/>
        <family val="2"/>
      </rPr>
      <t>(1) (2)</t>
    </r>
    <r>
      <rPr>
        <b/>
        <sz val="10"/>
        <rFont val="Helvetica"/>
        <family val="2"/>
      </rPr>
      <t xml:space="preserve"> </t>
    </r>
  </si>
  <si>
    <t>Source: B3</t>
  </si>
  <si>
    <t>Notes: 
(1) Figures prior to 2010 cannot be broken down according to participant nature (banks, other)      
(2) Figures until August, 25th 2017.       
(3) In August, 28th 2017, BmfBovespa-Derivatives incorporated the products settled by BmfBovespa-Equities and are now referred as BmfBovespa-Clearinghouse.      
(4) BmfBovespa-Equities are now acting only as a CSD and are now referred as BmfBovespa Central Securities Depository</t>
  </si>
  <si>
    <r>
      <t>BmfBovespa-Equities</t>
    </r>
    <r>
      <rPr>
        <b/>
        <vertAlign val="superscript"/>
        <sz val="10"/>
        <rFont val="Helvetica"/>
        <family val="2"/>
      </rPr>
      <t xml:space="preserve"> (1) (2)</t>
    </r>
  </si>
  <si>
    <r>
      <t xml:space="preserve">BmfBovespa-Clearinghouse </t>
    </r>
    <r>
      <rPr>
        <b/>
        <vertAlign val="superscript"/>
        <sz val="10"/>
        <rFont val="Helvetica"/>
        <family val="2"/>
      </rPr>
      <t>(1)</t>
    </r>
  </si>
  <si>
    <t xml:space="preserve">Notes:
(1) In August, 28th 2017, BmfBovespa-Derivatives incorporated the products settled by BmfBovespa-Equities and are now referred as BM&amp;FBOVESPA Clearinghouse.
(2) BmfBovespa-Equities are now acting only as a CSD and are now referred as BmfBovespa Central Securities Depository
</t>
  </si>
  <si>
    <r>
      <t xml:space="preserve">BmfBovespa-Equities </t>
    </r>
    <r>
      <rPr>
        <b/>
        <vertAlign val="superscript"/>
        <sz val="10"/>
        <rFont val="Helvetica"/>
        <family val="2"/>
      </rPr>
      <t>(1) (2)</t>
    </r>
  </si>
  <si>
    <r>
      <t xml:space="preserve">Notes:
(1) In August, 28th 2017, BmfBovespa-Derivatives incorporated the products settled by BmfBovespa-Equities and are now referred as BM&amp;FBOVESPA Clearinghouse.
(2) BmfBovespa-Equities are now acting only as a CSD and are now referred as BmfBovespa Central Securities Depository.
</t>
    </r>
    <r>
      <rPr>
        <vertAlign val="superscript"/>
        <sz val="9"/>
        <rFont val="Helvetica"/>
        <family val="2"/>
      </rPr>
      <t xml:space="preserve">
</t>
    </r>
  </si>
  <si>
    <r>
      <t xml:space="preserve">Notes:
</t>
    </r>
    <r>
      <rPr>
        <vertAlign val="superscript"/>
        <sz val="9"/>
        <rFont val="Helvetica"/>
        <family val="2"/>
      </rPr>
      <t>(1)</t>
    </r>
    <r>
      <rPr>
        <sz val="9"/>
        <rFont val="Helvetica"/>
        <family val="2"/>
      </rPr>
      <t xml:space="preserve"> In August, 28th 2017, Bmf Bovespa-Derivatives incorporated the products settled by BmfBovespa-Equities and are now referred as BM&amp;FBOVESPA Clearinghouse. 
</t>
    </r>
    <r>
      <rPr>
        <vertAlign val="superscript"/>
        <sz val="9"/>
        <rFont val="Helvetica"/>
        <family val="2"/>
      </rPr>
      <t>(2)</t>
    </r>
    <r>
      <rPr>
        <sz val="9"/>
        <rFont val="Helvetica"/>
        <family val="2"/>
      </rPr>
      <t xml:space="preserve"> BmfBovespa-Equities are now acting only as a CSD and are now referred as BmfBovespa Central Securities Depository.</t>
    </r>
  </si>
  <si>
    <r>
      <t xml:space="preserve">Notes:
</t>
    </r>
    <r>
      <rPr>
        <vertAlign val="superscript"/>
        <sz val="9"/>
        <rFont val="Helvetica"/>
        <family val="2"/>
      </rPr>
      <t>(1)</t>
    </r>
    <r>
      <rPr>
        <sz val="9"/>
        <rFont val="Helvetica"/>
        <family val="2"/>
      </rPr>
      <t xml:space="preserve"> In August, 28th 2017, BmfBovespa-Derivatives incorporated the products settled by BmfBovespa-Equities and are now referred as BM&amp;FBOVESPA Clearinghouse. 
</t>
    </r>
    <r>
      <rPr>
        <vertAlign val="superscript"/>
        <sz val="9"/>
        <rFont val="Helvetica"/>
        <family val="2"/>
      </rPr>
      <t>(2)</t>
    </r>
    <r>
      <rPr>
        <sz val="9"/>
        <rFont val="Helvetica"/>
        <family val="2"/>
      </rPr>
      <t xml:space="preserve"> BmfBovespa-Equities are now acting only as a CSD and are now referred as BmfBovespa Central Securities Depository.</t>
    </r>
  </si>
  <si>
    <r>
      <t xml:space="preserve">BmfBovespa-Equities </t>
    </r>
    <r>
      <rPr>
        <b/>
        <vertAlign val="superscript"/>
        <sz val="10"/>
        <rFont val="Helvetica"/>
        <family val="2"/>
      </rPr>
      <t>(1) (2) (3)</t>
    </r>
  </si>
  <si>
    <r>
      <t xml:space="preserve">BmfBovespa-Clearinghouse </t>
    </r>
    <r>
      <rPr>
        <b/>
        <vertAlign val="superscript"/>
        <sz val="10"/>
        <rFont val="Helvetica"/>
        <family val="2"/>
      </rPr>
      <t>(1) (2)</t>
    </r>
  </si>
  <si>
    <t>BmfBovespa-Securities (1)</t>
  </si>
  <si>
    <t>CETIP</t>
  </si>
  <si>
    <r>
      <t xml:space="preserve">Notes:
</t>
    </r>
    <r>
      <rPr>
        <sz val="9"/>
        <rFont val="Helvetica"/>
        <family val="2"/>
      </rPr>
      <t>(1) Figures prior to 2010 cannot be broken down according to participant nature (banks, other) 
(2) In August, 28th 2017, BmfBovespa-Derivatives incorporated the products settled by BmfBovespa-Equities and are now referred as BM&amp;FBOVESPA Clearinghouse. 
(3) BmfBovespa-Equities are now acting only as a CSD and are now referred as BmfBovespa Central Securities Depository.</t>
    </r>
  </si>
  <si>
    <r>
      <t xml:space="preserve">BmfBovespa-Equities </t>
    </r>
    <r>
      <rPr>
        <b/>
        <vertAlign val="superscript"/>
        <sz val="10"/>
        <rFont val="Helvetica"/>
        <family val="2"/>
      </rPr>
      <t>(1) (3)</t>
    </r>
  </si>
  <si>
    <r>
      <t>BmfBovespa-Clearinghouse</t>
    </r>
    <r>
      <rPr>
        <b/>
        <vertAlign val="superscript"/>
        <sz val="10"/>
        <rFont val="Helvetica"/>
        <family val="2"/>
      </rPr>
      <t xml:space="preserve"> (1)</t>
    </r>
  </si>
  <si>
    <r>
      <t xml:space="preserve">Total number of contracts and transactions cleared </t>
    </r>
    <r>
      <rPr>
        <vertAlign val="superscript"/>
        <sz val="10"/>
        <rFont val="Helvetica"/>
        <family val="2"/>
      </rPr>
      <t>(2)</t>
    </r>
  </si>
  <si>
    <t>BmfBovespa-Securities</t>
  </si>
  <si>
    <r>
      <t xml:space="preserve">Total number of contracts and transactions cleared </t>
    </r>
    <r>
      <rPr>
        <vertAlign val="superscript"/>
        <sz val="10"/>
        <rFont val="Helvetica"/>
        <family val="2"/>
      </rPr>
      <t>(3)</t>
    </r>
  </si>
  <si>
    <r>
      <t xml:space="preserve">Notes:
</t>
    </r>
    <r>
      <rPr>
        <vertAlign val="superscript"/>
        <sz val="9"/>
        <rFont val="Helvetica"/>
        <family val="2"/>
      </rPr>
      <t>(1)</t>
    </r>
    <r>
      <rPr>
        <sz val="9"/>
        <rFont val="Helvetica"/>
        <family val="2"/>
      </rPr>
      <t xml:space="preserve">  In August, 28th 2017, BmfBovespa-Derivatives incorporated the products settled by BmfBovespa-Equities and are now referred as BM&amp;FBOVESPA CLEARING HOUSE.
</t>
    </r>
    <r>
      <rPr>
        <vertAlign val="superscript"/>
        <sz val="9"/>
        <rFont val="Helvetica"/>
        <family val="2"/>
      </rPr>
      <t>(2)</t>
    </r>
    <r>
      <rPr>
        <sz val="9"/>
        <rFont val="Helvetica"/>
        <family val="2"/>
      </rPr>
      <t xml:space="preserve"> Exchange-traded transactions in the vast majority.
</t>
    </r>
    <r>
      <rPr>
        <vertAlign val="superscript"/>
        <sz val="9"/>
        <rFont val="Helvetica"/>
        <family val="2"/>
      </rPr>
      <t>(3)</t>
    </r>
    <r>
      <rPr>
        <sz val="9"/>
        <rFont val="Helvetica"/>
        <family val="2"/>
      </rPr>
      <t xml:space="preserve"> BmfBovespa-Equities are now acting only as a CSD and are now referred as BmfBovespa Central Securities Depository.</t>
    </r>
  </si>
  <si>
    <r>
      <t xml:space="preserve">Total value of contracts and transactions cleared </t>
    </r>
    <r>
      <rPr>
        <vertAlign val="superscript"/>
        <sz val="10"/>
        <rFont val="Helvetica"/>
        <family val="2"/>
      </rPr>
      <t>(2)</t>
    </r>
  </si>
  <si>
    <r>
      <t xml:space="preserve">Total value of contracts and transactions cleared </t>
    </r>
    <r>
      <rPr>
        <vertAlign val="superscript"/>
        <sz val="10"/>
        <rFont val="Helvetica"/>
        <family val="2"/>
      </rPr>
      <t>(3)</t>
    </r>
  </si>
  <si>
    <r>
      <t xml:space="preserve">BmfBovespa-Equities </t>
    </r>
    <r>
      <rPr>
        <b/>
        <vertAlign val="superscript"/>
        <sz val="10"/>
        <rFont val="Helvetica"/>
        <family val="2"/>
      </rPr>
      <t>(1) (4)</t>
    </r>
  </si>
  <si>
    <t>SELIC</t>
  </si>
  <si>
    <r>
      <t xml:space="preserve">Total number of direct participants in CSDs </t>
    </r>
    <r>
      <rPr>
        <vertAlign val="superscript"/>
        <sz val="10"/>
        <rFont val="Helvetica"/>
        <family val="2"/>
      </rPr>
      <t>(2)</t>
    </r>
  </si>
  <si>
    <t>Source: B3 and Banco Central do Brasil</t>
  </si>
  <si>
    <r>
      <t xml:space="preserve">Notes:
</t>
    </r>
    <r>
      <rPr>
        <vertAlign val="superscript"/>
        <sz val="9"/>
        <rFont val="Helvetica"/>
        <family val="2"/>
      </rPr>
      <t>(1)</t>
    </r>
    <r>
      <rPr>
        <sz val="9"/>
        <rFont val="Helvetica"/>
        <family val="2"/>
      </rPr>
      <t xml:space="preserve"> In August, 28th 2017, BmfBovespa-Derivatives incorporated the products settled by BmfBovespa-Equities and are now referred as BM&amp;FBOVESPA Clearinghouse. 
</t>
    </r>
    <r>
      <rPr>
        <vertAlign val="superscript"/>
        <sz val="9"/>
        <rFont val="Helvetica"/>
        <family val="2"/>
      </rPr>
      <t>(2)</t>
    </r>
    <r>
      <rPr>
        <sz val="9"/>
        <rFont val="Helvetica"/>
        <family val="2"/>
      </rPr>
      <t xml:space="preserve"> Due to a change in the account holding structure, the number of direct participants decreased sharply from 2010.
</t>
    </r>
    <r>
      <rPr>
        <vertAlign val="superscript"/>
        <sz val="9"/>
        <rFont val="Helvetica"/>
        <family val="2"/>
      </rPr>
      <t>(2)</t>
    </r>
    <r>
      <rPr>
        <sz val="9"/>
        <rFont val="Helvetica"/>
        <family val="2"/>
      </rPr>
      <t xml:space="preserve"> Brazil has a single CCP (BM&amp;F BOVESPA), but each system it operates is considered a Selic participant.
</t>
    </r>
    <r>
      <rPr>
        <vertAlign val="superscript"/>
        <sz val="9"/>
        <rFont val="Helvetica"/>
        <family val="2"/>
      </rPr>
      <t>(3)</t>
    </r>
    <r>
      <rPr>
        <sz val="9"/>
        <rFont val="Helvetica"/>
        <family val="2"/>
      </rPr>
      <t xml:space="preserve"> BmfBovespa-Equities are now acting only as a CSD and are now referred as BmfBovespa Central Securities Depository.</t>
    </r>
  </si>
  <si>
    <r>
      <t xml:space="preserve">Total number of ISIN codes held </t>
    </r>
    <r>
      <rPr>
        <vertAlign val="superscript"/>
        <sz val="10"/>
        <rFont val="Helvetica"/>
        <family val="2"/>
      </rPr>
      <t>(2)</t>
    </r>
  </si>
  <si>
    <r>
      <t xml:space="preserve">Notes: </t>
    </r>
    <r>
      <rPr>
        <vertAlign val="superscript"/>
        <sz val="9"/>
        <rFont val="Helvetica"/>
        <family val="2"/>
      </rPr>
      <t xml:space="preserve">
(1)</t>
    </r>
    <r>
      <rPr>
        <sz val="9"/>
        <rFont val="Helvetica"/>
        <family val="2"/>
      </rPr>
      <t xml:space="preserve"> In August, 28th 2017, BmfBovespa-Equities and BmfBovespa-Derivatives merged its operations and are now referred as BM&amp;F BOVESPA Clearinghouse.
</t>
    </r>
    <r>
      <rPr>
        <vertAlign val="superscript"/>
        <sz val="9"/>
        <rFont val="Helvetica"/>
        <family val="2"/>
      </rPr>
      <t>(2)</t>
    </r>
    <r>
      <rPr>
        <sz val="9"/>
        <rFont val="Helvetica"/>
        <family val="2"/>
      </rPr>
      <t xml:space="preserve"> Government Securities exclusively.</t>
    </r>
    <r>
      <rPr>
        <vertAlign val="superscript"/>
        <sz val="9"/>
        <rFont val="Helvetica"/>
        <family val="2"/>
      </rPr>
      <t xml:space="preserve">
(3)</t>
    </r>
    <r>
      <rPr>
        <sz val="9"/>
        <rFont val="Helvetica"/>
        <family val="2"/>
      </rPr>
      <t xml:space="preserve"> BmfBovespa-Equities are now acting only as a CSD and are now referred as BmfBovespa Central Securities Depository</t>
    </r>
  </si>
  <si>
    <r>
      <t xml:space="preserve">Total value of securities held </t>
    </r>
    <r>
      <rPr>
        <vertAlign val="superscript"/>
        <sz val="10"/>
        <rFont val="Helvetica"/>
        <family val="2"/>
      </rPr>
      <t>(2)</t>
    </r>
  </si>
  <si>
    <r>
      <t>Notes:</t>
    </r>
    <r>
      <rPr>
        <vertAlign val="superscript"/>
        <sz val="9"/>
        <rFont val="Helvetica"/>
        <family val="2"/>
      </rPr>
      <t xml:space="preserve">
(1)</t>
    </r>
    <r>
      <rPr>
        <sz val="9"/>
        <rFont val="Helvetica"/>
        <family val="2"/>
      </rPr>
      <t xml:space="preserve"> In August, 28th 2017, BmfBovespa-Derivatives incorporated the products settled by BmfBovespa-Equities and are now referred as BM&amp;FBOVESPA Clearinghouse.</t>
    </r>
    <r>
      <rPr>
        <vertAlign val="superscript"/>
        <sz val="9"/>
        <rFont val="Helvetica"/>
        <family val="2"/>
      </rPr>
      <t xml:space="preserve">
(2)</t>
    </r>
    <r>
      <rPr>
        <sz val="9"/>
        <rFont val="Helvetica"/>
        <family val="2"/>
      </rPr>
      <t xml:space="preserve"> BmfBovespa-Equities are now acting only as a CSD and are now referred as BmfBovespa Central Securities Depository.</t>
    </r>
  </si>
  <si>
    <t>Source:B3 and Banco Central do Brasil</t>
  </si>
  <si>
    <t>Notes:
(1) In August, 28th 2017, BmfBovespa-Equities and BmfBovespa-Derivatives merged its operations and are now referred as BM&amp;F BOVESPA Clearinghouse.
(2) BmfBovespa-Equities are now acting only as a CSD and are now referred as BmfBovespa Central Securities Depository</t>
  </si>
  <si>
    <r>
      <t>O</t>
    </r>
    <r>
      <rPr>
        <vertAlign val="superscript"/>
        <sz val="9.5"/>
        <rFont val="Helvetica"/>
        <family val="2"/>
      </rPr>
      <t>(1)</t>
    </r>
  </si>
  <si>
    <t>SITRAF</t>
  </si>
  <si>
    <t>MN, BN, G</t>
  </si>
  <si>
    <r>
      <t>PA</t>
    </r>
    <r>
      <rPr>
        <vertAlign val="superscript"/>
        <sz val="9.5"/>
        <rFont val="Helvetica"/>
        <family val="2"/>
      </rPr>
      <t>(2)</t>
    </r>
  </si>
  <si>
    <r>
      <t>Other</t>
    </r>
    <r>
      <rPr>
        <vertAlign val="superscript"/>
        <sz val="9.5"/>
        <rFont val="Helvetica"/>
        <family val="2"/>
      </rPr>
      <t>(3)</t>
    </r>
  </si>
  <si>
    <r>
      <t>O</t>
    </r>
    <r>
      <rPr>
        <vertAlign val="superscript"/>
        <sz val="9.5"/>
        <rFont val="Helvetica"/>
        <family val="2"/>
      </rPr>
      <t>(4)</t>
    </r>
  </si>
  <si>
    <t>17:30</t>
  </si>
  <si>
    <t>06:30</t>
  </si>
  <si>
    <t>T+1: 08:20; 16:10</t>
  </si>
  <si>
    <t>21:59</t>
  </si>
  <si>
    <t>Source: Banco Central do Brasil (STR and COMPE), Câmara Interbancária de Pagamentos - CIP (SITRAF and SILOC),  B3.</t>
  </si>
  <si>
    <t xml:space="preserve">Notes:
(1) Any financial institution holding a reserve account or a settlement account at the Central Bank of Brazil.
(2) The system is operated by CIP, a not-for-profit association owned by banks.
(3) The system is operated by B3, which is a for-profit company.
(4) Any bank authorised by the Central Bank of Brazil to carry out FX transactions and holding a account at the Central Bank of Brazil
(5) Payments become final at the moment settlement is completed by the system, which occurs throughout the day.
(6) T and T+1 are also possible, but the relevant volume and value are very low.
(7) The time of settlement finality depends on the value of the cleared documents
</t>
  </si>
  <si>
    <r>
      <t xml:space="preserve">BmfBovespa-Equities </t>
    </r>
    <r>
      <rPr>
        <vertAlign val="superscript"/>
        <sz val="10"/>
        <rFont val="Helvetica"/>
        <family val="2"/>
      </rPr>
      <t>(5)</t>
    </r>
  </si>
  <si>
    <t>SEC, E, O, DER</t>
  </si>
  <si>
    <r>
      <t>10:00-17:00</t>
    </r>
    <r>
      <rPr>
        <vertAlign val="superscript"/>
        <sz val="9.5"/>
        <rFont val="Helvetica"/>
        <family val="2"/>
      </rPr>
      <t>(1)</t>
    </r>
  </si>
  <si>
    <r>
      <t>int</t>
    </r>
    <r>
      <rPr>
        <vertAlign val="superscript"/>
        <sz val="9.5"/>
        <rFont val="Helvetica"/>
        <family val="2"/>
      </rPr>
      <t>(2)</t>
    </r>
  </si>
  <si>
    <t>BmfBovespa-Clearinghouse</t>
  </si>
  <si>
    <r>
      <t>9:00-18:00</t>
    </r>
    <r>
      <rPr>
        <vertAlign val="superscript"/>
        <sz val="9.5"/>
        <rFont val="Helvetica"/>
        <family val="2"/>
      </rPr>
      <t>(3)</t>
    </r>
  </si>
  <si>
    <r>
      <t xml:space="preserve">BmfBovespa-Derivatives </t>
    </r>
    <r>
      <rPr>
        <vertAlign val="superscript"/>
        <sz val="10"/>
        <rFont val="Helvetica"/>
        <family val="2"/>
      </rPr>
      <t>(4)</t>
    </r>
  </si>
  <si>
    <t xml:space="preserve">Source: </t>
  </si>
  <si>
    <r>
      <t xml:space="preserve">Notes:
</t>
    </r>
    <r>
      <rPr>
        <vertAlign val="superscript"/>
        <sz val="9"/>
        <color indexed="8"/>
        <rFont val="Helvetica"/>
        <family val="2"/>
      </rPr>
      <t xml:space="preserve">(1) </t>
    </r>
    <r>
      <rPr>
        <sz val="9"/>
        <color indexed="8"/>
        <rFont val="Helvetica"/>
        <family val="2"/>
      </rPr>
      <t xml:space="preserve">Regular operating time, which is changed to 10:00-18:00 during the daylight saving time.    
</t>
    </r>
    <r>
      <rPr>
        <vertAlign val="superscript"/>
        <sz val="9"/>
        <color indexed="8"/>
        <rFont val="Helvetica"/>
        <family val="2"/>
      </rPr>
      <t>(2)</t>
    </r>
    <r>
      <rPr>
        <sz val="9"/>
        <color indexed="8"/>
        <rFont val="Helvetica"/>
        <family val="2"/>
      </rPr>
      <t xml:space="preserve"> BmfBovespa.
</t>
    </r>
    <r>
      <rPr>
        <vertAlign val="superscript"/>
        <sz val="9"/>
        <color indexed="8"/>
        <rFont val="Helvetica"/>
        <family val="2"/>
      </rPr>
      <t>(3)</t>
    </r>
    <r>
      <rPr>
        <sz val="9"/>
        <color indexed="8"/>
        <rFont val="Helvetica"/>
        <family val="2"/>
      </rPr>
      <t xml:space="preserve"> General operating time. There are specific operating times for specific markets and products.</t>
    </r>
    <r>
      <rPr>
        <vertAlign val="superscript"/>
        <sz val="9"/>
        <color indexed="8"/>
        <rFont val="Helvetica"/>
        <family val="2"/>
      </rPr>
      <t xml:space="preserve">
(4)</t>
    </r>
    <r>
      <rPr>
        <sz val="9"/>
        <color indexed="8"/>
        <rFont val="Helvetica"/>
        <family val="2"/>
      </rPr>
      <t xml:space="preserve"> In August, 28th 2017, BmfBovespa-Derivatives incorporated the products settled by BmfBovespa-Equities and are now referred as BM&amp;FBOVESPA Clearinghouse.</t>
    </r>
    <r>
      <rPr>
        <vertAlign val="superscript"/>
        <sz val="9"/>
        <color indexed="8"/>
        <rFont val="Helvetica"/>
        <family val="2"/>
      </rPr>
      <t xml:space="preserve">
(5)</t>
    </r>
    <r>
      <rPr>
        <sz val="9"/>
        <color indexed="8"/>
        <rFont val="Helvetica"/>
        <family val="2"/>
      </rPr>
      <t xml:space="preserve"> BmfBovespa-Equities are now acting only as a CSD and are now referred as BmfBovespa Central Securities Depository.</t>
    </r>
  </si>
  <si>
    <r>
      <t xml:space="preserve">BmfBovespa-Equities </t>
    </r>
    <r>
      <rPr>
        <vertAlign val="superscript"/>
        <sz val="9.5"/>
        <color indexed="8"/>
        <rFont val="Helvetica"/>
        <family val="2"/>
      </rPr>
      <t>(4)</t>
    </r>
  </si>
  <si>
    <r>
      <t xml:space="preserve">int </t>
    </r>
    <r>
      <rPr>
        <vertAlign val="superscript"/>
        <sz val="9.5"/>
        <color indexed="8"/>
        <rFont val="Helvetica"/>
        <family val="2"/>
      </rPr>
      <t>(1)</t>
    </r>
  </si>
  <si>
    <t>routine</t>
  </si>
  <si>
    <t>BmfBovespa-Derivatives</t>
  </si>
  <si>
    <t>routine; 
event: P, S</t>
  </si>
  <si>
    <r>
      <t xml:space="preserve">indep </t>
    </r>
    <r>
      <rPr>
        <vertAlign val="superscript"/>
        <sz val="9.5"/>
        <color indexed="8"/>
        <rFont val="Helvetica"/>
        <family val="2"/>
      </rPr>
      <t>(2)</t>
    </r>
  </si>
  <si>
    <t>event: P</t>
  </si>
  <si>
    <t>SEC, REP</t>
  </si>
  <si>
    <t>BmfBovespa-Clearing House</t>
  </si>
  <si>
    <r>
      <t>int</t>
    </r>
    <r>
      <rPr>
        <vertAlign val="superscript"/>
        <sz val="9"/>
        <rFont val="Arial"/>
        <family val="2"/>
      </rPr>
      <t>1</t>
    </r>
  </si>
  <si>
    <r>
      <t xml:space="preserve">int </t>
    </r>
    <r>
      <rPr>
        <vertAlign val="superscript"/>
        <sz val="9.5"/>
        <color indexed="8"/>
        <rFont val="Helvetica"/>
        <family val="2"/>
      </rPr>
      <t>(3)</t>
    </r>
  </si>
  <si>
    <t xml:space="preserve">SEC, DER  </t>
  </si>
  <si>
    <t>BRL</t>
  </si>
  <si>
    <r>
      <t>CSD</t>
    </r>
    <r>
      <rPr>
        <vertAlign val="superscript"/>
        <sz val="9.5"/>
        <color indexed="8"/>
        <rFont val="Helvetica"/>
        <family val="2"/>
      </rPr>
      <t xml:space="preserve"> (1)</t>
    </r>
  </si>
  <si>
    <r>
      <t>CSD</t>
    </r>
    <r>
      <rPr>
        <vertAlign val="superscript"/>
        <sz val="9.5"/>
        <color indexed="8"/>
        <rFont val="Helvetica"/>
        <family val="2"/>
      </rPr>
      <t xml:space="preserve"> (2)</t>
    </r>
  </si>
  <si>
    <r>
      <t>CSD</t>
    </r>
    <r>
      <rPr>
        <vertAlign val="superscript"/>
        <sz val="10"/>
        <rFont val="Arial"/>
        <family val="2"/>
      </rPr>
      <t>1</t>
    </r>
  </si>
  <si>
    <r>
      <t xml:space="preserve">CSD </t>
    </r>
    <r>
      <rPr>
        <vertAlign val="superscript"/>
        <sz val="9.5"/>
        <color indexed="8"/>
        <rFont val="Helvetica"/>
        <family val="2"/>
      </rPr>
      <t>(3)</t>
    </r>
  </si>
  <si>
    <r>
      <t xml:space="preserve">Notes:
</t>
    </r>
    <r>
      <rPr>
        <vertAlign val="superscript"/>
        <sz val="9"/>
        <color indexed="8"/>
        <rFont val="Helvetica"/>
        <family val="2"/>
      </rPr>
      <t>(1)</t>
    </r>
    <r>
      <rPr>
        <sz val="9"/>
        <color indexed="8"/>
        <rFont val="Helvetica"/>
        <family val="2"/>
      </rPr>
      <t xml:space="preserve"> BM&amp;F BOVESPA.
</t>
    </r>
    <r>
      <rPr>
        <vertAlign val="superscript"/>
        <sz val="9"/>
        <color indexed="8"/>
        <rFont val="Helvetica"/>
        <family val="2"/>
      </rPr>
      <t>(2)</t>
    </r>
    <r>
      <rPr>
        <sz val="9"/>
        <color indexed="8"/>
        <rFont val="Helvetica"/>
        <family val="2"/>
      </rPr>
      <t xml:space="preserve"> SELIC.
</t>
    </r>
    <r>
      <rPr>
        <vertAlign val="superscript"/>
        <sz val="9"/>
        <color indexed="8"/>
        <rFont val="Helvetica"/>
        <family val="2"/>
      </rPr>
      <t>(3)</t>
    </r>
    <r>
      <rPr>
        <sz val="9"/>
        <color indexed="8"/>
        <rFont val="Helvetica"/>
        <family val="2"/>
      </rPr>
      <t xml:space="preserve"> CETIP.
</t>
    </r>
    <r>
      <rPr>
        <vertAlign val="superscript"/>
        <sz val="9"/>
        <color indexed="8"/>
        <rFont val="Helvetica"/>
        <family val="2"/>
      </rPr>
      <t>(4)</t>
    </r>
    <r>
      <rPr>
        <sz val="9"/>
        <color indexed="8"/>
        <rFont val="Helvetica"/>
        <family val="2"/>
      </rPr>
      <t xml:space="preserve"> BmfBovespa-Equities are now acting only as a CSD and are now referred as BmfBovespa Central Securities Depository.</t>
    </r>
  </si>
  <si>
    <t>DOM; 
G</t>
  </si>
  <si>
    <t>no link</t>
  </si>
  <si>
    <t>T</t>
  </si>
  <si>
    <r>
      <t xml:space="preserve">BmfBovespa-Equities </t>
    </r>
    <r>
      <rPr>
        <vertAlign val="superscript"/>
        <sz val="10"/>
        <rFont val="Helvetica"/>
        <family val="2"/>
      </rPr>
      <t>(3)</t>
    </r>
  </si>
  <si>
    <t>DOM; 
E, B, O</t>
  </si>
  <si>
    <t>BmfBovespa-Equities</t>
  </si>
  <si>
    <r>
      <t>T+1</t>
    </r>
    <r>
      <rPr>
        <vertAlign val="superscript"/>
        <sz val="9.5"/>
        <rFont val="Helvetica"/>
        <family val="2"/>
      </rPr>
      <t>(2)</t>
    </r>
    <r>
      <rPr>
        <sz val="9.5"/>
        <rFont val="Helvetica"/>
        <family val="2"/>
      </rPr>
      <t>; T+3</t>
    </r>
  </si>
  <si>
    <t>DOM; 
B,C,G</t>
  </si>
  <si>
    <t>yes</t>
  </si>
  <si>
    <t>DVP1</t>
  </si>
  <si>
    <r>
      <t>no</t>
    </r>
    <r>
      <rPr>
        <vertAlign val="superscript"/>
        <sz val="9.5"/>
        <rFont val="Helvetica"/>
        <family val="2"/>
      </rPr>
      <t>(1)</t>
    </r>
  </si>
  <si>
    <t>DVP3</t>
  </si>
  <si>
    <t>Source: Banco Central do Brasil and B3</t>
  </si>
  <si>
    <r>
      <t xml:space="preserve">Notes:
</t>
    </r>
    <r>
      <rPr>
        <vertAlign val="superscript"/>
        <sz val="9"/>
        <color indexed="8"/>
        <rFont val="Helvetica"/>
        <family val="2"/>
      </rPr>
      <t>(1)</t>
    </r>
    <r>
      <rPr>
        <sz val="9"/>
        <color indexed="8"/>
        <rFont val="Helvetica"/>
        <family val="2"/>
      </rPr>
      <t xml:space="preserve">  Some special transactions have intraday finality.
</t>
    </r>
    <r>
      <rPr>
        <vertAlign val="superscript"/>
        <sz val="9"/>
        <color indexed="8"/>
        <rFont val="Helvetica"/>
        <family val="2"/>
      </rPr>
      <t>(2)</t>
    </r>
    <r>
      <rPr>
        <sz val="9"/>
        <color indexed="8"/>
        <rFont val="Helvetica"/>
        <family val="2"/>
      </rPr>
      <t xml:space="preserve"> Payments relating to derivatives on stocks.
</t>
    </r>
    <r>
      <rPr>
        <vertAlign val="superscript"/>
        <sz val="9"/>
        <color indexed="8"/>
        <rFont val="Helvetica"/>
        <family val="2"/>
      </rPr>
      <t>(3)</t>
    </r>
    <r>
      <rPr>
        <sz val="9"/>
        <color indexed="8"/>
        <rFont val="Helvetica"/>
        <family val="2"/>
      </rPr>
      <t xml:space="preserve"> BmfBovespa-Equities are now acting only as a CSD and are now referred as BmfBovespa Central Securities Depository.</t>
    </r>
  </si>
  <si>
    <t>Bank Agents</t>
  </si>
  <si>
    <t xml:space="preserve">Central de Registro y Liquidación </t>
  </si>
  <si>
    <t>FT</t>
  </si>
  <si>
    <t>8:00:00 p.m.</t>
  </si>
  <si>
    <t>7:00:00 p.m.</t>
  </si>
  <si>
    <t>Caja de Valores S.A.</t>
  </si>
  <si>
    <t>ARS; USD</t>
  </si>
  <si>
    <t>B$ 100</t>
  </si>
  <si>
    <t>B$ 50</t>
  </si>
  <si>
    <t>B$ 20</t>
  </si>
  <si>
    <t>B$ 10</t>
  </si>
  <si>
    <t>B$ 5</t>
  </si>
  <si>
    <t>B$ 3</t>
  </si>
  <si>
    <t>B$ 1</t>
  </si>
  <si>
    <t>B$ 0.5</t>
  </si>
  <si>
    <t>B$ 0.25</t>
  </si>
  <si>
    <t>B$ 0.15</t>
  </si>
  <si>
    <t>B$ 0.10</t>
  </si>
  <si>
    <t>B$ 0.05</t>
  </si>
  <si>
    <t>B$ 0.01</t>
  </si>
  <si>
    <t>System A Name</t>
  </si>
  <si>
    <t>Bahamas International Securities Exchange (BISX)</t>
  </si>
  <si>
    <t>Bahamas Automated Clearing House</t>
  </si>
  <si>
    <t>Entity A Name</t>
  </si>
  <si>
    <t>Bahamas Government Security Depository</t>
  </si>
  <si>
    <t>SEC, B, G, E</t>
  </si>
  <si>
    <t>1000 - 1500</t>
  </si>
  <si>
    <t>No CCP</t>
  </si>
  <si>
    <t xml:space="preserve">Bahamas Government Securities Depository </t>
  </si>
  <si>
    <t>Government Bonds</t>
  </si>
  <si>
    <t>Ministry of Finance/Central Bank of the Bahamas</t>
  </si>
  <si>
    <t>ACH/RTGS</t>
  </si>
  <si>
    <t>4:00 p.m EST</t>
  </si>
  <si>
    <t>Yes, BISX</t>
  </si>
  <si>
    <t>3:00 p.m. EST</t>
  </si>
  <si>
    <t>Bahamas Automated Clearing House (BACH)</t>
  </si>
  <si>
    <t>UNILINK</t>
  </si>
  <si>
    <t>Cámara de Transferencias Electrónicas de Fondos-ACH (Cámara de Compensación)</t>
  </si>
  <si>
    <t>Cámara de Compensación y Liquidación de Transferencias Electrónicas - UNILINK (Cámara de Compensación)</t>
  </si>
  <si>
    <t>Cámara de Compensación de Cheques-CCC (Cámara de Compensación)</t>
  </si>
  <si>
    <t>Módulo de Liquidación Híbrida (MLH) del Sistema de Liquidación Integrada de Pagos (LIP)</t>
  </si>
  <si>
    <t>Módulo de Liquidación Diferida (MLD) del Sistema de Liquidación Integrada de Pagos (LIP)</t>
  </si>
  <si>
    <t>N</t>
  </si>
  <si>
    <t>Cámara de Compensación y Liquidación de Transferencias Electrónicas -ACH</t>
  </si>
  <si>
    <t>Cámara de Compensación y Liquidación de Transferencias Electrónicas UNILINK</t>
  </si>
  <si>
    <t>15.45:00</t>
  </si>
  <si>
    <t>Cámara de Compensación y Liquidación de Transferencias Electrónicas (ACH)</t>
  </si>
  <si>
    <t>indep</t>
  </si>
  <si>
    <t>Camara de Compensación y Liquidación de Cheques (CCC)</t>
  </si>
  <si>
    <t>int</t>
  </si>
  <si>
    <t>BOB, USD</t>
  </si>
  <si>
    <t xml:space="preserve"> CSD EDV</t>
  </si>
  <si>
    <t>BRL 200</t>
  </si>
  <si>
    <t>SPI2</t>
  </si>
  <si>
    <t>BmfBovespa-Central Securities Depository</t>
  </si>
  <si>
    <t>SPI9</t>
  </si>
  <si>
    <t>24/7/365</t>
  </si>
  <si>
    <t>Intraday6</t>
  </si>
  <si>
    <t xml:space="preserve"> T+2: 14:057</t>
  </si>
  <si>
    <t>T+1: 09:00, 17:158</t>
  </si>
  <si>
    <t>´nap</t>
  </si>
  <si>
    <t>Migrated to the Nasdaq ME Platform on December 2, 2019</t>
  </si>
  <si>
    <t>JSE</t>
  </si>
  <si>
    <t>Equity and Bonds</t>
  </si>
  <si>
    <t>9am - 1pm</t>
  </si>
  <si>
    <t>Parent company</t>
  </si>
  <si>
    <t>PERÚ</t>
  </si>
  <si>
    <t>DOM e INT,B,C,G,E,O</t>
  </si>
  <si>
    <t>WARI(Core Bussines System)</t>
  </si>
  <si>
    <t>Sí</t>
  </si>
  <si>
    <t>PEN, US$</t>
  </si>
  <si>
    <t>Cámara Compensadora de EMPE</t>
  </si>
  <si>
    <t>CAMARA COMPENSADORA DE CHEQUES</t>
  </si>
  <si>
    <t>ROUTINE</t>
  </si>
  <si>
    <t>VA/REP</t>
  </si>
  <si>
    <t>TTD 20 Polyme</t>
  </si>
  <si>
    <t>TTD 10 Polymer</t>
  </si>
  <si>
    <t>TTD 5 Polymer</t>
  </si>
  <si>
    <t>TTD 1 Polymer</t>
  </si>
  <si>
    <t>Source: Financial Stability Department, Central Bank of Honduras</t>
  </si>
  <si>
    <t>L500.00</t>
  </si>
  <si>
    <t>L100.00</t>
  </si>
  <si>
    <t>L50.00</t>
  </si>
  <si>
    <t>L20.00</t>
  </si>
  <si>
    <t>L10.00</t>
  </si>
  <si>
    <t>L5.00</t>
  </si>
  <si>
    <t>L2.00</t>
  </si>
  <si>
    <t>L1.00</t>
  </si>
  <si>
    <t>L0.5</t>
  </si>
  <si>
    <t>L0.2</t>
  </si>
  <si>
    <t>L0.1</t>
  </si>
  <si>
    <t>L0.05</t>
  </si>
  <si>
    <t>L0.02</t>
  </si>
  <si>
    <t>L0.01</t>
  </si>
  <si>
    <t>"nav"</t>
  </si>
  <si>
    <t>"nap"</t>
  </si>
  <si>
    <t>System A: Sistema Banco Central de Honduras en Tiempo Real (BCH-TR)</t>
  </si>
  <si>
    <t>System A: Cámara de Compensación Electrónica de Cheques (CCECh)</t>
  </si>
  <si>
    <t>System B: Cámara de Compensación de Transacciones Electrónicas de Pago (ACH-Pronto)</t>
  </si>
  <si>
    <t>Sistema A: Sistema Banco Central de Honduras en Tiempo Real (BCH-TR)</t>
  </si>
  <si>
    <t>Sistema A: Cámara de Compensación Electrónica de Cheques (CCECh)</t>
  </si>
  <si>
    <t>Sistema B: Cámara de Compensación de Transacciones Elctrónicas de Pago (ACH-Pronto)</t>
  </si>
  <si>
    <t>Source: Payment System Department, Central Bank of Honduras</t>
  </si>
  <si>
    <t>System A: Depositaria de Valores del Banco
Central de Honduras (DV-BCH)</t>
  </si>
  <si>
    <t>Source:Monetary Operation Department, Central Bank of Honduras</t>
  </si>
  <si>
    <t>Security settlement system A: Depositaria de Valores del Banco Central de Honduras (DV-BCH)</t>
  </si>
  <si>
    <t>Security settlement system A: Depositaria de Valores del Banco
Central de Honduras (DV-BCH)</t>
  </si>
  <si>
    <t>RGTS</t>
  </si>
  <si>
    <t>System B: Cámara de Compensación Electrónica de Cheques (CCECh)</t>
  </si>
  <si>
    <t>NM</t>
  </si>
  <si>
    <t>System C: Cámara de Compensación de Transacciones Elctrónicas de Pago (ACH-Pronto)</t>
  </si>
  <si>
    <t>19:00 Hours</t>
  </si>
  <si>
    <t>17:00 Hours</t>
  </si>
  <si>
    <t>8:30 Hours</t>
  </si>
  <si>
    <t>F/V</t>
  </si>
  <si>
    <t>18:00 Hours</t>
  </si>
  <si>
    <t>9:00 Hours</t>
  </si>
  <si>
    <t>17:30 Hours</t>
  </si>
  <si>
    <t>22:00 Hours</t>
  </si>
  <si>
    <t>5:00 Hours</t>
  </si>
  <si>
    <t>Other coinnotes issued</t>
  </si>
  <si>
    <t>ANG 0.01</t>
  </si>
  <si>
    <t>NACS2 Curacao</t>
  </si>
  <si>
    <t>NACS2 Saint Maarten</t>
  </si>
  <si>
    <t>MERCADO ABIERTO ELECTRONICO S.A.</t>
  </si>
  <si>
    <t>Sistema MAV</t>
  </si>
  <si>
    <t>BYMA SA</t>
  </si>
  <si>
    <t>MATBA-ROFEX</t>
  </si>
  <si>
    <t>Source:  Bolsas y Mercados Argentinos (ByMA) S.A., Argentina Clearing y Registro S.A. (ACYR), Mercado Argentino de Valores S.A. (MAV), and Mercado Abierto Electrónico S.A. (MAE)</t>
  </si>
  <si>
    <t>ACyR</t>
  </si>
  <si>
    <t>Source: Banco Central de la República Argentina (CRYL), Bolsas y Mercados Argentinos (ByMA) S.A., Argentina Clearing y Registro S.A. (ACYR), Mercado Argentino de Valores S.A. (MAV), and Mercado Abierto Electrónico S.A. (MAE)</t>
  </si>
  <si>
    <r>
      <t xml:space="preserve">Notes:
</t>
    </r>
    <r>
      <rPr>
        <sz val="9"/>
        <rFont val="Helvetica"/>
        <family val="2"/>
      </rPr>
      <t>(1) Includes Negotiable Obligations and Trust Debt Securities issued by Financial Trusts
(2) Includes Pass and Surety operations, Deferred Payment Checks and securities loans</t>
    </r>
  </si>
  <si>
    <t xml:space="preserve">Source: Mercado Argentino de Valores SA (MAV), Argentina Clearing y Registro SA (ACYR), Mercado Abierto Electrónico SA (MAE) y Bolsas y Mercados Argentinos SA (BYMA).       </t>
  </si>
  <si>
    <t xml:space="preserve">Notes:
(1) Futures contracts with financial underlying
(2) Futures option contracts with financial underlying
(3) Futures contracts with agricultural underlying
(4) Futures option contracts with agricultural underlying
(5) Includes Negotiable Obligations and Fiduciary Debt Securities issued by Financial Trusts
(6) Includes Pass and Surety operations, Deferred Payment Checks and securities loans
</t>
  </si>
  <si>
    <t>Source: Caja de Valores SA y Central de Registro y Liquidación (CRYL)</t>
  </si>
  <si>
    <t>RTT, ACH</t>
  </si>
  <si>
    <t>RTGS, MN</t>
  </si>
  <si>
    <t>Intraday and Real Time</t>
  </si>
  <si>
    <t>System A MaTBA-ROFEX S.A.</t>
  </si>
  <si>
    <t>System B MERCADO ABIERTO ELECTRONICO (MAE)</t>
  </si>
  <si>
    <t>System C MERCADO ARGENTINO DE VALORES (MAV)</t>
  </si>
  <si>
    <t>System D BOLSAS Y MERCADOS ARGENTINOS (ByMA)</t>
  </si>
  <si>
    <t>System E CENTRAL DE REGISTRO Y LIQ (CRyL)</t>
  </si>
  <si>
    <t>SEC, B, G, DER</t>
  </si>
  <si>
    <t>10:00-17:00 HS</t>
  </si>
  <si>
    <t>SEC, B, G, E, DER, O</t>
  </si>
  <si>
    <t>9:30-18:00 HS</t>
  </si>
  <si>
    <t>SEC, B, G,  C, DER, E, O</t>
  </si>
  <si>
    <t>10:30-17:00 HS</t>
  </si>
  <si>
    <t>SEC, B, G, E, O</t>
  </si>
  <si>
    <t>11:00-17:00 HS</t>
  </si>
  <si>
    <t>10 a 17 hs</t>
  </si>
  <si>
    <t>Source: Central Bank of Argentina, MAE SA, ACYR SA, ByMA SA,  y MAV SA.</t>
  </si>
  <si>
    <t>SE (MaTBA-Rofex)</t>
  </si>
  <si>
    <t>EQU, SEC, DFX</t>
  </si>
  <si>
    <t>SE (Bolsa de Comercio 31%, Foreign 17%, Retail 16%)</t>
  </si>
  <si>
    <t>event:P</t>
  </si>
  <si>
    <t>SEC, DFX, REP</t>
  </si>
  <si>
    <t>Source: ByMA, Argentina Clearing y Registro, MAV y MAE</t>
  </si>
  <si>
    <t>Euroclear, Clearstream, Iberclear, B3 (ex BM&amp;F Bovespa), DTC (directa - FoP), CRyL</t>
  </si>
  <si>
    <t xml:space="preserve">Source: Central de Registro y Liquidación (CRYL) y Caja de Valores SA (CVSA).							
							</t>
  </si>
  <si>
    <t>15:30</t>
  </si>
  <si>
    <t xml:space="preserve">187
</t>
  </si>
  <si>
    <t>Bank Agents*</t>
  </si>
  <si>
    <t xml:space="preserve">10:00 (DAY BEFORE) </t>
  </si>
  <si>
    <t>In local currency  (Required reserves)</t>
  </si>
  <si>
    <t>In local currency (Required Reserves)</t>
  </si>
  <si>
    <t>Source: Treasury Department and Financial Stability Department, Central Bank of Honduras</t>
  </si>
  <si>
    <t>Source: National Commission of Banks and Insurance and Payment System Department, Central Bank of Honduras</t>
  </si>
  <si>
    <t xml:space="preserve">Source: National Commission of Banks and Insurance </t>
  </si>
  <si>
    <t>non-paper based local</t>
  </si>
  <si>
    <t>non-paper based foreign</t>
  </si>
  <si>
    <t>Source: Central American Monetary Council and Payment System Department, Central Bank of Honduras</t>
  </si>
  <si>
    <t>Domestic transactions (HNL)</t>
  </si>
  <si>
    <t>Domestic transactions (USD)</t>
  </si>
  <si>
    <t>credit transfers (USD)</t>
  </si>
  <si>
    <t>credit transfers (HNL)</t>
  </si>
  <si>
    <t>All transactions (expressed in USD)</t>
  </si>
  <si>
    <t>Domestic transactions (expressed in USD)</t>
  </si>
  <si>
    <t>Cross-border transactions (sent - USD)</t>
  </si>
  <si>
    <t>Cross-border transactions (received - USD)</t>
  </si>
  <si>
    <t>cheques (expressed in USD)</t>
  </si>
  <si>
    <t>credit transfers (expressed in USD)</t>
  </si>
  <si>
    <t>Total number of executed securities trades (expressed in USD)</t>
  </si>
  <si>
    <t>Debt securities (expressed in USD)</t>
  </si>
  <si>
    <t>short-term paper (expressed in USD)</t>
  </si>
  <si>
    <t>bonds (expressed in USD)</t>
  </si>
  <si>
    <t>bonds (HNL)</t>
  </si>
  <si>
    <t>Total number of ISIN codes held (expressed in USD)</t>
  </si>
  <si>
    <t>DVP transactions (expressed in USD)</t>
  </si>
  <si>
    <t>Source: Central Bank of Honduras</t>
  </si>
  <si>
    <t>System A: Depositaria de Valores del Banco Central de Honduras (DV-BCH)</t>
  </si>
  <si>
    <t>DV-BCH and BCH-TR</t>
  </si>
  <si>
    <t>T+n</t>
  </si>
  <si>
    <t>Yes</t>
  </si>
  <si>
    <t>HNL, USD</t>
  </si>
  <si>
    <t>Source:</t>
  </si>
  <si>
    <r>
      <t>Population (</t>
    </r>
    <r>
      <rPr>
        <i/>
        <sz val="10"/>
        <rFont val="Helvetica"/>
        <family val="2"/>
      </rPr>
      <t>millions</t>
    </r>
    <r>
      <rPr>
        <sz val="10"/>
        <rFont val="Helvetica"/>
        <family val="2"/>
      </rPr>
      <t>)</t>
    </r>
    <r>
      <rPr>
        <vertAlign val="superscript"/>
        <sz val="10"/>
        <rFont val="Helvetica"/>
      </rPr>
      <t xml:space="preserve"> (1)</t>
    </r>
  </si>
  <si>
    <r>
      <t>GDP nominal (</t>
    </r>
    <r>
      <rPr>
        <i/>
        <sz val="10"/>
        <rFont val="Helvetica"/>
        <family val="2"/>
      </rPr>
      <t>millions</t>
    </r>
    <r>
      <rPr>
        <sz val="10"/>
        <rFont val="Helvetica"/>
        <family val="2"/>
      </rPr>
      <t xml:space="preserve">, </t>
    </r>
    <r>
      <rPr>
        <b/>
        <sz val="10"/>
        <rFont val="Helvetica"/>
        <family val="2"/>
      </rPr>
      <t>national currency</t>
    </r>
    <r>
      <rPr>
        <sz val="10"/>
        <rFont val="Helvetica"/>
        <family val="2"/>
      </rPr>
      <t xml:space="preserve">) </t>
    </r>
    <r>
      <rPr>
        <vertAlign val="superscript"/>
        <sz val="10"/>
        <rFont val="Helvetica"/>
      </rPr>
      <t>(2)</t>
    </r>
  </si>
  <si>
    <r>
      <t>Consumer Price Index (</t>
    </r>
    <r>
      <rPr>
        <i/>
        <sz val="10"/>
        <rFont val="Helvetica"/>
        <family val="2"/>
      </rPr>
      <t>%</t>
    </r>
    <r>
      <rPr>
        <sz val="10"/>
        <rFont val="Helvetica"/>
        <family val="2"/>
      </rPr>
      <t xml:space="preserve">) (Annual cummulative rate) </t>
    </r>
    <r>
      <rPr>
        <vertAlign val="superscript"/>
        <sz val="10"/>
        <rFont val="Helvetica"/>
      </rPr>
      <t>(3)</t>
    </r>
  </si>
  <si>
    <t xml:space="preserve">average </t>
  </si>
  <si>
    <r>
      <t xml:space="preserve">(1) Instituto Nacional de Estadística y Censos  (INEC) 
(2) Banco Central del Ecuador (BCE) (p) provisional information 2016 to 2021
(3) Instituto Nacional de Estadística y Censos (INEC) inflation rate
</t>
    </r>
    <r>
      <rPr>
        <vertAlign val="superscript"/>
        <sz val="9"/>
        <rFont val="Helvetica"/>
        <family val="2"/>
      </rPr>
      <t/>
    </r>
  </si>
  <si>
    <r>
      <t xml:space="preserve">Banknotes and coin in circulation outside banks </t>
    </r>
    <r>
      <rPr>
        <vertAlign val="superscript"/>
        <sz val="10"/>
        <rFont val="Helvetica"/>
      </rPr>
      <t>(1)</t>
    </r>
  </si>
  <si>
    <r>
      <t xml:space="preserve">Transferable deposits </t>
    </r>
    <r>
      <rPr>
        <vertAlign val="superscript"/>
        <sz val="10"/>
        <rFont val="Helvetica"/>
      </rPr>
      <t>(2)</t>
    </r>
  </si>
  <si>
    <r>
      <t xml:space="preserve">Narrow money supply (M1) </t>
    </r>
    <r>
      <rPr>
        <vertAlign val="superscript"/>
        <sz val="10"/>
        <rFont val="Helvetica"/>
      </rPr>
      <t>(3)</t>
    </r>
  </si>
  <si>
    <r>
      <t xml:space="preserve">E-money storages </t>
    </r>
    <r>
      <rPr>
        <vertAlign val="superscript"/>
        <sz val="10"/>
        <rFont val="Helvetica"/>
      </rPr>
      <t>(4)</t>
    </r>
  </si>
  <si>
    <t>Source:  Banco Central del Ecuador</t>
  </si>
  <si>
    <r>
      <t xml:space="preserve">(1) Since 2000, Ecuador dollarized its economy, therefore to estimate banknotes and coins in circulation and monetary aggregates a especific methodology was used. Available information is aggregate for the entire financial system.
(2) It refers to demand deposits received by the banks, payable by cheques or other payment instruments or registration mechanisms.
(3) The money supply is defined as the amount of money immediately available for agents to carry out transactions; The narrow money supply is the sum of money in circulation and demand deposits held in banking institutions, Banco Central de Ecuador.
(4) It refers to the e-money storage device through celphones.
</t>
    </r>
    <r>
      <rPr>
        <vertAlign val="superscript"/>
        <sz val="9"/>
        <rFont val="Helvetica"/>
        <family val="2"/>
      </rPr>
      <t/>
    </r>
  </si>
  <si>
    <r>
      <t xml:space="preserve">Transferable balances held at the central bank </t>
    </r>
    <r>
      <rPr>
        <vertAlign val="superscript"/>
        <sz val="10"/>
        <rFont val="Helvetica"/>
      </rPr>
      <t>(1)</t>
    </r>
  </si>
  <si>
    <r>
      <t xml:space="preserve">Transferable balances held at other banks </t>
    </r>
    <r>
      <rPr>
        <vertAlign val="superscript"/>
        <sz val="10"/>
        <rFont val="Helvetica"/>
      </rPr>
      <t>(2)</t>
    </r>
  </si>
  <si>
    <t>(1) Banco Central del Ecuador. Period: Average last week of December. 
(2) Superintendencia de Bancos (SB). It registers the balance of the current account and other demand deposits in the local currency in banks and other financial entities nationwi</t>
  </si>
  <si>
    <t>Source:Banco Central de Ecuador</t>
  </si>
  <si>
    <r>
      <t xml:space="preserve">(1)  From 2000 to 2011 they only issued coins, since 2012 no more were issued. Coins and Banknotes are imported from Federal Reserve USA
</t>
    </r>
    <r>
      <rPr>
        <vertAlign val="superscript"/>
        <sz val="9"/>
        <rFont val="Helvetica"/>
        <family val="2"/>
      </rPr>
      <t/>
    </r>
  </si>
  <si>
    <r>
      <t>Number of institutions</t>
    </r>
    <r>
      <rPr>
        <vertAlign val="superscript"/>
        <sz val="10"/>
        <rFont val="Helvetica"/>
      </rPr>
      <t>(2)</t>
    </r>
  </si>
  <si>
    <t>Source:Banco Central de Ecuador and Superintendencia de Bancos</t>
  </si>
  <si>
    <r>
      <t xml:space="preserve">(1) This includes Cooperativas, Mutualistas y Public Banks
(2) This includes Private Banks and Branches of foreign banks (City Bank)
(3) There are 510 Savings and Credit Cooperatives (Active) without considering other categories that are in the registry such as: Central Bank, Corporation, Supporting Entity, Mutualists and Intengration Organizations. 
(4) E-money not available since 2018 in Ecuador
</t>
    </r>
    <r>
      <rPr>
        <vertAlign val="superscript"/>
        <sz val="9"/>
        <rFont val="Helvetica"/>
        <family val="2"/>
      </rPr>
      <t/>
    </r>
  </si>
  <si>
    <r>
      <t xml:space="preserve">Cards with a delayed debit function </t>
    </r>
    <r>
      <rPr>
        <vertAlign val="superscript"/>
        <sz val="10"/>
        <rFont val="Helvetica"/>
      </rPr>
      <t>(2)</t>
    </r>
  </si>
  <si>
    <t xml:space="preserve">ATM </t>
  </si>
  <si>
    <t xml:space="preserve">Source:Superintendencia de Bancos </t>
  </si>
  <si>
    <t xml:space="preserve">(1)  It is not possible to differeciate  among Cards with a debit function, cash withdrawal  and deposit function, nevertheless it was considered as "Cards with a debit function".
(2) This service is not provided in the country
(3)  POS and Caja for years 2015 -2018, Botón de Pagos, POS, Cajas  for years  2019 - 2021
</t>
  </si>
  <si>
    <r>
      <t>Credit transfers</t>
    </r>
    <r>
      <rPr>
        <vertAlign val="superscript"/>
        <sz val="10"/>
        <rFont val="Helvetica"/>
      </rPr>
      <t>(1)</t>
    </r>
  </si>
  <si>
    <t xml:space="preserve">paper based </t>
  </si>
  <si>
    <r>
      <t>Direct debits</t>
    </r>
    <r>
      <rPr>
        <vertAlign val="superscript"/>
        <sz val="10"/>
        <rFont val="Helvetica"/>
      </rPr>
      <t>(1)</t>
    </r>
  </si>
  <si>
    <t>Source: Central Bank of Ecuador
(1) Non banks value include settled credit transfers and Direct debits with exception of private banks 
(2) Non banks do not issue checks 
(3) POS includes POS and Botón de Pagos</t>
  </si>
  <si>
    <r>
      <t xml:space="preserve">Credit transfers </t>
    </r>
    <r>
      <rPr>
        <vertAlign val="superscript"/>
        <sz val="10"/>
        <rFont val="Helvetica"/>
      </rPr>
      <t>(1)</t>
    </r>
  </si>
  <si>
    <r>
      <t xml:space="preserve">Direct debits </t>
    </r>
    <r>
      <rPr>
        <vertAlign val="superscript"/>
        <sz val="10"/>
        <rFont val="Helvetica"/>
      </rPr>
      <t>(1)</t>
    </r>
  </si>
  <si>
    <r>
      <t xml:space="preserve">POS payment transactions </t>
    </r>
    <r>
      <rPr>
        <vertAlign val="superscript"/>
        <sz val="10"/>
        <rFont val="Helvetica"/>
      </rPr>
      <t>(2)</t>
    </r>
  </si>
  <si>
    <t>Source: Banco Central del Ecuador and Superintendencia de Bancos</t>
  </si>
  <si>
    <t>1) Non banks value include settled credit transfers and Direct debits with exception of private banks 
(2) POS includes POS and Botón de Pagos</t>
  </si>
  <si>
    <t>Sistema de Pagos Interbancarios SPI - BCE</t>
  </si>
  <si>
    <t>Sistema de Cobros Interbancarios SCI - BCE</t>
  </si>
  <si>
    <t>Sistema de Compensación de Cámaras Especializadas  CCE-BCE</t>
  </si>
  <si>
    <t>Retail-value payment systems</t>
  </si>
  <si>
    <t>Sistema Electrónico de Intercambio de Cheques CCC-BCE</t>
  </si>
  <si>
    <t>Source: Banco Central del Ecuador. 
Number of participants with operations settled</t>
  </si>
  <si>
    <r>
      <t xml:space="preserve">Large-value payment systems  </t>
    </r>
    <r>
      <rPr>
        <b/>
        <vertAlign val="superscript"/>
        <sz val="10"/>
        <rFont val="Helvetica"/>
      </rPr>
      <t>(1)</t>
    </r>
  </si>
  <si>
    <t xml:space="preserve">Sistema de Pagos Interbancarios SPI - BCE  </t>
  </si>
  <si>
    <t xml:space="preserve">Sistema de Cobros Interbancarios SCI - BCE  </t>
  </si>
  <si>
    <t>Sistema de Pagos en Línea SPL - BCE</t>
  </si>
  <si>
    <r>
      <t>Reatil payment systems</t>
    </r>
    <r>
      <rPr>
        <b/>
        <vertAlign val="superscript"/>
        <sz val="10"/>
        <rFont val="Helvetica"/>
      </rPr>
      <t xml:space="preserve"> (1)</t>
    </r>
  </si>
  <si>
    <t xml:space="preserve"> SCI  and CCC</t>
  </si>
  <si>
    <t>Source: Banco Central del Ecuador</t>
  </si>
  <si>
    <t>(1) Volume and Values with operations settled</t>
  </si>
  <si>
    <r>
      <t xml:space="preserve">Large-value payment systems </t>
    </r>
    <r>
      <rPr>
        <b/>
        <vertAlign val="superscript"/>
        <sz val="10"/>
        <rFont val="Helvetica"/>
      </rPr>
      <t>(1)</t>
    </r>
  </si>
  <si>
    <r>
      <t xml:space="preserve">Reatil payment systems </t>
    </r>
    <r>
      <rPr>
        <b/>
        <vertAlign val="superscript"/>
        <sz val="10"/>
        <rFont val="Helvetica"/>
      </rPr>
      <t>(1)</t>
    </r>
  </si>
  <si>
    <t>Source:Banco Central del Ecuador</t>
  </si>
  <si>
    <t xml:space="preserve">Bolsa de Valores </t>
  </si>
  <si>
    <t>Source: Bolsa de Valores Quito (BVQ), Bolsa de Valores Guayaquil (BVG)</t>
  </si>
  <si>
    <t>Bolsa de Valores de</t>
  </si>
  <si>
    <t>Source: Superintendencia de Compañías - Catastro de Emisores de Valores</t>
  </si>
  <si>
    <t>Nota: Información correspondiente al número de empresas emisoras con inscripción vigente en el catastro del Mercado de Valores Ecuatoriano</t>
  </si>
  <si>
    <t>Bolsa de Valores Quito (BVQ)</t>
  </si>
  <si>
    <t>Bolsa de Valores Guayaquil (BVG)</t>
  </si>
  <si>
    <t>Source: Superintendencia de Compañías, Valores y Seguros</t>
  </si>
  <si>
    <t>Source: DCV-BCE</t>
  </si>
  <si>
    <t>Source: Depósito Centralizado de Valores (DCV)-BCE</t>
  </si>
  <si>
    <t>Sistema SPI</t>
  </si>
  <si>
    <t xml:space="preserve"> L+R</t>
  </si>
  <si>
    <t>Sistema SCI</t>
  </si>
  <si>
    <t>Sistema CCC</t>
  </si>
  <si>
    <t>Sistema A (ALADI)</t>
  </si>
  <si>
    <t>M</t>
  </si>
  <si>
    <t>Sistema B (SUCRE)</t>
  </si>
  <si>
    <t>A</t>
  </si>
  <si>
    <t>CORTE 1: 11:00
CORTE 2: 15:00</t>
  </si>
  <si>
    <t>CORTE 1: 09:00
CORTE 2: 13:00
CORTE 3: 18:00</t>
  </si>
  <si>
    <t>CORTE 1: 11:00
CORTE 2: 15:00
CORTE 3: 08:00 T+1</t>
  </si>
  <si>
    <t>NAP</t>
  </si>
  <si>
    <t>NAV</t>
  </si>
  <si>
    <t>HORA LOCAL</t>
  </si>
  <si>
    <t>BOLSA DE VALORES DE QUITO</t>
  </si>
  <si>
    <t>FLT, ELT</t>
  </si>
  <si>
    <t>09:30 - 16:00</t>
  </si>
  <si>
    <t>BOLSA DE VALORES DE GUAYAQUIL</t>
  </si>
  <si>
    <t>DCV-BCE (Público)</t>
  </si>
  <si>
    <t>VA</t>
  </si>
  <si>
    <t>DECEVALE (Privado)</t>
  </si>
  <si>
    <t>DCV-BCE</t>
  </si>
  <si>
    <t>DCV-BCE (PUBLICO)</t>
  </si>
  <si>
    <t>B, C, VG,AC,O</t>
  </si>
  <si>
    <t>DECEVALE (PRIVADO)</t>
  </si>
  <si>
    <t>si</t>
  </si>
  <si>
    <t>DVP1 - DVP3</t>
  </si>
  <si>
    <r>
      <t xml:space="preserve">Cards with a debit function </t>
    </r>
    <r>
      <rPr>
        <vertAlign val="superscript"/>
        <sz val="10"/>
        <rFont val="Helvetica"/>
      </rPr>
      <t xml:space="preserve">(1) </t>
    </r>
    <r>
      <rPr>
        <sz val="10"/>
        <rFont val="Helvetica"/>
      </rPr>
      <t>(unit)</t>
    </r>
  </si>
  <si>
    <t>System A - RTGS</t>
  </si>
  <si>
    <t>Source:Trinidad and Tobago Stock Exchange; Central Bank of Trinidad and Tobago</t>
  </si>
  <si>
    <t>Basic statistical data Sint Maarten</t>
  </si>
  <si>
    <t>Exchange rate vs. USD (1)</t>
  </si>
  <si>
    <t>Source: National Statistics Institute and Financial Stability Department, Central Bank of Honduras</t>
  </si>
  <si>
    <t>Pre-Open: 8:00am - 9:30am
Open: 9:30am - 12:00pm
Close: 12:00pm - 8:00am</t>
  </si>
  <si>
    <t>Source: BCRA, INDEC, Ministerio de economía y Finanzas Públicas.</t>
  </si>
  <si>
    <t>Source:  Banco Central de la República Argentina (CRYL), Bolsas y Mercados Argentinos (ByMA) S.A., Argentina Clearing y Registro S.A. (ACYR), Mercado Argentino de Valores S.A. (MAV), and Mercado Abierto Electrónico S.A. (MAE)</t>
  </si>
  <si>
    <t>Source: Banco Central de la República Argentina (CRYL),  Bolsas y Mercados Argentinos (ByMA) S.A., Argentina Clearing y Registro S.A. (ACYR), Mercado Argentino de Valores S.A. (MAV), and Mercado Abierto Electrónico S.A. (MAE)</t>
  </si>
  <si>
    <t>Source: Central Bank of Argentina (MEP, ALADI Y SML), ACH (INTERBANKING Y COELSA) and the Automated Teller Networks (BANELCO and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</si>
</sst>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3" formatCode="_-* #,##0.00_-;\-* #,##0.00_-;_-* &quot;-&quot;??_-;_-@_-"/>
    <numFmt numFmtId="164" formatCode="_-&quot;$&quot;* #,##0.00_-;\-&quot;$&quot;* #,##0.00_-;_-&quot;$&quot;* &quot;-&quot;??_-;_-@_-"/>
    <numFmt numFmtId="165" formatCode="_-* #,##0.00\ _€_-;\-* #,##0.00\ _€_-;_-* &quot;-&quot;??\ _€_-;_-@_-"/>
    <numFmt numFmtId="166" formatCode="#,##0.000"/>
    <numFmt numFmtId="167" formatCode="0.000"/>
    <numFmt numFmtId="168" formatCode="_ * #,##0.00_ ;_ * \-#,##0.00_ ;_ * &quot;-&quot;??_ ;_ @_ "/>
    <numFmt numFmtId="169" formatCode="#,##0.0"/>
    <numFmt numFmtId="170" formatCode="_(* #,##0.00_);_(* \(#,##0.00\);_(* &quot;-&quot;??_);_(@_)"/>
    <numFmt numFmtId="171" formatCode="_(* #,##0.0_);_(* \(#,##0.0\);_(* &quot;-&quot;??_);_(@_)"/>
    <numFmt numFmtId="172" formatCode="0.0"/>
    <numFmt numFmtId="173" formatCode="_(&quot;$&quot;* #,##0.00_);_(&quot;$&quot;* \(#,##0.00\);_(&quot;$&quot;* &quot;-&quot;??_);_(@_)"/>
    <numFmt numFmtId="174" formatCode="_([$₡-140A]* #,##0_);_([$₡-140A]* \(#,##0\);_([$₡-140A]* &quot;-&quot;??_);_(@_)"/>
    <numFmt numFmtId="175" formatCode="0.0%"/>
    <numFmt numFmtId="176" formatCode="_-[$€-2]* #,##0.00_-;\-[$€-2]* #,##0.00_-;_-[$€-2]* &quot;-&quot;??_-"/>
    <numFmt numFmtId="178" formatCode="&quot;$&quot;\ #,##0.0"/>
    <numFmt numFmtId="179" formatCode="_(* #,##0_);_(* \(#,##0\);_(* &quot;-&quot;??_);_(@_)"/>
    <numFmt numFmtId="180" formatCode="h:mm;@"/>
    <numFmt numFmtId="181" formatCode="_(&quot;$&quot;* #,##0_);_(&quot;$&quot;* \(#,##0.00\);_(&quot;$&quot;* &quot;-&quot;??_);_(@_)"/>
    <numFmt numFmtId="182" formatCode="#,##0.00;\(#,##0.00\)"/>
    <numFmt numFmtId="183" formatCode="&quot;$&quot;#,##0_);[Red]\(&quot;$&quot;#,##0\)"/>
    <numFmt numFmtId="184" formatCode="&quot;$&quot;#,##0.00_);[Red]\(&quot;$&quot;#,##0.00\)"/>
    <numFmt numFmtId="186" formatCode="&quot; &quot;&quot;$&quot;* #,##0.00&quot; &quot;;&quot; &quot;&quot;$&quot;* \(#,##0.00\);&quot; &quot;&quot;$&quot;* &quot;-&quot;??&quot; &quot;"/>
    <numFmt numFmtId="187" formatCode="#,##0;\(#,##0\)"/>
    <numFmt numFmtId="188" formatCode="#,##0.000_ ;\-#,##0.000\ "/>
    <numFmt numFmtId="189" formatCode="_-* #,##0.0000000_-;\-* #,##0.0000000_-;_-* &quot;-&quot;??_-;_-@_-"/>
    <numFmt numFmtId="190" formatCode="_(* #,##0.000_);_(* \(#,##0.000\);_(* &quot;-&quot;??_);_(@_)"/>
    <numFmt numFmtId="191" formatCode="[$-F400]h:mm:ss\ AM/PM"/>
    <numFmt numFmtId="192" formatCode="_-* #,##0.0_-;\-* #,##0.0_-;_-* &quot;-&quot;??_-;_-@_-"/>
    <numFmt numFmtId="193" formatCode="_-* #,##0.000_-;\-* #,##0.000_-;_-* &quot;-&quot;??_-;_-@_-"/>
    <numFmt numFmtId="194" formatCode="&quot;$&quot;#,##0.00;[Red]\-&quot;$&quot;#,##0.00"/>
  </numFmts>
  <fonts count="76">
    <font>
      <sz val="11"/>
      <color theme="1"/>
      <name val="Calibri"/>
      <family val="2"/>
      <scheme val="minor"/>
    </font>
    <font>
      <sz val="11"/>
      <color theme="1"/>
      <name val="Calibri"/>
      <family val="2"/>
      <scheme val="minor"/>
    </font>
    <font>
      <sz val="10"/>
      <color indexed="8"/>
      <name val="Helvetica"/>
      <family val="2"/>
    </font>
    <font>
      <sz val="11"/>
      <color indexed="8"/>
      <name val="Helvetica"/>
      <family val="2"/>
    </font>
    <font>
      <b/>
      <sz val="14"/>
      <color indexed="8"/>
      <name val="Helvetica"/>
      <family val="2"/>
    </font>
    <font>
      <b/>
      <sz val="11"/>
      <color indexed="8"/>
      <name val="Helvetica"/>
      <family val="2"/>
    </font>
    <font>
      <b/>
      <sz val="10"/>
      <color theme="0"/>
      <name val="Helvetica"/>
      <family val="2"/>
    </font>
    <font>
      <i/>
      <sz val="10"/>
      <color indexed="8"/>
      <name val="Helvetica"/>
      <family val="2"/>
    </font>
    <font>
      <sz val="9"/>
      <color indexed="8"/>
      <name val="Helvetica"/>
      <family val="2"/>
    </font>
    <font>
      <sz val="10"/>
      <name val="Arial"/>
      <family val="2"/>
    </font>
    <font>
      <b/>
      <sz val="11"/>
      <name val="Helvetica"/>
      <family val="2"/>
    </font>
    <font>
      <b/>
      <sz val="10"/>
      <name val="Helvetica"/>
      <family val="2"/>
    </font>
    <font>
      <sz val="10"/>
      <name val="Helvetica"/>
      <family val="2"/>
    </font>
    <font>
      <sz val="9.5"/>
      <name val="Helvetica"/>
      <family val="2"/>
    </font>
    <font>
      <vertAlign val="superscript"/>
      <sz val="10"/>
      <name val="Helvetica"/>
      <family val="2"/>
    </font>
    <font>
      <i/>
      <sz val="10"/>
      <name val="Helvetica"/>
      <family val="2"/>
    </font>
    <font>
      <i/>
      <vertAlign val="superscript"/>
      <sz val="10"/>
      <name val="Helvetica"/>
      <family val="2"/>
    </font>
    <font>
      <sz val="9.5"/>
      <color indexed="8"/>
      <name val="Helvetica"/>
      <family val="2"/>
    </font>
    <font>
      <sz val="9"/>
      <name val="Helvetica"/>
      <family val="2"/>
    </font>
    <font>
      <vertAlign val="superscript"/>
      <sz val="9"/>
      <name val="Helvetica"/>
      <family val="2"/>
    </font>
    <font>
      <b/>
      <i/>
      <sz val="10"/>
      <name val="Helvetica"/>
      <family val="2"/>
    </font>
    <font>
      <i/>
      <sz val="10"/>
      <name val="Arial"/>
      <family val="2"/>
    </font>
    <font>
      <sz val="11"/>
      <color indexed="8"/>
      <name val="Calibri"/>
      <family val="2"/>
    </font>
    <font>
      <sz val="10"/>
      <color theme="1"/>
      <name val="Helvetica"/>
      <family val="2"/>
    </font>
    <font>
      <i/>
      <sz val="10"/>
      <color theme="1"/>
      <name val="Helvetica"/>
      <family val="2"/>
    </font>
    <font>
      <b/>
      <vertAlign val="superscript"/>
      <sz val="10"/>
      <name val="Helvetica"/>
      <family val="2"/>
    </font>
    <font>
      <sz val="9.5500000000000007"/>
      <color indexed="8"/>
      <name val="Helvetica"/>
      <family val="2"/>
    </font>
    <font>
      <sz val="10"/>
      <color rgb="FF000000"/>
      <name val="Helvetica"/>
      <family val="2"/>
    </font>
    <font>
      <vertAlign val="superscript"/>
      <sz val="9.5"/>
      <color indexed="8"/>
      <name val="Helvetica"/>
      <family val="2"/>
    </font>
    <font>
      <sz val="9.5"/>
      <color theme="1"/>
      <name val="Helvetica"/>
      <family val="2"/>
    </font>
    <font>
      <vertAlign val="superscript"/>
      <sz val="9"/>
      <color indexed="8"/>
      <name val="Helvetica"/>
      <family val="2"/>
    </font>
    <font>
      <b/>
      <sz val="10"/>
      <color indexed="8"/>
      <name val="Helvetica"/>
      <family val="2"/>
    </font>
    <font>
      <b/>
      <sz val="9.5"/>
      <name val="Helvetica"/>
      <family val="2"/>
    </font>
    <font>
      <sz val="10"/>
      <color rgb="FF000000"/>
      <name val="Arial"/>
      <family val="2"/>
    </font>
    <font>
      <sz val="9.5"/>
      <name val="Heltevica"/>
    </font>
    <font>
      <sz val="9.5"/>
      <name val="Arial"/>
      <family val="2"/>
    </font>
    <font>
      <sz val="9.5"/>
      <color rgb="FF000000"/>
      <name val="Helvetica"/>
      <family val="2"/>
    </font>
    <font>
      <b/>
      <sz val="9.5"/>
      <color indexed="8"/>
      <name val="Helvetica"/>
      <family val="2"/>
    </font>
    <font>
      <vertAlign val="superscript"/>
      <sz val="10"/>
      <color indexed="8"/>
      <name val="Helvetica"/>
      <family val="2"/>
    </font>
    <font>
      <vertAlign val="superscript"/>
      <sz val="9.5"/>
      <name val="Helvetica"/>
      <family val="2"/>
    </font>
    <font>
      <sz val="10"/>
      <name val="Heltevica"/>
    </font>
    <font>
      <sz val="11"/>
      <color rgb="FF000000"/>
      <name val="Helvetica"/>
      <family val="2"/>
    </font>
    <font>
      <b/>
      <sz val="10"/>
      <color rgb="FF000000"/>
      <name val="Helvetica"/>
      <family val="2"/>
    </font>
    <font>
      <sz val="9"/>
      <color rgb="FF000000"/>
      <name val="Helvetica"/>
      <family val="2"/>
    </font>
    <font>
      <sz val="9.5"/>
      <color rgb="FF000000"/>
      <name val="Arial"/>
      <family val="2"/>
    </font>
    <font>
      <sz val="9.5"/>
      <color rgb="FF000000"/>
      <name val="Heltevica"/>
    </font>
    <font>
      <b/>
      <sz val="12"/>
      <name val="Helvetica"/>
      <family val="2"/>
    </font>
    <font>
      <b/>
      <sz val="10"/>
      <color theme="1"/>
      <name val="Helvetica"/>
      <family val="2"/>
    </font>
    <font>
      <sz val="9.5500000000000007"/>
      <color rgb="FF000000"/>
      <name val="Helvetica"/>
      <family val="2"/>
    </font>
    <font>
      <b/>
      <vertAlign val="superscript"/>
      <sz val="11"/>
      <name val="Helvetica"/>
      <family val="2"/>
    </font>
    <font>
      <sz val="10"/>
      <name val="H"/>
    </font>
    <font>
      <vertAlign val="superscript"/>
      <sz val="10"/>
      <name val="H"/>
    </font>
    <font>
      <b/>
      <sz val="10"/>
      <name val="H"/>
    </font>
    <font>
      <sz val="9.5"/>
      <color rgb="FF000000"/>
      <name val="Tahoma"/>
      <family val="2"/>
    </font>
    <font>
      <vertAlign val="superscript"/>
      <sz val="10"/>
      <color rgb="FF000000"/>
      <name val="Helvetica"/>
      <family val="2"/>
    </font>
    <font>
      <sz val="9"/>
      <name val="Arial"/>
      <family val="2"/>
    </font>
    <font>
      <vertAlign val="superscript"/>
      <sz val="9"/>
      <name val="Arial"/>
      <family val="2"/>
    </font>
    <font>
      <vertAlign val="superscript"/>
      <sz val="10"/>
      <name val="Arial"/>
      <family val="2"/>
    </font>
    <font>
      <sz val="10"/>
      <color theme="1"/>
      <name val="Arial"/>
      <family val="2"/>
    </font>
    <font>
      <sz val="11"/>
      <name val="Helvetica"/>
      <family val="2"/>
    </font>
    <font>
      <sz val="9.5"/>
      <color indexed="8"/>
      <name val="Helvetica"/>
    </font>
    <font>
      <sz val="9.5"/>
      <color theme="1"/>
      <name val="Helvetica"/>
    </font>
    <font>
      <sz val="10"/>
      <color indexed="8"/>
      <name val="Helvetica"/>
    </font>
    <font>
      <sz val="9.5"/>
      <color rgb="FFFF0000"/>
      <name val="Helvetica"/>
      <family val="2"/>
    </font>
    <font>
      <b/>
      <sz val="9"/>
      <color indexed="81"/>
      <name val="Tahoma"/>
      <family val="2"/>
    </font>
    <font>
      <sz val="9"/>
      <color indexed="81"/>
      <name val="Tahoma"/>
      <family val="2"/>
    </font>
    <font>
      <i/>
      <sz val="10"/>
      <name val="Helvetica"/>
    </font>
    <font>
      <sz val="10"/>
      <name val="Helvetica"/>
    </font>
    <font>
      <sz val="8"/>
      <name val="Helvetica"/>
    </font>
    <font>
      <vertAlign val="superscript"/>
      <sz val="10"/>
      <name val="Helvetica"/>
    </font>
    <font>
      <b/>
      <sz val="10"/>
      <name val="Helvetica"/>
    </font>
    <font>
      <b/>
      <sz val="10"/>
      <color theme="1"/>
      <name val="Helvetica"/>
    </font>
    <font>
      <b/>
      <vertAlign val="superscript"/>
      <sz val="10"/>
      <name val="Helvetica"/>
    </font>
    <font>
      <sz val="10"/>
      <color theme="1"/>
      <name val="Helvetica"/>
    </font>
    <font>
      <b/>
      <sz val="10"/>
      <color rgb="FFFF0000"/>
      <name val="Helvetica"/>
      <family val="2"/>
    </font>
    <font>
      <b/>
      <sz val="9"/>
      <name val="Helvetica"/>
    </font>
  </fonts>
  <fills count="12">
    <fill>
      <patternFill patternType="none"/>
    </fill>
    <fill>
      <patternFill patternType="gray125"/>
    </fill>
    <fill>
      <patternFill patternType="solid">
        <fgColor indexed="9"/>
        <bgColor indexed="64"/>
      </patternFill>
    </fill>
    <fill>
      <patternFill patternType="solid">
        <fgColor theme="6" tint="-0.499984740745262"/>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rgb="FFC0C0C0"/>
        <bgColor rgb="FF000000"/>
      </patternFill>
    </fill>
    <fill>
      <patternFill patternType="solid">
        <fgColor rgb="FFFFFFFF"/>
        <bgColor rgb="FF000000"/>
      </patternFill>
    </fill>
    <fill>
      <patternFill patternType="solid">
        <fgColor theme="4" tint="0.39997558519241921"/>
        <bgColor indexed="64"/>
      </patternFill>
    </fill>
    <fill>
      <patternFill patternType="solid">
        <fgColor rgb="FF00B0F0"/>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thin">
        <color indexed="8"/>
      </left>
      <right/>
      <top/>
      <bottom/>
      <diagonal/>
    </border>
    <border>
      <left style="thin">
        <color indexed="10"/>
      </left>
      <right style="thin">
        <color indexed="8"/>
      </right>
      <top/>
      <bottom/>
      <diagonal/>
    </border>
    <border>
      <left style="thin">
        <color indexed="8"/>
      </left>
      <right/>
      <top/>
      <bottom style="double">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diagonal/>
    </border>
    <border>
      <left/>
      <right style="thin">
        <color indexed="64"/>
      </right>
      <top/>
      <bottom style="medium">
        <color indexed="64"/>
      </bottom>
      <diagonal/>
    </border>
    <border>
      <left style="medium">
        <color auto="1"/>
      </left>
      <right style="thin">
        <color auto="1"/>
      </right>
      <top/>
      <bottom/>
      <diagonal/>
    </border>
    <border>
      <left/>
      <right style="medium">
        <color auto="1"/>
      </right>
      <top/>
      <bottom/>
      <diagonal/>
    </border>
    <border>
      <left style="thin">
        <color auto="1"/>
      </left>
      <right style="thin">
        <color auto="1"/>
      </right>
      <top/>
      <bottom/>
      <diagonal/>
    </border>
    <border>
      <left style="thin">
        <color indexed="64"/>
      </left>
      <right/>
      <top/>
      <bottom/>
      <diagonal/>
    </border>
    <border>
      <left style="medium">
        <color indexed="64"/>
      </left>
      <right/>
      <top/>
      <bottom/>
      <diagonal/>
    </border>
    <border>
      <left style="thin">
        <color indexed="64"/>
      </left>
      <right style="thin">
        <color indexed="64"/>
      </right>
      <top/>
      <bottom/>
      <diagonal/>
    </border>
  </borders>
  <cellStyleXfs count="48">
    <xf numFmtId="0" fontId="0" fillId="0" borderId="0"/>
    <xf numFmtId="9" fontId="1"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0" fontId="9" fillId="0" borderId="0"/>
    <xf numFmtId="9" fontId="22" fillId="0" borderId="0" applyFont="0" applyFill="0" applyBorder="0" applyAlignment="0" applyProtection="0"/>
    <xf numFmtId="0" fontId="9" fillId="0" borderId="0"/>
    <xf numFmtId="168" fontId="9" fillId="0" borderId="0" applyFont="0" applyFill="0" applyBorder="0" applyAlignment="0" applyProtection="0"/>
    <xf numFmtId="164" fontId="9" fillId="0" borderId="0" applyFont="0" applyFill="0" applyBorder="0" applyAlignment="0" applyProtection="0"/>
    <xf numFmtId="0" fontId="9" fillId="0" borderId="0"/>
    <xf numFmtId="0" fontId="33" fillId="0" borderId="0"/>
    <xf numFmtId="170"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3"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176"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173" fontId="9" fillId="0" borderId="0" applyFont="0" applyFill="0" applyBorder="0" applyAlignment="0" applyProtection="0"/>
    <xf numFmtId="170" fontId="9" fillId="0" borderId="0" applyFont="0" applyFill="0" applyBorder="0" applyAlignment="0" applyProtection="0"/>
    <xf numFmtId="43" fontId="1" fillId="0" borderId="0" applyFont="0" applyFill="0" applyBorder="0" applyAlignment="0" applyProtection="0"/>
    <xf numFmtId="168" fontId="22" fillId="0" borderId="0" applyFont="0" applyFill="0" applyBorder="0" applyAlignment="0" applyProtection="0"/>
    <xf numFmtId="0" fontId="1" fillId="0" borderId="0"/>
    <xf numFmtId="170" fontId="9"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9" fillId="0" borderId="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cellStyleXfs>
  <cellXfs count="1399">
    <xf numFmtId="0" fontId="0" fillId="0" borderId="0" xfId="0"/>
    <xf numFmtId="0" fontId="2" fillId="2" borderId="0" xfId="0" applyFont="1" applyFill="1"/>
    <xf numFmtId="0" fontId="3" fillId="2" borderId="0" xfId="0" applyFont="1" applyFill="1"/>
    <xf numFmtId="0" fontId="0" fillId="2" borderId="0" xfId="0" applyFill="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wrapText="1"/>
    </xf>
    <xf numFmtId="0" fontId="3" fillId="0" borderId="1" xfId="0" applyFont="1" applyFill="1" applyBorder="1" applyAlignment="1">
      <alignment horizontal="left" wrapText="1"/>
    </xf>
    <xf numFmtId="0" fontId="3" fillId="0" borderId="1" xfId="0" applyFont="1" applyFill="1" applyBorder="1" applyAlignment="1">
      <alignment horizontal="left" vertical="center"/>
    </xf>
    <xf numFmtId="0" fontId="3" fillId="0" borderId="1" xfId="0" applyFont="1" applyFill="1" applyBorder="1" applyAlignment="1">
      <alignment horizontal="center"/>
    </xf>
    <xf numFmtId="0" fontId="3" fillId="0" borderId="1" xfId="0" applyFont="1" applyFill="1" applyBorder="1" applyAlignment="1">
      <alignment horizontal="left"/>
    </xf>
    <xf numFmtId="0" fontId="0" fillId="6" borderId="0" xfId="0" applyFill="1"/>
    <xf numFmtId="0" fontId="10" fillId="0" borderId="0" xfId="2" applyFont="1" applyFill="1" applyAlignment="1">
      <alignment horizontal="left"/>
    </xf>
    <xf numFmtId="0" fontId="3" fillId="0" borderId="0" xfId="0" applyFont="1"/>
    <xf numFmtId="0" fontId="11" fillId="0" borderId="0" xfId="2" applyFont="1" applyFill="1" applyBorder="1" applyAlignment="1"/>
    <xf numFmtId="0" fontId="12" fillId="0" borderId="4" xfId="2" applyFont="1" applyFill="1" applyBorder="1" applyAlignment="1"/>
    <xf numFmtId="0" fontId="11" fillId="5" borderId="4" xfId="2" applyNumberFormat="1" applyFont="1" applyFill="1" applyBorder="1" applyAlignment="1">
      <alignment horizontal="center" wrapText="1"/>
    </xf>
    <xf numFmtId="0" fontId="12" fillId="0" borderId="0" xfId="2" applyFont="1" applyFill="1" applyBorder="1" applyAlignment="1"/>
    <xf numFmtId="4" fontId="13" fillId="0" borderId="0" xfId="0" applyNumberFormat="1" applyFont="1" applyBorder="1"/>
    <xf numFmtId="4" fontId="13" fillId="0" borderId="0" xfId="0" applyNumberFormat="1" applyFont="1" applyBorder="1" applyAlignment="1">
      <alignment horizontal="right"/>
    </xf>
    <xf numFmtId="0" fontId="15" fillId="0" borderId="0" xfId="2" applyFont="1" applyFill="1" applyBorder="1" applyAlignment="1">
      <alignment horizontal="left" indent="1"/>
    </xf>
    <xf numFmtId="0" fontId="15" fillId="0" borderId="5" xfId="2" applyFont="1" applyFill="1" applyBorder="1" applyAlignment="1">
      <alignment horizontal="left" indent="1"/>
    </xf>
    <xf numFmtId="4" fontId="17" fillId="0" borderId="5" xfId="0" applyNumberFormat="1" applyFont="1" applyBorder="1" applyAlignment="1">
      <alignment horizontal="right"/>
    </xf>
    <xf numFmtId="0" fontId="10" fillId="5" borderId="0" xfId="2" applyFont="1" applyFill="1" applyAlignment="1">
      <alignment horizontal="left"/>
    </xf>
    <xf numFmtId="0" fontId="18" fillId="0" borderId="6" xfId="2" applyFont="1" applyFill="1" applyBorder="1" applyAlignment="1">
      <alignment horizontal="left"/>
    </xf>
    <xf numFmtId="0" fontId="15" fillId="0" borderId="0" xfId="2" applyFont="1" applyFill="1" applyAlignment="1"/>
    <xf numFmtId="0" fontId="12" fillId="0" borderId="0" xfId="2" applyFont="1" applyFill="1" applyAlignment="1"/>
    <xf numFmtId="0" fontId="12" fillId="0" borderId="0" xfId="0" applyFont="1" applyFill="1" applyBorder="1" applyAlignment="1">
      <alignment horizontal="left" vertical="center"/>
    </xf>
    <xf numFmtId="4" fontId="17" fillId="0" borderId="0" xfId="0" applyNumberFormat="1" applyFont="1"/>
    <xf numFmtId="0" fontId="12"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indent="1"/>
    </xf>
    <xf numFmtId="0" fontId="12" fillId="0" borderId="0" xfId="0" applyFont="1" applyFill="1" applyBorder="1" applyAlignment="1">
      <alignment horizontal="left" vertical="center" indent="1"/>
    </xf>
    <xf numFmtId="4" fontId="13" fillId="0" borderId="0" xfId="2" applyNumberFormat="1" applyFont="1" applyFill="1" applyBorder="1" applyAlignment="1">
      <alignment horizontal="right" wrapText="1"/>
    </xf>
    <xf numFmtId="0" fontId="15" fillId="0" borderId="0" xfId="2" applyFont="1" applyFill="1" applyBorder="1" applyAlignment="1">
      <alignment horizontal="left"/>
    </xf>
    <xf numFmtId="4" fontId="17" fillId="0" borderId="0" xfId="0" applyNumberFormat="1" applyFont="1" applyAlignment="1">
      <alignment horizontal="right"/>
    </xf>
    <xf numFmtId="0" fontId="15" fillId="0" borderId="0" xfId="0" applyFont="1" applyFill="1" applyBorder="1" applyAlignment="1">
      <alignment horizontal="left" vertical="center" indent="2"/>
    </xf>
    <xf numFmtId="4" fontId="3" fillId="0" borderId="0" xfId="0" applyNumberFormat="1" applyFont="1"/>
    <xf numFmtId="0" fontId="12" fillId="0" borderId="4" xfId="2" applyFont="1" applyFill="1" applyBorder="1" applyAlignment="1">
      <alignment horizontal="left"/>
    </xf>
    <xf numFmtId="4" fontId="17" fillId="0" borderId="4" xfId="0" applyNumberFormat="1" applyFont="1" applyBorder="1" applyAlignment="1">
      <alignment horizontal="right"/>
    </xf>
    <xf numFmtId="0" fontId="15" fillId="0" borderId="0" xfId="2" applyFont="1" applyFill="1" applyBorder="1" applyAlignment="1">
      <alignment horizontal="left" indent="2"/>
    </xf>
    <xf numFmtId="0" fontId="12" fillId="0" borderId="0" xfId="0" applyNumberFormat="1" applyFont="1" applyFill="1" applyBorder="1" applyAlignment="1">
      <alignment horizontal="left" vertical="center" wrapText="1"/>
    </xf>
    <xf numFmtId="0" fontId="12" fillId="0" borderId="5" xfId="0" applyNumberFormat="1" applyFont="1" applyFill="1" applyBorder="1" applyAlignment="1">
      <alignment horizontal="left" vertical="center" wrapText="1"/>
    </xf>
    <xf numFmtId="0" fontId="11" fillId="0" borderId="0" xfId="0" applyFont="1" applyFill="1" applyBorder="1" applyAlignment="1">
      <alignment horizontal="left" vertical="center"/>
    </xf>
    <xf numFmtId="1" fontId="17" fillId="0" borderId="0" xfId="0" applyNumberFormat="1" applyFont="1" applyAlignment="1">
      <alignment horizontal="right"/>
    </xf>
    <xf numFmtId="0" fontId="12" fillId="0" borderId="0" xfId="0" applyFont="1" applyFill="1" applyBorder="1" applyAlignment="1">
      <alignment horizontal="left"/>
    </xf>
    <xf numFmtId="0" fontId="12" fillId="0" borderId="0" xfId="0" applyFont="1"/>
    <xf numFmtId="3" fontId="17" fillId="0" borderId="0" xfId="0" applyNumberFormat="1" applyFont="1" applyAlignment="1">
      <alignment horizontal="right"/>
    </xf>
    <xf numFmtId="0" fontId="11" fillId="0" borderId="0" xfId="0" applyFont="1" applyFill="1" applyBorder="1" applyAlignment="1">
      <alignment horizontal="left" vertical="center" wrapText="1"/>
    </xf>
    <xf numFmtId="3" fontId="12" fillId="0" borderId="0" xfId="3" applyNumberFormat="1" applyFont="1" applyFill="1" applyBorder="1" applyAlignment="1">
      <alignment horizontal="right" vertical="center" wrapText="1"/>
    </xf>
    <xf numFmtId="0" fontId="12" fillId="0" borderId="0" xfId="2" applyFont="1" applyAlignment="1">
      <alignment horizontal="right" vertical="center"/>
    </xf>
    <xf numFmtId="0" fontId="12" fillId="0" borderId="0" xfId="0" applyFont="1" applyFill="1" applyBorder="1" applyAlignment="1">
      <alignment horizontal="left" wrapText="1"/>
    </xf>
    <xf numFmtId="0" fontId="12" fillId="0" borderId="5" xfId="0" applyFont="1" applyFill="1" applyBorder="1" applyAlignment="1">
      <alignment wrapText="1"/>
    </xf>
    <xf numFmtId="166" fontId="13" fillId="0" borderId="5" xfId="2" applyNumberFormat="1" applyFont="1" applyFill="1" applyBorder="1" applyAlignment="1">
      <alignment horizontal="right" wrapText="1"/>
    </xf>
    <xf numFmtId="0" fontId="18" fillId="0" borderId="0" xfId="2" applyFont="1" applyFill="1" applyBorder="1" applyAlignment="1">
      <alignment horizontal="left" wrapText="1"/>
    </xf>
    <xf numFmtId="0" fontId="11" fillId="0" borderId="7" xfId="4" applyFont="1" applyBorder="1" applyAlignment="1">
      <alignment horizontal="center" vertical="center"/>
    </xf>
    <xf numFmtId="0" fontId="11" fillId="0" borderId="0" xfId="0" applyFont="1" applyAlignment="1" applyProtection="1">
      <alignment horizontal="left" vertical="center" indent="2"/>
      <protection locked="0"/>
    </xf>
    <xf numFmtId="0" fontId="11" fillId="0" borderId="8" xfId="4" quotePrefix="1" applyFont="1" applyBorder="1" applyAlignment="1">
      <alignment horizontal="center" vertical="center"/>
    </xf>
    <xf numFmtId="0" fontId="20" fillId="0" borderId="8" xfId="4" applyFont="1" applyBorder="1" applyAlignment="1">
      <alignment horizontal="center" wrapText="1"/>
    </xf>
    <xf numFmtId="0" fontId="12" fillId="0" borderId="0" xfId="0" applyFont="1" applyAlignment="1" applyProtection="1">
      <alignment horizontal="left" vertical="center"/>
      <protection locked="0"/>
    </xf>
    <xf numFmtId="3" fontId="12" fillId="0" borderId="0" xfId="2" applyNumberFormat="1" applyFont="1" applyAlignment="1">
      <alignment horizontal="right" vertical="center"/>
    </xf>
    <xf numFmtId="3" fontId="12" fillId="0" borderId="0" xfId="4" applyNumberFormat="1" applyFont="1" applyAlignment="1">
      <alignment horizontal="right" vertical="center"/>
    </xf>
    <xf numFmtId="0" fontId="15" fillId="0" borderId="0" xfId="0" applyFont="1" applyAlignment="1" applyProtection="1">
      <alignment horizontal="left" vertical="center" wrapText="1" indent="1"/>
      <protection locked="0"/>
    </xf>
    <xf numFmtId="0" fontId="12" fillId="0" borderId="0" xfId="0" applyFont="1" applyAlignment="1" applyProtection="1">
      <alignment horizontal="left" vertical="center" wrapText="1"/>
      <protection locked="0"/>
    </xf>
    <xf numFmtId="0" fontId="12" fillId="0" borderId="0" xfId="4" applyFont="1" applyAlignment="1">
      <alignment horizontal="left" vertical="center"/>
    </xf>
    <xf numFmtId="0" fontId="12" fillId="0" borderId="0" xfId="4" applyFont="1"/>
    <xf numFmtId="0" fontId="11" fillId="0" borderId="0" xfId="0" applyFont="1" applyAlignment="1">
      <alignment horizontal="left" vertical="center" indent="2"/>
    </xf>
    <xf numFmtId="0" fontId="11" fillId="0" borderId="0" xfId="4" quotePrefix="1" applyFont="1" applyAlignment="1">
      <alignment horizontal="center" vertical="center"/>
    </xf>
    <xf numFmtId="0" fontId="20" fillId="0" borderId="0" xfId="4" applyFont="1" applyAlignment="1">
      <alignment horizontal="center" wrapText="1"/>
    </xf>
    <xf numFmtId="0" fontId="15" fillId="0" borderId="0" xfId="0" applyFont="1" applyAlignment="1" applyProtection="1">
      <alignment horizontal="left" vertical="center"/>
      <protection locked="0"/>
    </xf>
    <xf numFmtId="0" fontId="12" fillId="0" borderId="0" xfId="4" applyFont="1" applyAlignment="1">
      <alignment horizontal="right"/>
    </xf>
    <xf numFmtId="0" fontId="15" fillId="0" borderId="0" xfId="0" applyFont="1" applyAlignment="1" applyProtection="1">
      <alignment horizontal="left" vertical="center" indent="1"/>
      <protection locked="0"/>
    </xf>
    <xf numFmtId="3" fontId="15" fillId="0" borderId="0" xfId="4" applyNumberFormat="1" applyFont="1" applyAlignment="1">
      <alignment horizontal="right" vertical="center"/>
    </xf>
    <xf numFmtId="0" fontId="15" fillId="0" borderId="0" xfId="4" applyFont="1" applyAlignment="1">
      <alignment horizontal="right"/>
    </xf>
    <xf numFmtId="0" fontId="12" fillId="0" borderId="0" xfId="0" applyFont="1" applyProtection="1">
      <protection locked="0"/>
    </xf>
    <xf numFmtId="0" fontId="15" fillId="0" borderId="4" xfId="0" applyFont="1" applyBorder="1" applyAlignment="1" applyProtection="1">
      <alignment horizontal="left" indent="1"/>
      <protection locked="0"/>
    </xf>
    <xf numFmtId="3" fontId="12" fillId="0" borderId="4" xfId="2" applyNumberFormat="1" applyFont="1" applyBorder="1" applyAlignment="1">
      <alignment horizontal="right" vertical="center"/>
    </xf>
    <xf numFmtId="0" fontId="12" fillId="0" borderId="4" xfId="2" applyFont="1" applyBorder="1" applyAlignment="1">
      <alignment horizontal="right" vertical="center"/>
    </xf>
    <xf numFmtId="0" fontId="11" fillId="0" borderId="8" xfId="0" applyFont="1" applyBorder="1" applyAlignment="1">
      <alignment horizontal="left" vertical="center"/>
    </xf>
    <xf numFmtId="2" fontId="15" fillId="0" borderId="0" xfId="0" applyNumberFormat="1" applyFont="1" applyAlignment="1" applyProtection="1">
      <alignment horizontal="left" vertical="center" wrapText="1" indent="2"/>
      <protection locked="0"/>
    </xf>
    <xf numFmtId="0" fontId="12" fillId="0" borderId="0" xfId="0" applyFont="1" applyAlignment="1" applyProtection="1">
      <alignment vertical="center" wrapText="1"/>
      <protection locked="0"/>
    </xf>
    <xf numFmtId="2" fontId="12" fillId="0" borderId="0" xfId="0" applyNumberFormat="1" applyFont="1" applyAlignment="1" applyProtection="1">
      <alignment horizontal="left" vertical="center" wrapText="1"/>
      <protection locked="0"/>
    </xf>
    <xf numFmtId="0" fontId="15" fillId="0" borderId="0" xfId="0" applyFont="1" applyAlignment="1">
      <alignment horizontal="left" vertical="center" indent="2"/>
    </xf>
    <xf numFmtId="0" fontId="9" fillId="0" borderId="0" xfId="0" applyFont="1" applyAlignment="1" applyProtection="1">
      <alignment horizontal="left" vertical="center" wrapText="1"/>
      <protection locked="0"/>
    </xf>
    <xf numFmtId="0" fontId="11" fillId="0" borderId="0" xfId="0" applyFont="1" applyAlignment="1">
      <alignment horizontal="left" vertical="center"/>
    </xf>
    <xf numFmtId="166" fontId="17" fillId="0" borderId="0" xfId="0" applyNumberFormat="1" applyFont="1" applyAlignment="1">
      <alignment horizontal="right"/>
    </xf>
    <xf numFmtId="0" fontId="21" fillId="0" borderId="0" xfId="0" applyFont="1" applyAlignment="1" applyProtection="1">
      <alignment horizontal="left" vertical="center" wrapText="1" indent="1"/>
      <protection locked="0"/>
    </xf>
    <xf numFmtId="0" fontId="11" fillId="0" borderId="0" xfId="0" applyFont="1" applyAlignment="1">
      <alignment horizontal="left" vertical="center" wrapText="1"/>
    </xf>
    <xf numFmtId="0" fontId="15" fillId="0" borderId="4" xfId="0" applyFont="1" applyBorder="1" applyAlignment="1" applyProtection="1">
      <alignment horizontal="left" vertical="center" wrapText="1" indent="1"/>
      <protection locked="0"/>
    </xf>
    <xf numFmtId="0" fontId="15" fillId="0" borderId="0" xfId="0" applyFont="1" applyBorder="1" applyAlignment="1" applyProtection="1">
      <alignment horizontal="left" vertical="center" wrapText="1" indent="1"/>
      <protection locked="0"/>
    </xf>
    <xf numFmtId="0" fontId="15" fillId="0" borderId="5" xfId="0" applyNumberFormat="1" applyFont="1" applyFill="1" applyBorder="1" applyAlignment="1" applyProtection="1">
      <alignment horizontal="left" vertical="center" wrapText="1" indent="1"/>
      <protection locked="0"/>
    </xf>
    <xf numFmtId="0" fontId="11" fillId="0" borderId="0" xfId="0" applyNumberFormat="1" applyFont="1" applyFill="1" applyBorder="1" applyAlignment="1" applyProtection="1">
      <alignment horizontal="left" vertical="center" wrapText="1"/>
      <protection locked="0"/>
    </xf>
    <xf numFmtId="2" fontId="12" fillId="0" borderId="0" xfId="0" applyNumberFormat="1" applyFont="1" applyFill="1" applyBorder="1" applyAlignment="1" applyProtection="1">
      <alignment horizontal="left" vertical="center" wrapText="1"/>
      <protection locked="0"/>
    </xf>
    <xf numFmtId="0" fontId="17" fillId="0" borderId="0" xfId="0" applyFont="1" applyBorder="1" applyAlignment="1">
      <alignment horizontal="right"/>
    </xf>
    <xf numFmtId="2" fontId="12" fillId="0" borderId="0" xfId="0" applyNumberFormat="1" applyFont="1" applyFill="1" applyBorder="1" applyAlignment="1" applyProtection="1">
      <alignment horizontal="left" vertical="center" wrapText="1" indent="1"/>
      <protection locked="0"/>
    </xf>
    <xf numFmtId="0" fontId="12" fillId="0" borderId="0" xfId="0" applyNumberFormat="1" applyFont="1" applyFill="1" applyBorder="1" applyAlignment="1" applyProtection="1">
      <alignment horizontal="left" vertical="center" wrapText="1" indent="2"/>
      <protection locked="0"/>
    </xf>
    <xf numFmtId="0" fontId="15" fillId="0" borderId="0" xfId="0" applyFont="1" applyFill="1" applyAlignment="1">
      <alignment horizontal="left" indent="3"/>
    </xf>
    <xf numFmtId="3" fontId="17" fillId="0" borderId="0" xfId="0" applyNumberFormat="1" applyFont="1" applyBorder="1" applyAlignment="1">
      <alignment horizontal="right"/>
    </xf>
    <xf numFmtId="3" fontId="13" fillId="0" borderId="0" xfId="5" applyNumberFormat="1" applyFont="1" applyFill="1" applyBorder="1" applyAlignment="1">
      <alignment horizontal="right" vertical="center"/>
    </xf>
    <xf numFmtId="3" fontId="13" fillId="0" borderId="0" xfId="5" quotePrefix="1" applyNumberFormat="1" applyFont="1" applyFill="1" applyBorder="1" applyAlignment="1">
      <alignment horizontal="right" vertical="center"/>
    </xf>
    <xf numFmtId="0" fontId="13" fillId="0" borderId="0" xfId="5" quotePrefix="1" applyFont="1" applyFill="1" applyBorder="1" applyAlignment="1">
      <alignment horizontal="right" vertical="center"/>
    </xf>
    <xf numFmtId="0" fontId="13" fillId="0" borderId="0" xfId="5" applyFont="1" applyFill="1" applyBorder="1" applyAlignment="1">
      <alignment horizontal="right" vertical="center"/>
    </xf>
    <xf numFmtId="0" fontId="12" fillId="0" borderId="0" xfId="0" applyNumberFormat="1" applyFont="1" applyFill="1" applyBorder="1" applyAlignment="1" applyProtection="1">
      <alignment horizontal="left" vertical="center" wrapText="1"/>
      <protection locked="0"/>
    </xf>
    <xf numFmtId="2" fontId="12" fillId="0" borderId="5" xfId="0" applyNumberFormat="1" applyFont="1" applyFill="1" applyBorder="1" applyAlignment="1" applyProtection="1">
      <alignment horizontal="left" vertical="center" wrapText="1" indent="1"/>
      <protection locked="0"/>
    </xf>
    <xf numFmtId="0" fontId="17" fillId="0" borderId="5" xfId="0" applyFont="1" applyBorder="1" applyAlignment="1">
      <alignment horizontal="right"/>
    </xf>
    <xf numFmtId="0" fontId="11" fillId="0" borderId="0" xfId="2" applyNumberFormat="1" applyFont="1" applyFill="1" applyBorder="1" applyAlignment="1">
      <alignment horizontal="center" wrapText="1"/>
    </xf>
    <xf numFmtId="0" fontId="12" fillId="0" borderId="0" xfId="0" applyNumberFormat="1" applyFont="1" applyFill="1" applyBorder="1" applyAlignment="1" applyProtection="1">
      <alignment horizontal="left" vertical="center" wrapText="1" indent="1"/>
      <protection locked="0"/>
    </xf>
    <xf numFmtId="0" fontId="13" fillId="0" borderId="0" xfId="2" applyNumberFormat="1" applyFont="1" applyFill="1" applyBorder="1" applyAlignment="1">
      <alignment horizontal="right" wrapText="1"/>
    </xf>
    <xf numFmtId="10" fontId="13" fillId="0" borderId="0" xfId="1" applyNumberFormat="1" applyFont="1" applyFill="1" applyBorder="1" applyAlignment="1">
      <alignment horizontal="right" wrapText="1"/>
    </xf>
    <xf numFmtId="167" fontId="13" fillId="0" borderId="0" xfId="2" applyNumberFormat="1" applyFont="1" applyFill="1" applyBorder="1" applyAlignment="1">
      <alignment horizontal="right" wrapText="1"/>
    </xf>
    <xf numFmtId="2" fontId="13" fillId="0" borderId="0" xfId="2" applyNumberFormat="1" applyFont="1" applyFill="1" applyBorder="1" applyAlignment="1">
      <alignment horizontal="right" wrapText="1"/>
    </xf>
    <xf numFmtId="2" fontId="12" fillId="0" borderId="0" xfId="0" applyNumberFormat="1" applyFont="1" applyFill="1" applyBorder="1" applyAlignment="1" applyProtection="1">
      <alignment horizontal="left" vertical="center" wrapText="1" indent="2"/>
      <protection locked="0"/>
    </xf>
    <xf numFmtId="0" fontId="12" fillId="0" borderId="0" xfId="0" applyFont="1" applyBorder="1"/>
    <xf numFmtId="166" fontId="13" fillId="0" borderId="0" xfId="2" applyNumberFormat="1" applyFont="1" applyFill="1" applyBorder="1" applyAlignment="1">
      <alignment horizontal="right" wrapText="1"/>
    </xf>
    <xf numFmtId="0" fontId="13" fillId="0" borderId="0" xfId="6" applyNumberFormat="1" applyFont="1" applyFill="1" applyBorder="1" applyAlignment="1">
      <alignment horizontal="right" wrapText="1"/>
    </xf>
    <xf numFmtId="0" fontId="12" fillId="0" borderId="5" xfId="0" applyFont="1" applyBorder="1"/>
    <xf numFmtId="0" fontId="23" fillId="0" borderId="9" xfId="0" applyFont="1" applyBorder="1" applyAlignment="1">
      <alignment vertical="center"/>
    </xf>
    <xf numFmtId="0" fontId="17" fillId="0" borderId="9" xfId="0" applyFont="1" applyBorder="1" applyAlignment="1">
      <alignment horizontal="right"/>
    </xf>
    <xf numFmtId="0" fontId="18" fillId="0" borderId="0" xfId="2" applyFont="1" applyFill="1" applyBorder="1" applyAlignment="1">
      <alignment horizontal="left"/>
    </xf>
    <xf numFmtId="0" fontId="23" fillId="0" borderId="8" xfId="0" applyFont="1" applyBorder="1" applyAlignment="1">
      <alignment vertical="center"/>
    </xf>
    <xf numFmtId="0" fontId="24" fillId="0" borderId="0" xfId="0" applyFont="1" applyAlignment="1">
      <alignment horizontal="left" vertical="center" indent="1"/>
    </xf>
    <xf numFmtId="0" fontId="24" fillId="0" borderId="0" xfId="0" applyFont="1" applyAlignment="1">
      <alignment horizontal="left" vertical="center" indent="2"/>
    </xf>
    <xf numFmtId="0" fontId="23" fillId="0" borderId="0" xfId="0" applyFont="1" applyAlignment="1">
      <alignment vertical="center"/>
    </xf>
    <xf numFmtId="0" fontId="24" fillId="0" borderId="0" xfId="0" applyFont="1" applyBorder="1" applyAlignment="1">
      <alignment horizontal="left" vertical="center" indent="2"/>
    </xf>
    <xf numFmtId="0" fontId="24" fillId="0" borderId="5" xfId="0" applyFont="1" applyBorder="1" applyAlignment="1">
      <alignment horizontal="left" vertical="center" indent="2"/>
    </xf>
    <xf numFmtId="3" fontId="17" fillId="0" borderId="5" xfId="0" applyNumberFormat="1" applyFont="1" applyBorder="1" applyAlignment="1">
      <alignment horizontal="right"/>
    </xf>
    <xf numFmtId="0" fontId="15" fillId="0" borderId="0" xfId="2" applyFont="1" applyFill="1" applyAlignment="1">
      <alignment horizontal="left"/>
    </xf>
    <xf numFmtId="0" fontId="11" fillId="0" borderId="0" xfId="2" applyFont="1" applyFill="1"/>
    <xf numFmtId="0" fontId="11" fillId="0" borderId="0" xfId="2" applyFont="1" applyFill="1" applyBorder="1"/>
    <xf numFmtId="0" fontId="17" fillId="0" borderId="0" xfId="0" applyFont="1" applyAlignment="1"/>
    <xf numFmtId="0" fontId="17" fillId="0" borderId="0" xfId="0" applyFont="1" applyBorder="1" applyAlignment="1"/>
    <xf numFmtId="0" fontId="17" fillId="0" borderId="0" xfId="0" applyFont="1" applyAlignment="1">
      <alignment horizontal="right"/>
    </xf>
    <xf numFmtId="0" fontId="12" fillId="0" borderId="5" xfId="0" applyNumberFormat="1" applyFont="1" applyFill="1" applyBorder="1" applyAlignment="1" applyProtection="1">
      <alignment horizontal="left" vertical="center" wrapText="1" indent="2"/>
      <protection locked="0"/>
    </xf>
    <xf numFmtId="0" fontId="15" fillId="0" borderId="0" xfId="2" applyFont="1" applyFill="1" applyBorder="1"/>
    <xf numFmtId="2" fontId="26" fillId="0" borderId="0" xfId="0" applyNumberFormat="1" applyFont="1" applyAlignment="1"/>
    <xf numFmtId="0" fontId="12" fillId="0" borderId="0" xfId="0" applyNumberFormat="1" applyFont="1" applyFill="1" applyBorder="1" applyAlignment="1" applyProtection="1">
      <alignment horizontal="left" vertical="center" wrapText="1" indent="3"/>
      <protection locked="0"/>
    </xf>
    <xf numFmtId="0" fontId="26" fillId="0" borderId="0" xfId="0" applyFont="1" applyBorder="1" applyAlignment="1">
      <alignment horizontal="right"/>
    </xf>
    <xf numFmtId="0" fontId="26" fillId="0" borderId="0" xfId="0" applyFont="1" applyBorder="1" applyAlignment="1"/>
    <xf numFmtId="2" fontId="26" fillId="0" borderId="0" xfId="0" applyNumberFormat="1" applyFont="1" applyAlignment="1">
      <alignment horizontal="right"/>
    </xf>
    <xf numFmtId="2" fontId="17" fillId="0" borderId="0" xfId="0" applyNumberFormat="1" applyFont="1" applyAlignment="1">
      <alignment horizontal="right"/>
    </xf>
    <xf numFmtId="0" fontId="12" fillId="0" borderId="0" xfId="2" applyFont="1" applyFill="1" applyBorder="1"/>
    <xf numFmtId="0" fontId="15" fillId="0" borderId="0" xfId="2" applyFont="1" applyFill="1"/>
    <xf numFmtId="0" fontId="12" fillId="0" borderId="0" xfId="2" applyFont="1" applyFill="1"/>
    <xf numFmtId="2" fontId="12" fillId="0" borderId="5" xfId="0" applyNumberFormat="1" applyFont="1" applyFill="1" applyBorder="1" applyAlignment="1" applyProtection="1">
      <alignment horizontal="left" vertical="center" wrapText="1"/>
      <protection locked="0"/>
    </xf>
    <xf numFmtId="0" fontId="12" fillId="0" borderId="0" xfId="2" applyFont="1" applyFill="1" applyBorder="1" applyAlignment="1">
      <alignment horizontal="left" wrapText="1" readingOrder="1"/>
    </xf>
    <xf numFmtId="0" fontId="15" fillId="0" borderId="0" xfId="0" applyNumberFormat="1" applyFont="1" applyFill="1" applyBorder="1" applyAlignment="1" applyProtection="1">
      <alignment horizontal="left" vertical="center" wrapText="1" indent="3"/>
      <protection locked="0"/>
    </xf>
    <xf numFmtId="166" fontId="17" fillId="0" borderId="5" xfId="0" applyNumberFormat="1" applyFont="1" applyBorder="1" applyAlignment="1">
      <alignment horizontal="right"/>
    </xf>
    <xf numFmtId="4" fontId="27" fillId="0" borderId="0" xfId="0" applyNumberFormat="1" applyFont="1"/>
    <xf numFmtId="4" fontId="27" fillId="0" borderId="0" xfId="0" applyNumberFormat="1" applyFont="1" applyAlignment="1">
      <alignment horizontal="right"/>
    </xf>
    <xf numFmtId="0" fontId="15" fillId="0" borderId="0" xfId="0" applyNumberFormat="1" applyFont="1" applyFill="1" applyBorder="1" applyAlignment="1" applyProtection="1">
      <alignment horizontal="left" vertical="center" wrapText="1"/>
      <protection locked="0"/>
    </xf>
    <xf numFmtId="2" fontId="3" fillId="0" borderId="0" xfId="0" applyNumberFormat="1" applyFont="1" applyAlignment="1">
      <alignment horizontal="right"/>
    </xf>
    <xf numFmtId="0" fontId="15" fillId="0" borderId="0" xfId="0" applyNumberFormat="1" applyFont="1" applyFill="1" applyBorder="1" applyAlignment="1" applyProtection="1">
      <alignment horizontal="left" vertical="center" wrapText="1" indent="2"/>
      <protection locked="0"/>
    </xf>
    <xf numFmtId="0" fontId="12" fillId="0" borderId="0" xfId="0" applyFont="1" applyAlignment="1">
      <alignment vertical="center"/>
    </xf>
    <xf numFmtId="2" fontId="11" fillId="0" borderId="0" xfId="2" applyNumberFormat="1" applyFont="1" applyFill="1" applyBorder="1" applyAlignment="1">
      <alignment horizontal="center" wrapText="1"/>
    </xf>
    <xf numFmtId="2" fontId="3" fillId="0" borderId="0" xfId="0" applyNumberFormat="1" applyFont="1"/>
    <xf numFmtId="2" fontId="17" fillId="0" borderId="5" xfId="0" applyNumberFormat="1" applyFont="1" applyBorder="1" applyAlignment="1">
      <alignment horizontal="right"/>
    </xf>
    <xf numFmtId="2" fontId="10" fillId="5" borderId="0" xfId="2" applyNumberFormat="1" applyFont="1" applyFill="1" applyAlignment="1">
      <alignment horizontal="left"/>
    </xf>
    <xf numFmtId="1" fontId="11" fillId="5" borderId="4" xfId="2" applyNumberFormat="1" applyFont="1" applyFill="1" applyBorder="1" applyAlignment="1">
      <alignment horizontal="center" wrapText="1"/>
    </xf>
    <xf numFmtId="4" fontId="3" fillId="0" borderId="0" xfId="0" applyNumberFormat="1" applyFont="1" applyAlignment="1">
      <alignment horizontal="right"/>
    </xf>
    <xf numFmtId="4" fontId="17" fillId="0" borderId="0" xfId="0" applyNumberFormat="1" applyFont="1" applyBorder="1" applyAlignment="1">
      <alignment horizontal="right"/>
    </xf>
    <xf numFmtId="2" fontId="17" fillId="0" borderId="0" xfId="0" applyNumberFormat="1" applyFont="1" applyBorder="1" applyAlignment="1">
      <alignment horizontal="right"/>
    </xf>
    <xf numFmtId="167" fontId="17" fillId="0" borderId="0" xfId="0" applyNumberFormat="1" applyFont="1" applyAlignment="1">
      <alignment horizontal="right"/>
    </xf>
    <xf numFmtId="0" fontId="18" fillId="0" borderId="0" xfId="2" applyFont="1" applyFill="1" applyAlignment="1">
      <alignment horizontal="left" wrapText="1"/>
    </xf>
    <xf numFmtId="0" fontId="12" fillId="0" borderId="0" xfId="2" applyFont="1" applyFill="1" applyAlignment="1">
      <alignment horizontal="left" wrapText="1"/>
    </xf>
    <xf numFmtId="0" fontId="10" fillId="5" borderId="0" xfId="2" applyFont="1" applyFill="1" applyAlignment="1"/>
    <xf numFmtId="0" fontId="11" fillId="5" borderId="0" xfId="2" applyFont="1" applyFill="1" applyAlignment="1">
      <alignment horizontal="left"/>
    </xf>
    <xf numFmtId="0" fontId="2" fillId="0" borderId="10" xfId="0" applyFont="1" applyBorder="1" applyAlignment="1">
      <alignment horizontal="left" indent="2"/>
    </xf>
    <xf numFmtId="0" fontId="29" fillId="0" borderId="0" xfId="0" applyFont="1" applyAlignment="1" applyProtection="1">
      <alignment horizontal="center" vertical="center"/>
      <protection locked="0"/>
    </xf>
    <xf numFmtId="0" fontId="2" fillId="0" borderId="11" xfId="0" applyFont="1" applyBorder="1" applyAlignment="1">
      <alignment horizontal="left" vertical="center" indent="2"/>
    </xf>
    <xf numFmtId="0" fontId="3" fillId="0" borderId="11" xfId="0" applyFont="1" applyBorder="1" applyAlignment="1">
      <alignment horizontal="left" indent="2"/>
    </xf>
    <xf numFmtId="0" fontId="2" fillId="0" borderId="11" xfId="0" applyFont="1" applyBorder="1" applyAlignment="1">
      <alignment horizontal="left" indent="2"/>
    </xf>
    <xf numFmtId="0" fontId="2" fillId="0" borderId="12" xfId="0" applyFont="1" applyBorder="1" applyAlignment="1">
      <alignment horizontal="left" indent="2"/>
    </xf>
    <xf numFmtId="0" fontId="18" fillId="0" borderId="0" xfId="2" applyFont="1" applyFill="1" applyAlignment="1">
      <alignment horizontal="left" vertical="top" wrapText="1"/>
    </xf>
    <xf numFmtId="0" fontId="12" fillId="5" borderId="4" xfId="2" applyNumberFormat="1" applyFont="1" applyFill="1" applyBorder="1" applyAlignment="1">
      <alignment horizontal="center" vertical="center" wrapText="1"/>
    </xf>
    <xf numFmtId="20" fontId="29" fillId="0" borderId="0" xfId="0" applyNumberFormat="1" applyFont="1" applyAlignment="1" applyProtection="1">
      <alignment horizontal="center" vertical="center"/>
      <protection locked="0"/>
    </xf>
    <xf numFmtId="20" fontId="29" fillId="0" borderId="11" xfId="0" applyNumberFormat="1" applyFont="1" applyBorder="1" applyAlignment="1" applyProtection="1">
      <alignment horizontal="center" vertical="center"/>
      <protection locked="0"/>
    </xf>
    <xf numFmtId="20" fontId="29" fillId="0" borderId="0" xfId="0" applyNumberFormat="1" applyFont="1" applyAlignment="1" applyProtection="1">
      <alignment horizontal="center" vertical="center" wrapText="1"/>
      <protection locked="0"/>
    </xf>
    <xf numFmtId="20" fontId="29" fillId="0" borderId="11" xfId="0" applyNumberFormat="1" applyFont="1" applyBorder="1" applyAlignment="1" applyProtection="1">
      <alignment horizontal="center" vertical="center" wrapText="1"/>
      <protection locked="0"/>
    </xf>
    <xf numFmtId="0" fontId="3" fillId="0" borderId="0" xfId="0" applyFont="1" applyFill="1"/>
    <xf numFmtId="0" fontId="12" fillId="5" borderId="7" xfId="2" applyFont="1" applyFill="1" applyBorder="1" applyAlignment="1">
      <alignment horizontal="center" vertical="center"/>
    </xf>
    <xf numFmtId="0" fontId="12" fillId="5" borderId="7" xfId="2" applyFont="1" applyFill="1" applyBorder="1" applyAlignment="1">
      <alignment horizontal="center" vertical="center" wrapText="1"/>
    </xf>
    <xf numFmtId="3" fontId="13" fillId="0" borderId="0" xfId="5" applyNumberFormat="1" applyFont="1" applyBorder="1" applyAlignment="1">
      <alignment horizontal="center" vertical="center" wrapText="1"/>
    </xf>
    <xf numFmtId="0" fontId="3" fillId="0" borderId="0" xfId="0" applyFont="1" applyBorder="1"/>
    <xf numFmtId="3" fontId="13" fillId="0" borderId="5" xfId="5" applyNumberFormat="1" applyFont="1" applyBorder="1" applyAlignment="1">
      <alignment horizontal="center" vertical="center" wrapText="1"/>
    </xf>
    <xf numFmtId="0" fontId="8" fillId="0" borderId="0" xfId="0" applyFont="1"/>
    <xf numFmtId="0" fontId="17" fillId="0" borderId="8" xfId="0" applyFont="1" applyBorder="1" applyAlignment="1">
      <alignment horizontal="center"/>
    </xf>
    <xf numFmtId="0" fontId="17" fillId="0" borderId="0" xfId="0" applyFont="1" applyBorder="1" applyAlignment="1">
      <alignment horizontal="center"/>
    </xf>
    <xf numFmtId="0" fontId="17" fillId="0" borderId="5" xfId="0" applyFont="1" applyBorder="1" applyAlignment="1">
      <alignment horizontal="center"/>
    </xf>
    <xf numFmtId="0" fontId="3" fillId="0" borderId="0" xfId="0" applyFont="1" applyFill="1" applyBorder="1" applyAlignment="1">
      <alignment horizontal="left" indent="2"/>
    </xf>
    <xf numFmtId="0" fontId="17" fillId="0" borderId="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2" fillId="0" borderId="12" xfId="0" applyFont="1" applyBorder="1" applyAlignment="1">
      <alignment horizontal="left" vertical="center" indent="2"/>
    </xf>
    <xf numFmtId="0" fontId="8" fillId="0" borderId="0" xfId="0" applyFont="1" applyAlignment="1">
      <alignment horizontal="left" wrapText="1"/>
    </xf>
    <xf numFmtId="0" fontId="2" fillId="0" borderId="13" xfId="0" applyFont="1" applyBorder="1" applyAlignment="1">
      <alignment horizontal="left" vertical="center" indent="2"/>
    </xf>
    <xf numFmtId="0" fontId="17" fillId="0" borderId="9" xfId="0" applyFont="1" applyBorder="1" applyAlignment="1">
      <alignment horizontal="center" vertical="center" wrapText="1"/>
    </xf>
    <xf numFmtId="0" fontId="17" fillId="0" borderId="9" xfId="0" applyFont="1" applyBorder="1" applyAlignment="1">
      <alignment horizontal="center" vertical="center"/>
    </xf>
    <xf numFmtId="0" fontId="17" fillId="0" borderId="0" xfId="0" applyFont="1" applyFill="1" applyBorder="1" applyAlignment="1">
      <alignment horizontal="right"/>
    </xf>
    <xf numFmtId="3" fontId="17" fillId="0" borderId="0" xfId="0" applyNumberFormat="1" applyFont="1" applyAlignment="1"/>
    <xf numFmtId="0" fontId="12" fillId="0" borderId="0" xfId="2" applyNumberFormat="1" applyFont="1" applyFill="1" applyBorder="1" applyAlignment="1">
      <alignment horizontal="center" wrapText="1"/>
    </xf>
    <xf numFmtId="0" fontId="17" fillId="0" borderId="0" xfId="0" applyFont="1"/>
    <xf numFmtId="169" fontId="17" fillId="0" borderId="0" xfId="0" applyNumberFormat="1" applyFont="1"/>
    <xf numFmtId="166" fontId="17" fillId="0" borderId="0" xfId="0" applyNumberFormat="1" applyFont="1"/>
    <xf numFmtId="4" fontId="17" fillId="0" borderId="0" xfId="0" applyNumberFormat="1" applyFont="1" applyAlignment="1"/>
    <xf numFmtId="4" fontId="13" fillId="0" borderId="0" xfId="2" applyNumberFormat="1" applyFont="1" applyFill="1" applyAlignment="1">
      <alignment horizontal="right" wrapText="1"/>
    </xf>
    <xf numFmtId="0" fontId="12" fillId="0" borderId="0" xfId="0" applyFont="1" applyAlignment="1">
      <alignment horizontal="left" vertical="center" wrapText="1" indent="1"/>
    </xf>
    <xf numFmtId="0" fontId="15" fillId="0" borderId="0" xfId="0" applyFont="1" applyAlignment="1">
      <alignment horizontal="left" vertical="center" wrapText="1" indent="2"/>
    </xf>
    <xf numFmtId="37" fontId="15" fillId="0" borderId="0" xfId="9" applyNumberFormat="1" applyFont="1" applyFill="1" applyBorder="1" applyAlignment="1">
      <alignment horizontal="left" vertical="center" wrapText="1" indent="2"/>
    </xf>
    <xf numFmtId="164" fontId="15" fillId="0" borderId="0" xfId="9" applyFont="1" applyFill="1" applyBorder="1" applyAlignment="1">
      <alignment horizontal="left" vertical="center" wrapText="1" indent="2"/>
    </xf>
    <xf numFmtId="0" fontId="11" fillId="0" borderId="0" xfId="0" applyFont="1" applyFill="1" applyBorder="1" applyAlignment="1" applyProtection="1">
      <alignment horizontal="left" vertical="center" indent="2"/>
      <protection locked="0"/>
    </xf>
    <xf numFmtId="0" fontId="12"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wrapText="1" indent="1"/>
      <protection locked="0"/>
    </xf>
    <xf numFmtId="0" fontId="12"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indent="2"/>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indent="1"/>
      <protection locked="0"/>
    </xf>
    <xf numFmtId="0" fontId="15" fillId="0" borderId="5" xfId="0" applyFont="1" applyBorder="1" applyAlignment="1" applyProtection="1">
      <alignment horizontal="left" indent="1"/>
      <protection locked="0"/>
    </xf>
    <xf numFmtId="2" fontId="15" fillId="0" borderId="0" xfId="0" applyNumberFormat="1" applyFont="1" applyFill="1" applyBorder="1" applyAlignment="1" applyProtection="1">
      <alignment horizontal="left" vertical="center" wrapText="1" indent="2"/>
      <protection locked="0"/>
    </xf>
    <xf numFmtId="0" fontId="12" fillId="0" borderId="0" xfId="0" applyNumberFormat="1" applyFont="1" applyFill="1" applyBorder="1" applyAlignment="1" applyProtection="1">
      <alignment vertical="center" wrapText="1"/>
      <protection locked="0"/>
    </xf>
    <xf numFmtId="0" fontId="15" fillId="0" borderId="0" xfId="0" applyNumberFormat="1" applyFont="1" applyFill="1" applyBorder="1" applyAlignment="1" applyProtection="1">
      <alignment horizontal="left" vertical="center" wrapText="1" indent="1"/>
      <protection locked="0"/>
    </xf>
    <xf numFmtId="4" fontId="13" fillId="0" borderId="0" xfId="2" applyNumberFormat="1" applyFont="1" applyFill="1" applyBorder="1" applyAlignment="1">
      <alignment horizontal="right"/>
    </xf>
    <xf numFmtId="166" fontId="13" fillId="0" borderId="0" xfId="2" applyNumberFormat="1" applyFont="1" applyFill="1" applyAlignment="1">
      <alignment horizontal="right" wrapText="1"/>
    </xf>
    <xf numFmtId="0" fontId="31" fillId="0" borderId="0" xfId="0" applyNumberFormat="1" applyFont="1" applyBorder="1" applyAlignment="1">
      <alignment horizontal="left" vertical="center" wrapText="1"/>
    </xf>
    <xf numFmtId="2" fontId="11" fillId="0" borderId="0" xfId="0" applyNumberFormat="1" applyFont="1" applyFill="1" applyBorder="1" applyAlignment="1" applyProtection="1">
      <alignment horizontal="left" vertical="center" wrapText="1"/>
      <protection locked="0"/>
    </xf>
    <xf numFmtId="0" fontId="31" fillId="0" borderId="0" xfId="0" applyNumberFormat="1" applyFont="1" applyFill="1" applyBorder="1" applyAlignment="1">
      <alignment horizontal="left" vertical="center" wrapText="1"/>
    </xf>
    <xf numFmtId="3" fontId="13" fillId="0" borderId="0" xfId="2" applyNumberFormat="1" applyFont="1" applyFill="1" applyBorder="1" applyAlignment="1">
      <alignment horizontal="center" wrapText="1"/>
    </xf>
    <xf numFmtId="0" fontId="32" fillId="0" borderId="0" xfId="2" applyNumberFormat="1" applyFont="1" applyFill="1" applyBorder="1" applyAlignment="1">
      <alignment horizontal="center" wrapText="1"/>
    </xf>
    <xf numFmtId="4" fontId="17" fillId="0" borderId="0" xfId="0" applyNumberFormat="1" applyFont="1" applyBorder="1" applyAlignment="1">
      <alignment horizontal="right" vertical="center"/>
    </xf>
    <xf numFmtId="4" fontId="13" fillId="0" borderId="0" xfId="10" applyNumberFormat="1" applyFont="1" applyFill="1" applyBorder="1" applyAlignment="1"/>
    <xf numFmtId="4" fontId="13" fillId="0" borderId="0" xfId="10" applyNumberFormat="1" applyFont="1" applyFill="1" applyBorder="1" applyAlignment="1">
      <alignment horizontal="right"/>
    </xf>
    <xf numFmtId="3" fontId="13" fillId="0" borderId="0" xfId="2" applyNumberFormat="1" applyFont="1" applyFill="1" applyBorder="1" applyAlignment="1">
      <alignment horizontal="right" wrapText="1"/>
    </xf>
    <xf numFmtId="166" fontId="13" fillId="0" borderId="0" xfId="2" applyNumberFormat="1" applyFont="1" applyFill="1" applyBorder="1" applyAlignment="1">
      <alignment horizontal="center" wrapText="1"/>
    </xf>
    <xf numFmtId="0" fontId="17" fillId="0" borderId="0" xfId="0" applyFont="1" applyFill="1"/>
    <xf numFmtId="0" fontId="13" fillId="0" borderId="0" xfId="2" applyFont="1" applyFill="1" applyBorder="1" applyAlignment="1">
      <alignment horizontal="right"/>
    </xf>
    <xf numFmtId="4" fontId="13" fillId="0" borderId="0" xfId="0" quotePrefix="1" applyNumberFormat="1" applyFont="1" applyFill="1" applyBorder="1" applyAlignment="1">
      <alignment horizontal="right" vertical="center"/>
    </xf>
    <xf numFmtId="4" fontId="13" fillId="0" borderId="0" xfId="12" quotePrefix="1" applyNumberFormat="1" applyFont="1" applyFill="1" applyBorder="1" applyAlignment="1">
      <alignment horizontal="right" vertical="center"/>
    </xf>
    <xf numFmtId="166" fontId="13" fillId="0" borderId="0" xfId="0" quotePrefix="1" applyNumberFormat="1" applyFont="1" applyFill="1" applyBorder="1" applyAlignment="1">
      <alignment horizontal="right" vertical="center"/>
    </xf>
    <xf numFmtId="4" fontId="13" fillId="0" borderId="0" xfId="0" quotePrefix="1" applyNumberFormat="1" applyFont="1" applyFill="1" applyBorder="1" applyAlignment="1">
      <alignment vertical="center"/>
    </xf>
    <xf numFmtId="0" fontId="12" fillId="0" borderId="0" xfId="0" quotePrefix="1" applyFont="1" applyAlignment="1">
      <alignment horizontal="right" vertical="center"/>
    </xf>
    <xf numFmtId="0" fontId="12" fillId="0" borderId="0" xfId="0" applyFont="1" applyAlignment="1" applyProtection="1">
      <alignment horizontal="left" vertical="center" wrapText="1" indent="2"/>
      <protection locked="0"/>
    </xf>
    <xf numFmtId="0" fontId="12" fillId="0" borderId="0" xfId="0" applyFont="1" applyAlignment="1" applyProtection="1">
      <alignment horizontal="right" vertical="center" wrapText="1"/>
      <protection locked="0"/>
    </xf>
    <xf numFmtId="0" fontId="13" fillId="0" borderId="0" xfId="0" quotePrefix="1" applyFont="1" applyFill="1" applyBorder="1" applyAlignment="1">
      <alignment horizontal="right" vertical="center"/>
    </xf>
    <xf numFmtId="0" fontId="32" fillId="5" borderId="0" xfId="2" applyFont="1" applyFill="1" applyAlignment="1">
      <alignment horizontal="left"/>
    </xf>
    <xf numFmtId="0" fontId="17" fillId="5" borderId="4" xfId="0" applyFont="1" applyFill="1" applyBorder="1" applyAlignment="1">
      <alignment horizontal="center" vertical="center"/>
    </xf>
    <xf numFmtId="0" fontId="17" fillId="0" borderId="14" xfId="0" applyNumberFormat="1" applyFont="1" applyBorder="1" applyAlignment="1">
      <alignment horizontal="center" vertical="center"/>
    </xf>
    <xf numFmtId="0" fontId="17" fillId="0" borderId="9" xfId="0" applyNumberFormat="1" applyFont="1" applyBorder="1" applyAlignment="1">
      <alignment horizontal="center" vertical="center"/>
    </xf>
    <xf numFmtId="0" fontId="13" fillId="5" borderId="4" xfId="2" applyNumberFormat="1" applyFont="1" applyFill="1" applyBorder="1" applyAlignment="1">
      <alignment horizontal="center" vertical="center" wrapText="1"/>
    </xf>
    <xf numFmtId="20" fontId="17" fillId="0" borderId="9" xfId="0" applyNumberFormat="1" applyFont="1" applyBorder="1" applyAlignment="1">
      <alignment horizontal="center" vertical="center" wrapText="1"/>
    </xf>
    <xf numFmtId="20" fontId="17" fillId="0" borderId="9" xfId="0" applyNumberFormat="1" applyFont="1" applyBorder="1" applyAlignment="1">
      <alignment horizontal="center" vertical="center"/>
    </xf>
    <xf numFmtId="20" fontId="17" fillId="0" borderId="9" xfId="0" applyNumberFormat="1" applyFont="1" applyBorder="1" applyAlignment="1">
      <alignment horizontal="center"/>
    </xf>
    <xf numFmtId="0" fontId="13" fillId="5" borderId="7" xfId="2" applyFont="1" applyFill="1" applyBorder="1" applyAlignment="1">
      <alignment horizontal="center" vertical="center" wrapText="1"/>
    </xf>
    <xf numFmtId="0" fontId="17" fillId="0" borderId="0" xfId="0" applyFont="1" applyBorder="1"/>
    <xf numFmtId="0" fontId="12" fillId="0" borderId="10" xfId="0" applyFont="1" applyBorder="1" applyAlignment="1">
      <alignment horizontal="left" vertical="center" indent="2"/>
    </xf>
    <xf numFmtId="3" fontId="13" fillId="0" borderId="15" xfId="0" applyNumberFormat="1" applyFont="1" applyBorder="1" applyAlignment="1">
      <alignment horizontal="center" vertical="center"/>
    </xf>
    <xf numFmtId="3" fontId="13" fillId="0" borderId="5" xfId="0" applyNumberFormat="1" applyFont="1" applyBorder="1" applyAlignment="1">
      <alignment horizontal="center" vertical="center" wrapText="1"/>
    </xf>
    <xf numFmtId="0" fontId="8" fillId="0" borderId="0" xfId="0" applyFont="1" applyBorder="1" applyAlignment="1">
      <alignment horizontal="left"/>
    </xf>
    <xf numFmtId="0" fontId="17" fillId="0" borderId="0" xfId="0" applyFont="1" applyFill="1" applyBorder="1"/>
    <xf numFmtId="0" fontId="8" fillId="0" borderId="0" xfId="0" applyFont="1" applyBorder="1" applyAlignment="1">
      <alignment horizontal="left" vertical="top"/>
    </xf>
    <xf numFmtId="0" fontId="17" fillId="0" borderId="0" xfId="0" applyFont="1" applyFill="1" applyBorder="1" applyAlignment="1">
      <alignment vertical="center" wrapText="1"/>
    </xf>
    <xf numFmtId="0" fontId="17" fillId="0" borderId="0" xfId="0" applyFont="1" applyFill="1" applyBorder="1" applyAlignment="1">
      <alignment vertical="center"/>
    </xf>
    <xf numFmtId="3" fontId="12" fillId="0" borderId="0" xfId="0" applyNumberFormat="1" applyFont="1" applyFill="1" applyBorder="1" applyAlignment="1">
      <alignment horizontal="center" vertical="center"/>
    </xf>
    <xf numFmtId="0" fontId="8" fillId="0" borderId="6" xfId="0" applyFont="1" applyBorder="1" applyAlignment="1">
      <alignment horizontal="left"/>
    </xf>
    <xf numFmtId="3" fontId="13" fillId="0" borderId="9" xfId="0" applyNumberFormat="1" applyFont="1" applyBorder="1" applyAlignment="1">
      <alignment horizontal="center" vertical="center" wrapText="1"/>
    </xf>
    <xf numFmtId="49" fontId="13" fillId="0" borderId="9" xfId="0" quotePrefix="1" applyNumberFormat="1" applyFont="1" applyFill="1" applyBorder="1" applyAlignment="1">
      <alignment horizontal="center" vertical="center" wrapText="1"/>
    </xf>
    <xf numFmtId="3" fontId="13" fillId="0" borderId="9" xfId="0" applyNumberFormat="1" applyFont="1" applyFill="1" applyBorder="1" applyAlignment="1">
      <alignment horizontal="center" vertical="center" wrapText="1"/>
    </xf>
    <xf numFmtId="169" fontId="13" fillId="0" borderId="9" xfId="0" applyNumberFormat="1" applyFont="1" applyBorder="1" applyAlignment="1">
      <alignment horizontal="center" vertical="center" wrapText="1"/>
    </xf>
    <xf numFmtId="3" fontId="12" fillId="0" borderId="0" xfId="0" applyNumberFormat="1" applyFont="1" applyFill="1" applyBorder="1" applyAlignment="1">
      <alignment horizontal="center" vertical="center" wrapText="1"/>
    </xf>
    <xf numFmtId="166" fontId="13" fillId="0" borderId="0" xfId="0" applyNumberFormat="1" applyFont="1" applyBorder="1"/>
    <xf numFmtId="166" fontId="12" fillId="0" borderId="0" xfId="0" applyNumberFormat="1" applyFont="1" applyFill="1" applyBorder="1" applyAlignment="1">
      <alignment horizontal="left" vertical="center" indent="1"/>
    </xf>
    <xf numFmtId="166" fontId="17" fillId="0" borderId="0" xfId="0" applyNumberFormat="1" applyFont="1" applyFill="1" applyAlignment="1">
      <alignment horizontal="left" indent="1"/>
    </xf>
    <xf numFmtId="0" fontId="2" fillId="0" borderId="0" xfId="0" applyFont="1" applyFill="1" applyAlignment="1">
      <alignment horizontal="left" indent="1"/>
    </xf>
    <xf numFmtId="3" fontId="13" fillId="0" borderId="0" xfId="10" applyNumberFormat="1" applyFont="1" applyFill="1" applyBorder="1" applyAlignment="1">
      <alignment horizontal="right" vertical="center"/>
    </xf>
    <xf numFmtId="1" fontId="13" fillId="0" borderId="0" xfId="2" applyNumberFormat="1" applyFont="1" applyFill="1" applyBorder="1" applyAlignment="1">
      <alignment horizontal="right" wrapText="1"/>
    </xf>
    <xf numFmtId="10" fontId="17" fillId="0" borderId="0" xfId="1" applyNumberFormat="1" applyFont="1"/>
    <xf numFmtId="4" fontId="13" fillId="0" borderId="0" xfId="1" applyNumberFormat="1" applyFont="1" applyFill="1" applyBorder="1" applyAlignment="1">
      <alignment horizontal="right" wrapText="1"/>
    </xf>
    <xf numFmtId="0" fontId="12" fillId="0" borderId="0" xfId="2" applyFont="1" applyFill="1" applyAlignment="1">
      <alignment wrapText="1"/>
    </xf>
    <xf numFmtId="2" fontId="12" fillId="0" borderId="5" xfId="0" applyNumberFormat="1" applyFont="1" applyFill="1" applyBorder="1" applyAlignment="1" applyProtection="1">
      <alignment horizontal="left" vertical="center" wrapText="1" indent="2"/>
      <protection locked="0"/>
    </xf>
    <xf numFmtId="3" fontId="13" fillId="0" borderId="0" xfId="10" applyNumberFormat="1" applyFont="1" applyFill="1" applyBorder="1" applyAlignment="1">
      <alignment horizontal="right"/>
    </xf>
    <xf numFmtId="2" fontId="17" fillId="0" borderId="0" xfId="0" applyNumberFormat="1" applyFont="1"/>
    <xf numFmtId="166" fontId="3" fillId="0" borderId="0" xfId="0" applyNumberFormat="1" applyFont="1"/>
    <xf numFmtId="0" fontId="17" fillId="0" borderId="0" xfId="0" applyFont="1" applyAlignment="1">
      <alignment horizontal="center"/>
    </xf>
    <xf numFmtId="0" fontId="17" fillId="0" borderId="0" xfId="0" applyFont="1" applyAlignment="1">
      <alignment horizontal="center" vertical="center"/>
    </xf>
    <xf numFmtId="0" fontId="17" fillId="0" borderId="0" xfId="0" applyFont="1" applyAlignment="1">
      <alignment horizontal="center" vertical="center" wrapText="1"/>
    </xf>
    <xf numFmtId="0" fontId="2" fillId="0" borderId="0" xfId="0" applyFont="1" applyBorder="1" applyAlignment="1">
      <alignment horizontal="left" indent="2"/>
    </xf>
    <xf numFmtId="0" fontId="17" fillId="0" borderId="0" xfId="0" quotePrefix="1" applyFont="1" applyBorder="1" applyAlignment="1">
      <alignment horizontal="center"/>
    </xf>
    <xf numFmtId="20" fontId="17" fillId="0" borderId="0" xfId="0" applyNumberFormat="1" applyFont="1" applyBorder="1" applyAlignment="1">
      <alignment horizontal="center" vertical="center" wrapText="1"/>
    </xf>
    <xf numFmtId="20" fontId="17" fillId="0" borderId="0" xfId="0" applyNumberFormat="1" applyFont="1" applyAlignment="1">
      <alignment horizontal="center" vertical="center"/>
    </xf>
    <xf numFmtId="20" fontId="17" fillId="0" borderId="0" xfId="0" applyNumberFormat="1" applyFont="1" applyAlignment="1">
      <alignment horizontal="center" vertical="center" wrapText="1"/>
    </xf>
    <xf numFmtId="3" fontId="13" fillId="0" borderId="15" xfId="5" applyNumberFormat="1" applyFont="1" applyBorder="1" applyAlignment="1">
      <alignment horizontal="center" vertical="center" wrapText="1"/>
    </xf>
    <xf numFmtId="0" fontId="17" fillId="0" borderId="5" xfId="0" applyFont="1" applyBorder="1" applyAlignment="1">
      <alignment horizontal="center" vertical="center"/>
    </xf>
    <xf numFmtId="0" fontId="3" fillId="0" borderId="0" xfId="0" applyFont="1" applyBorder="1" applyAlignment="1">
      <alignment horizontal="left" indent="2"/>
    </xf>
    <xf numFmtId="0" fontId="17" fillId="0" borderId="8" xfId="0" applyFont="1" applyBorder="1" applyAlignment="1">
      <alignment horizontal="center" vertical="center" wrapText="1"/>
    </xf>
    <xf numFmtId="0" fontId="17" fillId="0" borderId="8" xfId="0" applyFont="1" applyBorder="1" applyAlignment="1">
      <alignment horizontal="center" vertical="center"/>
    </xf>
    <xf numFmtId="20" fontId="17" fillId="0" borderId="8" xfId="0" applyNumberFormat="1" applyFont="1" applyBorder="1" applyAlignment="1">
      <alignment horizontal="center" vertical="center"/>
    </xf>
    <xf numFmtId="0" fontId="17" fillId="0" borderId="5" xfId="0" applyFont="1" applyBorder="1" applyAlignment="1">
      <alignment horizontal="center" vertical="center" wrapText="1"/>
    </xf>
    <xf numFmtId="20" fontId="17" fillId="0" borderId="5" xfId="0" applyNumberFormat="1" applyFont="1" applyBorder="1" applyAlignment="1">
      <alignment horizontal="center" vertical="center"/>
    </xf>
    <xf numFmtId="0" fontId="17" fillId="0" borderId="15"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right"/>
    </xf>
    <xf numFmtId="0" fontId="23" fillId="0" borderId="0" xfId="0" applyFont="1" applyAlignment="1">
      <alignment horizontal="right"/>
    </xf>
    <xf numFmtId="0" fontId="15" fillId="0" borderId="0" xfId="0" applyFont="1" applyAlignment="1">
      <alignment horizontal="left" vertical="center" indent="1"/>
    </xf>
    <xf numFmtId="3" fontId="12" fillId="0" borderId="0" xfId="0" applyNumberFormat="1" applyFont="1"/>
    <xf numFmtId="4" fontId="12" fillId="0" borderId="0" xfId="0" applyNumberFormat="1" applyFont="1"/>
    <xf numFmtId="2" fontId="12" fillId="0" borderId="0" xfId="0" applyNumberFormat="1" applyFont="1" applyAlignment="1">
      <alignment horizontal="right"/>
    </xf>
    <xf numFmtId="0" fontId="3" fillId="0" borderId="0" xfId="0" applyFont="1" applyFill="1" applyBorder="1"/>
    <xf numFmtId="0" fontId="32" fillId="5" borderId="4" xfId="2" applyNumberFormat="1" applyFont="1" applyFill="1" applyBorder="1" applyAlignment="1">
      <alignment horizontal="center" wrapText="1"/>
    </xf>
    <xf numFmtId="166" fontId="34" fillId="0" borderId="0" xfId="14" applyNumberFormat="1" applyFont="1" applyFill="1" applyBorder="1" applyAlignment="1">
      <alignment vertical="center" wrapText="1"/>
    </xf>
    <xf numFmtId="166" fontId="34" fillId="0" borderId="0" xfId="10" applyNumberFormat="1" applyFont="1" applyAlignment="1"/>
    <xf numFmtId="169" fontId="35" fillId="0" borderId="0" xfId="10" applyNumberFormat="1" applyFont="1" applyAlignment="1"/>
    <xf numFmtId="174" fontId="15" fillId="0" borderId="0" xfId="15" applyNumberFormat="1" applyFont="1" applyFill="1" applyBorder="1" applyAlignment="1">
      <alignment horizontal="left" vertical="center" wrapText="1" indent="2"/>
    </xf>
    <xf numFmtId="3" fontId="17" fillId="0" borderId="0" xfId="0" applyNumberFormat="1" applyFont="1"/>
    <xf numFmtId="3" fontId="13" fillId="0" borderId="0" xfId="16" applyNumberFormat="1" applyFont="1" applyFill="1" applyBorder="1" applyAlignment="1">
      <alignment horizontal="right" vertical="center" wrapText="1"/>
    </xf>
    <xf numFmtId="3" fontId="13" fillId="0" borderId="0" xfId="10" applyNumberFormat="1" applyFont="1" applyBorder="1" applyAlignment="1">
      <alignment horizontal="right"/>
    </xf>
    <xf numFmtId="1" fontId="13" fillId="0" borderId="0" xfId="10" applyNumberFormat="1" applyFont="1" applyAlignment="1">
      <alignment horizontal="right"/>
    </xf>
    <xf numFmtId="169" fontId="13" fillId="0" borderId="0" xfId="16" applyNumberFormat="1" applyFont="1" applyFill="1" applyBorder="1" applyAlignment="1">
      <alignment horizontal="right" vertical="center" wrapText="1"/>
    </xf>
    <xf numFmtId="0" fontId="13" fillId="0" borderId="0" xfId="10" applyFont="1" applyBorder="1" applyAlignment="1">
      <alignment horizontal="right"/>
    </xf>
    <xf numFmtId="4" fontId="13" fillId="0" borderId="0" xfId="17" applyNumberFormat="1" applyFont="1" applyFill="1" applyBorder="1" applyAlignment="1">
      <alignment horizontal="right" vertical="center"/>
    </xf>
    <xf numFmtId="4" fontId="13" fillId="0" borderId="0" xfId="17" applyNumberFormat="1" applyFont="1" applyFill="1" applyBorder="1" applyAlignment="1">
      <alignment horizontal="right" vertical="center" wrapText="1"/>
    </xf>
    <xf numFmtId="4" fontId="13" fillId="0" borderId="0" xfId="18" applyNumberFormat="1" applyFont="1" applyFill="1" applyBorder="1" applyAlignment="1">
      <alignment horizontal="right" vertical="center"/>
    </xf>
    <xf numFmtId="4" fontId="13" fillId="0" borderId="0" xfId="19" applyNumberFormat="1" applyFont="1" applyFill="1" applyBorder="1" applyAlignment="1">
      <alignment horizontal="right" vertical="center" wrapText="1"/>
    </xf>
    <xf numFmtId="4" fontId="13" fillId="0" borderId="0" xfId="10" quotePrefix="1" applyNumberFormat="1" applyFont="1" applyFill="1" applyBorder="1" applyAlignment="1">
      <alignment horizontal="right"/>
    </xf>
    <xf numFmtId="4" fontId="13" fillId="0" borderId="0" xfId="19" applyNumberFormat="1" applyFont="1" applyFill="1" applyBorder="1" applyAlignment="1">
      <alignment horizontal="right"/>
    </xf>
    <xf numFmtId="4" fontId="13" fillId="0" borderId="0" xfId="19" applyNumberFormat="1" applyFont="1" applyFill="1" applyBorder="1" applyAlignment="1">
      <alignment horizontal="right" vertical="center"/>
    </xf>
    <xf numFmtId="4" fontId="34" fillId="0" borderId="0" xfId="19" applyNumberFormat="1" applyFont="1" applyFill="1" applyBorder="1" applyAlignment="1">
      <alignment horizontal="right" vertical="center" wrapText="1"/>
    </xf>
    <xf numFmtId="166" fontId="13" fillId="0" borderId="0" xfId="19" applyNumberFormat="1" applyFont="1" applyFill="1" applyBorder="1" applyAlignment="1">
      <alignment horizontal="right" vertical="center" wrapText="1"/>
    </xf>
    <xf numFmtId="166" fontId="35" fillId="0" borderId="0" xfId="10" applyNumberFormat="1" applyFont="1" applyFill="1" applyAlignment="1">
      <alignment horizontal="right"/>
    </xf>
    <xf numFmtId="166" fontId="34" fillId="0" borderId="0" xfId="19" applyNumberFormat="1" applyFont="1" applyFill="1" applyBorder="1" applyAlignment="1">
      <alignment horizontal="right" vertical="center" wrapText="1"/>
    </xf>
    <xf numFmtId="166" fontId="13" fillId="0" borderId="0" xfId="19" applyNumberFormat="1" applyFont="1" applyFill="1" applyBorder="1" applyAlignment="1">
      <alignment horizontal="right" vertical="center"/>
    </xf>
    <xf numFmtId="166" fontId="32" fillId="0" borderId="0" xfId="10" quotePrefix="1" applyNumberFormat="1" applyFont="1" applyFill="1" applyBorder="1" applyAlignment="1">
      <alignment horizontal="right" vertical="center"/>
    </xf>
    <xf numFmtId="0" fontId="12" fillId="0" borderId="0" xfId="10" applyFont="1" applyAlignment="1" applyProtection="1">
      <alignment horizontal="left" vertical="center" wrapText="1" indent="2"/>
      <protection locked="0"/>
    </xf>
    <xf numFmtId="0" fontId="15" fillId="0" borderId="0" xfId="10" applyFont="1" applyAlignment="1">
      <alignment horizontal="left" indent="3"/>
    </xf>
    <xf numFmtId="0" fontId="15" fillId="0" borderId="4" xfId="10" applyFont="1" applyBorder="1" applyAlignment="1">
      <alignment horizontal="left" indent="3"/>
    </xf>
    <xf numFmtId="0" fontId="12" fillId="0" borderId="4" xfId="0" applyFont="1" applyBorder="1" applyAlignment="1">
      <alignment horizontal="right"/>
    </xf>
    <xf numFmtId="2" fontId="12" fillId="0" borderId="0" xfId="10" applyNumberFormat="1" applyFont="1" applyFill="1" applyBorder="1" applyAlignment="1" applyProtection="1">
      <alignment horizontal="left" vertical="center" wrapText="1" indent="2"/>
      <protection locked="0"/>
    </xf>
    <xf numFmtId="4" fontId="13" fillId="0" borderId="0" xfId="10" applyNumberFormat="1" applyFont="1" applyFill="1" applyBorder="1" applyAlignment="1" applyProtection="1">
      <alignment horizontal="right" vertical="center" wrapText="1"/>
    </xf>
    <xf numFmtId="4" fontId="13" fillId="0" borderId="0" xfId="20" applyNumberFormat="1" applyFont="1" applyFill="1" applyBorder="1" applyAlignment="1" applyProtection="1">
      <alignment horizontal="right" vertical="center" wrapText="1"/>
    </xf>
    <xf numFmtId="10" fontId="13" fillId="0" borderId="0" xfId="1" applyNumberFormat="1" applyFont="1" applyFill="1" applyBorder="1" applyAlignment="1" applyProtection="1">
      <alignment horizontal="right" vertical="center" wrapText="1"/>
    </xf>
    <xf numFmtId="4" fontId="17" fillId="0" borderId="0" xfId="1" applyNumberFormat="1" applyFont="1" applyAlignment="1">
      <alignment horizontal="right"/>
    </xf>
    <xf numFmtId="4" fontId="35" fillId="0" borderId="0" xfId="10" applyNumberFormat="1" applyFont="1" applyAlignment="1">
      <alignment horizontal="right"/>
    </xf>
    <xf numFmtId="2" fontId="12" fillId="0" borderId="0" xfId="10" applyNumberFormat="1" applyFont="1" applyFill="1" applyBorder="1" applyAlignment="1" applyProtection="1">
      <alignment horizontal="left" vertical="center" wrapText="1" indent="1"/>
      <protection locked="0"/>
    </xf>
    <xf numFmtId="10" fontId="13" fillId="0" borderId="0" xfId="1" applyNumberFormat="1" applyFont="1" applyFill="1" applyBorder="1" applyAlignment="1"/>
    <xf numFmtId="0" fontId="13" fillId="0" borderId="0" xfId="10" quotePrefix="1" applyFont="1" applyFill="1" applyBorder="1" applyAlignment="1">
      <alignment horizontal="right" vertical="center"/>
    </xf>
    <xf numFmtId="0" fontId="13" fillId="0" borderId="0" xfId="10" applyNumberFormat="1" applyFont="1" applyFill="1" applyBorder="1" applyAlignment="1" applyProtection="1">
      <alignment horizontal="right" vertical="center" wrapText="1"/>
      <protection locked="0"/>
    </xf>
    <xf numFmtId="0" fontId="13" fillId="0" borderId="0" xfId="10" applyNumberFormat="1" applyFont="1" applyFill="1" applyBorder="1" applyAlignment="1" applyProtection="1">
      <alignment horizontal="right" vertical="center" wrapText="1"/>
    </xf>
    <xf numFmtId="0" fontId="12" fillId="0" borderId="0" xfId="10" applyNumberFormat="1" applyFont="1" applyFill="1" applyBorder="1" applyAlignment="1" applyProtection="1">
      <alignment horizontal="left" vertical="center" wrapText="1" indent="3"/>
      <protection locked="0"/>
    </xf>
    <xf numFmtId="0" fontId="17" fillId="0" borderId="0" xfId="21" applyFont="1" applyFill="1" applyAlignment="1">
      <alignment horizontal="right"/>
    </xf>
    <xf numFmtId="0" fontId="17" fillId="0" borderId="0" xfId="21" applyFont="1" applyAlignment="1">
      <alignment horizontal="right"/>
    </xf>
    <xf numFmtId="0" fontId="11" fillId="0" borderId="0" xfId="10" applyNumberFormat="1" applyFont="1" applyFill="1" applyBorder="1" applyAlignment="1" applyProtection="1">
      <alignment horizontal="left" vertical="center" wrapText="1"/>
      <protection locked="0"/>
    </xf>
    <xf numFmtId="170" fontId="13" fillId="0" borderId="0" xfId="22" applyNumberFormat="1" applyFont="1" applyFill="1" applyBorder="1" applyAlignment="1">
      <alignment horizontal="right"/>
    </xf>
    <xf numFmtId="3" fontId="13" fillId="0" borderId="0" xfId="2" applyNumberFormat="1" applyFont="1" applyFill="1" applyAlignment="1">
      <alignment wrapText="1"/>
    </xf>
    <xf numFmtId="3" fontId="13" fillId="0" borderId="0" xfId="10" quotePrefix="1" applyNumberFormat="1" applyFont="1" applyFill="1" applyBorder="1" applyAlignment="1">
      <alignment horizontal="right" vertical="center"/>
    </xf>
    <xf numFmtId="167" fontId="13" fillId="0" borderId="0" xfId="23" applyNumberFormat="1" applyFont="1" applyFill="1" applyBorder="1" applyAlignment="1" applyProtection="1">
      <alignment horizontal="right" vertical="center" wrapText="1"/>
      <protection locked="0"/>
    </xf>
    <xf numFmtId="166" fontId="13" fillId="0" borderId="0" xfId="10" quotePrefix="1" applyNumberFormat="1" applyFont="1" applyFill="1" applyBorder="1" applyAlignment="1">
      <alignment horizontal="right" vertical="center"/>
    </xf>
    <xf numFmtId="4" fontId="13" fillId="0" borderId="0" xfId="10" quotePrefix="1" applyNumberFormat="1" applyFont="1" applyFill="1" applyBorder="1" applyAlignment="1">
      <alignment horizontal="right" vertical="center"/>
    </xf>
    <xf numFmtId="0" fontId="17" fillId="0" borderId="5" xfId="0" applyFont="1" applyBorder="1"/>
    <xf numFmtId="0" fontId="37" fillId="0" borderId="0" xfId="0" applyFont="1"/>
    <xf numFmtId="0" fontId="37" fillId="0" borderId="0" xfId="0" applyFont="1" applyAlignment="1">
      <alignment horizontal="right"/>
    </xf>
    <xf numFmtId="0" fontId="2" fillId="0" borderId="10" xfId="0" applyFont="1" applyBorder="1" applyAlignment="1">
      <alignment horizontal="left" wrapText="1" indent="1"/>
    </xf>
    <xf numFmtId="0" fontId="2" fillId="0" borderId="11" xfId="0" applyFont="1" applyBorder="1" applyAlignment="1">
      <alignment horizontal="left" wrapText="1" indent="1"/>
    </xf>
    <xf numFmtId="0" fontId="2" fillId="0" borderId="12" xfId="0" applyFont="1" applyBorder="1" applyAlignment="1">
      <alignment horizontal="left" wrapText="1" indent="1"/>
    </xf>
    <xf numFmtId="0" fontId="17" fillId="0" borderId="5" xfId="0" applyFont="1" applyFill="1" applyBorder="1" applyAlignment="1">
      <alignment horizontal="center"/>
    </xf>
    <xf numFmtId="49" fontId="13" fillId="0" borderId="0" xfId="0" applyNumberFormat="1" applyFont="1" applyFill="1" applyBorder="1" applyAlignment="1">
      <alignment horizontal="center" vertical="center" wrapText="1"/>
    </xf>
    <xf numFmtId="49" fontId="17" fillId="0" borderId="0" xfId="0" applyNumberFormat="1" applyFont="1" applyAlignment="1">
      <alignment horizontal="center"/>
    </xf>
    <xf numFmtId="20" fontId="17" fillId="0" borderId="0" xfId="0" applyNumberFormat="1" applyFont="1" applyAlignment="1">
      <alignment horizontal="center"/>
    </xf>
    <xf numFmtId="49" fontId="13" fillId="0" borderId="5" xfId="0" applyNumberFormat="1" applyFont="1" applyFill="1" applyBorder="1" applyAlignment="1">
      <alignment horizontal="center" vertical="center" wrapText="1"/>
    </xf>
    <xf numFmtId="49" fontId="17" fillId="0" borderId="5" xfId="0" applyNumberFormat="1" applyFont="1" applyFill="1" applyBorder="1" applyAlignment="1">
      <alignment horizontal="center"/>
    </xf>
    <xf numFmtId="0" fontId="2" fillId="0" borderId="11" xfId="0" applyFont="1" applyBorder="1" applyAlignment="1">
      <alignment horizontal="left" indent="1"/>
    </xf>
    <xf numFmtId="0" fontId="17" fillId="0" borderId="15" xfId="0" applyFont="1" applyBorder="1" applyAlignment="1">
      <alignment horizontal="center"/>
    </xf>
    <xf numFmtId="0" fontId="32" fillId="0" borderId="0" xfId="2" applyNumberFormat="1" applyFont="1" applyFill="1" applyBorder="1" applyAlignment="1">
      <alignment horizontal="right" wrapText="1"/>
    </xf>
    <xf numFmtId="0" fontId="2" fillId="0" borderId="13" xfId="0" applyFont="1" applyBorder="1" applyAlignment="1">
      <alignment horizontal="left" indent="1"/>
    </xf>
    <xf numFmtId="0" fontId="17" fillId="0" borderId="9" xfId="0" applyFont="1" applyBorder="1" applyAlignment="1">
      <alignment horizontal="center"/>
    </xf>
    <xf numFmtId="0" fontId="17" fillId="0" borderId="16" xfId="0" applyFont="1" applyFill="1" applyBorder="1"/>
    <xf numFmtId="0" fontId="37" fillId="0" borderId="0" xfId="0" applyFont="1" applyFill="1" applyBorder="1" applyAlignment="1">
      <alignment horizontal="right"/>
    </xf>
    <xf numFmtId="0" fontId="2" fillId="0" borderId="13" xfId="0" applyFont="1" applyBorder="1" applyAlignment="1">
      <alignment horizontal="left" indent="2"/>
    </xf>
    <xf numFmtId="49" fontId="17" fillId="0" borderId="9" xfId="0" applyNumberFormat="1" applyFont="1" applyBorder="1" applyAlignment="1">
      <alignment horizontal="center"/>
    </xf>
    <xf numFmtId="0" fontId="17" fillId="0" borderId="4" xfId="0" applyFont="1" applyBorder="1"/>
    <xf numFmtId="169" fontId="17" fillId="0" borderId="0" xfId="0" applyNumberFormat="1" applyFont="1" applyAlignment="1">
      <alignment horizontal="right"/>
    </xf>
    <xf numFmtId="0" fontId="15" fillId="0" borderId="0" xfId="2" applyFont="1" applyFill="1" applyAlignment="1">
      <alignment horizontal="left" indent="1"/>
    </xf>
    <xf numFmtId="0" fontId="15" fillId="0" borderId="0" xfId="9" applyNumberFormat="1" applyFont="1" applyFill="1" applyBorder="1" applyAlignment="1">
      <alignment horizontal="left" vertical="center" wrapText="1" indent="2"/>
    </xf>
    <xf numFmtId="0" fontId="7" fillId="0" borderId="0" xfId="0" applyNumberFormat="1" applyFont="1" applyBorder="1" applyAlignment="1">
      <alignment horizontal="left" vertical="center" wrapText="1" indent="2"/>
    </xf>
    <xf numFmtId="4" fontId="12" fillId="0" borderId="0" xfId="12" applyNumberFormat="1" applyFont="1" applyFill="1" applyBorder="1" applyAlignment="1">
      <alignment horizontal="right" vertical="center"/>
    </xf>
    <xf numFmtId="178" fontId="15" fillId="0" borderId="0" xfId="9" applyNumberFormat="1" applyFont="1" applyFill="1" applyBorder="1" applyAlignment="1">
      <alignment horizontal="left" vertical="center" wrapText="1" indent="2"/>
    </xf>
    <xf numFmtId="166" fontId="13" fillId="0" borderId="0" xfId="2" applyNumberFormat="1" applyFont="1" applyFill="1" applyBorder="1" applyAlignment="1">
      <alignment horizontal="right"/>
    </xf>
    <xf numFmtId="3" fontId="17" fillId="0" borderId="0" xfId="0" applyNumberFormat="1" applyFont="1" applyBorder="1" applyAlignment="1">
      <alignment horizontal="right" vertical="center"/>
    </xf>
    <xf numFmtId="2" fontId="17" fillId="0" borderId="0" xfId="0" applyNumberFormat="1" applyFont="1" applyBorder="1" applyAlignment="1">
      <alignment horizontal="right" vertical="center"/>
    </xf>
    <xf numFmtId="2" fontId="32" fillId="0" borderId="0" xfId="2" applyNumberFormat="1" applyFont="1" applyFill="1" applyBorder="1" applyAlignment="1">
      <alignment horizontal="right" wrapText="1"/>
    </xf>
    <xf numFmtId="2" fontId="12" fillId="0" borderId="0" xfId="12" quotePrefix="1" applyNumberFormat="1" applyFont="1" applyFill="1" applyBorder="1" applyAlignment="1">
      <alignment horizontal="right" vertical="center"/>
    </xf>
    <xf numFmtId="170" fontId="13" fillId="0" borderId="0" xfId="2" applyNumberFormat="1" applyFont="1" applyFill="1" applyBorder="1" applyAlignment="1">
      <alignment horizontal="right" wrapText="1"/>
    </xf>
    <xf numFmtId="0" fontId="11" fillId="0" borderId="0" xfId="0" quotePrefix="1" applyFont="1" applyAlignment="1">
      <alignment horizontal="center" vertical="center"/>
    </xf>
    <xf numFmtId="2" fontId="13" fillId="0" borderId="0" xfId="0" quotePrefix="1" applyNumberFormat="1" applyFont="1" applyFill="1" applyBorder="1" applyAlignment="1">
      <alignment horizontal="right" vertical="center"/>
    </xf>
    <xf numFmtId="0" fontId="17" fillId="0" borderId="17"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2" fillId="0" borderId="18" xfId="0" applyNumberFormat="1" applyFont="1" applyBorder="1" applyAlignment="1">
      <alignment horizontal="left" vertical="center" indent="2"/>
    </xf>
    <xf numFmtId="0" fontId="17" fillId="0" borderId="19" xfId="0" applyNumberFormat="1" applyFont="1" applyBorder="1" applyAlignment="1">
      <alignment horizontal="center" vertical="center"/>
    </xf>
    <xf numFmtId="3" fontId="17" fillId="0" borderId="5" xfId="0" applyNumberFormat="1" applyFont="1" applyBorder="1" applyAlignment="1">
      <alignment horizontal="center" vertical="center"/>
    </xf>
    <xf numFmtId="0" fontId="17" fillId="0" borderId="5" xfId="0" applyNumberFormat="1" applyFont="1" applyBorder="1" applyAlignment="1">
      <alignment horizontal="center" vertical="center"/>
    </xf>
    <xf numFmtId="20" fontId="17" fillId="0" borderId="0" xfId="0" applyNumberFormat="1" applyFont="1" applyBorder="1" applyAlignment="1">
      <alignment horizontal="center" vertical="center"/>
    </xf>
    <xf numFmtId="3" fontId="13" fillId="0" borderId="14" xfId="0" applyNumberFormat="1" applyFont="1" applyBorder="1" applyAlignment="1">
      <alignment horizontal="center" vertical="center"/>
    </xf>
    <xf numFmtId="3" fontId="13" fillId="0" borderId="9" xfId="0" applyNumberFormat="1" applyFont="1" applyBorder="1" applyAlignment="1">
      <alignment horizontal="center" vertical="center"/>
    </xf>
    <xf numFmtId="3" fontId="13" fillId="0" borderId="9" xfId="0" applyNumberFormat="1" applyFont="1" applyFill="1" applyBorder="1" applyAlignment="1">
      <alignment horizontal="center" vertical="center"/>
    </xf>
    <xf numFmtId="0" fontId="12" fillId="0" borderId="13" xfId="0" applyFont="1" applyBorder="1" applyAlignment="1">
      <alignment horizontal="left" vertical="center" indent="2"/>
    </xf>
    <xf numFmtId="3" fontId="13" fillId="0" borderId="5" xfId="0" applyNumberFormat="1" applyFont="1" applyFill="1" applyBorder="1" applyAlignment="1">
      <alignment horizontal="center" vertical="center"/>
    </xf>
    <xf numFmtId="3" fontId="13" fillId="0" borderId="5" xfId="0" applyNumberFormat="1" applyFont="1" applyBorder="1" applyAlignment="1">
      <alignment horizontal="center" vertical="center"/>
    </xf>
    <xf numFmtId="169" fontId="13" fillId="0" borderId="5" xfId="0" applyNumberFormat="1" applyFont="1" applyFill="1" applyBorder="1" applyAlignment="1">
      <alignment horizontal="center" vertical="center"/>
    </xf>
    <xf numFmtId="0" fontId="9" fillId="0" borderId="0" xfId="32"/>
    <xf numFmtId="37" fontId="40" fillId="0" borderId="0" xfId="33" applyNumberFormat="1" applyFont="1" applyFill="1" applyBorder="1" applyAlignment="1">
      <alignment horizontal="right" wrapText="1"/>
    </xf>
    <xf numFmtId="37" fontId="40" fillId="0" borderId="0" xfId="32" applyNumberFormat="1" applyFont="1" applyAlignment="1"/>
    <xf numFmtId="37" fontId="40" fillId="0" borderId="0" xfId="33" applyNumberFormat="1" applyFont="1" applyFill="1" applyBorder="1" applyAlignment="1">
      <alignment wrapText="1"/>
    </xf>
    <xf numFmtId="0" fontId="41" fillId="0" borderId="0" xfId="0" applyFont="1"/>
    <xf numFmtId="0" fontId="10" fillId="7" borderId="0" xfId="2" applyFont="1" applyFill="1" applyAlignment="1">
      <alignment horizontal="left"/>
    </xf>
    <xf numFmtId="0" fontId="10" fillId="0" borderId="0" xfId="2" applyFont="1" applyAlignment="1">
      <alignment horizontal="left"/>
    </xf>
    <xf numFmtId="0" fontId="11" fillId="0" borderId="0" xfId="2" applyFont="1"/>
    <xf numFmtId="0" fontId="12" fillId="0" borderId="4" xfId="2" applyFont="1" applyBorder="1"/>
    <xf numFmtId="0" fontId="32" fillId="7" borderId="4" xfId="2" applyFont="1" applyFill="1" applyBorder="1" applyAlignment="1">
      <alignment horizontal="center" wrapText="1"/>
    </xf>
    <xf numFmtId="0" fontId="12" fillId="0" borderId="0" xfId="2" applyFont="1"/>
    <xf numFmtId="4" fontId="36" fillId="0" borderId="0" xfId="0" applyNumberFormat="1" applyFont="1"/>
    <xf numFmtId="0" fontId="15" fillId="0" borderId="0" xfId="2" applyFont="1" applyAlignment="1">
      <alignment horizontal="left" indent="1"/>
    </xf>
    <xf numFmtId="2" fontId="36" fillId="0" borderId="0" xfId="0" applyNumberFormat="1" applyFont="1" applyAlignment="1">
      <alignment horizontal="right"/>
    </xf>
    <xf numFmtId="0" fontId="15" fillId="0" borderId="5" xfId="2" applyFont="1" applyBorder="1" applyAlignment="1">
      <alignment horizontal="left" indent="1"/>
    </xf>
    <xf numFmtId="0" fontId="15" fillId="0" borderId="0" xfId="2" applyFont="1"/>
    <xf numFmtId="0" fontId="12" fillId="0" borderId="0" xfId="0" applyFont="1" applyAlignment="1">
      <alignment horizontal="left" vertical="center" wrapText="1"/>
    </xf>
    <xf numFmtId="169" fontId="40" fillId="0" borderId="0" xfId="12" applyNumberFormat="1" applyFont="1" applyFill="1" applyBorder="1" applyAlignment="1">
      <alignment horizontal="right" vertical="center" wrapText="1"/>
    </xf>
    <xf numFmtId="0" fontId="15" fillId="0" borderId="0" xfId="0" applyFont="1" applyAlignment="1">
      <alignment horizontal="left" vertical="center"/>
    </xf>
    <xf numFmtId="4" fontId="36" fillId="0" borderId="0" xfId="0" applyNumberFormat="1" applyFont="1" applyAlignment="1">
      <alignment horizontal="right"/>
    </xf>
    <xf numFmtId="0" fontId="12" fillId="0" borderId="0" xfId="0" applyFont="1" applyAlignment="1">
      <alignment horizontal="left" vertical="center" indent="1"/>
    </xf>
    <xf numFmtId="0" fontId="15" fillId="0" borderId="0" xfId="2" applyFont="1" applyAlignment="1">
      <alignment horizontal="left"/>
    </xf>
    <xf numFmtId="0" fontId="12" fillId="0" borderId="4" xfId="2" applyFont="1" applyBorder="1" applyAlignment="1">
      <alignment horizontal="left"/>
    </xf>
    <xf numFmtId="2" fontId="36" fillId="0" borderId="4" xfId="0" applyNumberFormat="1" applyFont="1" applyBorder="1" applyAlignment="1">
      <alignment horizontal="right"/>
    </xf>
    <xf numFmtId="1" fontId="36" fillId="0" borderId="0" xfId="0" applyNumberFormat="1" applyFont="1" applyAlignment="1">
      <alignment horizontal="right"/>
    </xf>
    <xf numFmtId="166" fontId="36" fillId="0" borderId="0" xfId="0" applyNumberFormat="1" applyFont="1" applyAlignment="1">
      <alignment horizontal="right"/>
    </xf>
    <xf numFmtId="0" fontId="15" fillId="0" borderId="0" xfId="2" applyFont="1" applyAlignment="1">
      <alignment horizontal="left" indent="2"/>
    </xf>
    <xf numFmtId="0" fontId="12" fillId="0" borderId="5" xfId="0" applyFont="1" applyBorder="1" applyAlignment="1">
      <alignment horizontal="left" vertical="center" wrapText="1"/>
    </xf>
    <xf numFmtId="0" fontId="12" fillId="0" borderId="0" xfId="0" applyFont="1" applyAlignment="1">
      <alignment horizontal="left"/>
    </xf>
    <xf numFmtId="3" fontId="36" fillId="0" borderId="0" xfId="0" applyNumberFormat="1" applyFont="1" applyAlignment="1">
      <alignment horizontal="right"/>
    </xf>
    <xf numFmtId="0" fontId="12" fillId="0" borderId="5" xfId="0" applyFont="1" applyBorder="1" applyAlignment="1">
      <alignment wrapText="1"/>
    </xf>
    <xf numFmtId="2" fontId="36" fillId="0" borderId="5" xfId="0" applyNumberFormat="1" applyFont="1" applyBorder="1" applyAlignment="1">
      <alignment horizontal="right"/>
    </xf>
    <xf numFmtId="167" fontId="36" fillId="0" borderId="5" xfId="0" applyNumberFormat="1" applyFont="1" applyBorder="1" applyAlignment="1">
      <alignment horizontal="right"/>
    </xf>
    <xf numFmtId="3" fontId="36" fillId="0" borderId="0" xfId="0" applyNumberFormat="1" applyFont="1"/>
    <xf numFmtId="3" fontId="13" fillId="0" borderId="0" xfId="0" applyNumberFormat="1" applyFont="1" applyAlignment="1">
      <alignment horizontal="right" vertical="center"/>
    </xf>
    <xf numFmtId="4" fontId="12" fillId="0" borderId="0" xfId="0" applyNumberFormat="1" applyFont="1" applyAlignment="1" applyProtection="1">
      <alignment horizontal="left" vertical="center" wrapText="1"/>
      <protection locked="0"/>
    </xf>
    <xf numFmtId="4" fontId="15" fillId="0" borderId="0" xfId="0" applyNumberFormat="1" applyFont="1" applyAlignment="1" applyProtection="1">
      <alignment horizontal="left" vertical="center" wrapText="1" indent="2"/>
      <protection locked="0"/>
    </xf>
    <xf numFmtId="4" fontId="12" fillId="0" borderId="0" xfId="0" applyNumberFormat="1" applyFont="1" applyAlignment="1" applyProtection="1">
      <alignment vertical="center" wrapText="1"/>
      <protection locked="0"/>
    </xf>
    <xf numFmtId="4" fontId="15" fillId="0" borderId="0" xfId="0" applyNumberFormat="1" applyFont="1" applyAlignment="1">
      <alignment horizontal="left" vertical="center" indent="2"/>
    </xf>
    <xf numFmtId="4" fontId="41" fillId="0" borderId="0" xfId="0" applyNumberFormat="1" applyFont="1"/>
    <xf numFmtId="4" fontId="15" fillId="0" borderId="0" xfId="0" applyNumberFormat="1" applyFont="1" applyAlignment="1" applyProtection="1">
      <alignment horizontal="left" vertical="center" wrapText="1" indent="1"/>
      <protection locked="0"/>
    </xf>
    <xf numFmtId="4" fontId="13" fillId="0" borderId="0" xfId="12" applyNumberFormat="1" applyFont="1" applyFill="1" applyBorder="1" applyAlignment="1">
      <alignment horizontal="right" vertical="center"/>
    </xf>
    <xf numFmtId="4" fontId="13" fillId="0" borderId="0" xfId="0" applyNumberFormat="1" applyFont="1" applyAlignment="1">
      <alignment horizontal="right"/>
    </xf>
    <xf numFmtId="4" fontId="11" fillId="0" borderId="0" xfId="0" applyNumberFormat="1" applyFont="1" applyAlignment="1">
      <alignment horizontal="left" vertical="center"/>
    </xf>
    <xf numFmtId="4" fontId="11" fillId="0" borderId="0" xfId="0" applyNumberFormat="1" applyFont="1" applyAlignment="1">
      <alignment horizontal="left" vertical="center" wrapText="1"/>
    </xf>
    <xf numFmtId="4" fontId="15" fillId="0" borderId="5" xfId="0" applyNumberFormat="1" applyFont="1" applyBorder="1" applyAlignment="1" applyProtection="1">
      <alignment horizontal="left" vertical="center" wrapText="1" indent="1"/>
      <protection locked="0"/>
    </xf>
    <xf numFmtId="0" fontId="18" fillId="0" borderId="0" xfId="2" applyFont="1" applyAlignment="1">
      <alignment horizontal="left" wrapText="1"/>
    </xf>
    <xf numFmtId="4" fontId="12" fillId="0" borderId="0" xfId="2" applyNumberFormat="1" applyFont="1"/>
    <xf numFmtId="4" fontId="15" fillId="0" borderId="0" xfId="2" applyNumberFormat="1" applyFont="1"/>
    <xf numFmtId="4" fontId="12" fillId="0" borderId="4" xfId="2" applyNumberFormat="1" applyFont="1" applyBorder="1"/>
    <xf numFmtId="4" fontId="13" fillId="0" borderId="0" xfId="2" applyNumberFormat="1" applyFont="1" applyAlignment="1">
      <alignment horizontal="right"/>
    </xf>
    <xf numFmtId="4" fontId="13" fillId="0" borderId="0" xfId="2" applyNumberFormat="1" applyFont="1" applyAlignment="1">
      <alignment horizontal="right" wrapText="1"/>
    </xf>
    <xf numFmtId="0" fontId="36" fillId="0" borderId="0" xfId="0" applyFont="1"/>
    <xf numFmtId="0" fontId="11" fillId="0" borderId="0" xfId="0" applyFont="1" applyAlignment="1" applyProtection="1">
      <alignment horizontal="left" vertical="center" wrapText="1"/>
      <protection locked="0"/>
    </xf>
    <xf numFmtId="0" fontId="36" fillId="0" borderId="0" xfId="0" applyFont="1" applyAlignment="1">
      <alignment horizontal="right"/>
    </xf>
    <xf numFmtId="2" fontId="12" fillId="0" borderId="0" xfId="0" applyNumberFormat="1" applyFont="1" applyAlignment="1" applyProtection="1">
      <alignment horizontal="left" vertical="center" wrapText="1" indent="1"/>
      <protection locked="0"/>
    </xf>
    <xf numFmtId="0" fontId="15" fillId="0" borderId="0" xfId="0" applyFont="1" applyAlignment="1">
      <alignment horizontal="left" indent="3"/>
    </xf>
    <xf numFmtId="179" fontId="12" fillId="0" borderId="0" xfId="12" applyNumberFormat="1" applyFont="1" applyFill="1" applyBorder="1" applyAlignment="1">
      <alignment horizontal="right" vertical="center"/>
    </xf>
    <xf numFmtId="0" fontId="32" fillId="0" borderId="0" xfId="2" applyFont="1" applyAlignment="1">
      <alignment horizontal="center" wrapText="1"/>
    </xf>
    <xf numFmtId="0" fontId="12" fillId="0" borderId="0" xfId="0" applyFont="1" applyAlignment="1" applyProtection="1">
      <alignment horizontal="left" vertical="center" wrapText="1" indent="1"/>
      <protection locked="0"/>
    </xf>
    <xf numFmtId="3" fontId="13" fillId="0" borderId="0" xfId="2" applyNumberFormat="1" applyFont="1" applyAlignment="1">
      <alignment horizontal="right" wrapText="1"/>
    </xf>
    <xf numFmtId="9" fontId="13" fillId="0" borderId="0" xfId="1" applyFont="1" applyFill="1" applyBorder="1" applyAlignment="1">
      <alignment horizontal="right" wrapText="1"/>
    </xf>
    <xf numFmtId="166" fontId="13" fillId="0" borderId="0" xfId="2" applyNumberFormat="1" applyFont="1" applyAlignment="1">
      <alignment horizontal="right" wrapText="1"/>
    </xf>
    <xf numFmtId="0" fontId="32" fillId="0" borderId="0" xfId="2" applyFont="1" applyAlignment="1">
      <alignment horizontal="right" wrapText="1"/>
    </xf>
    <xf numFmtId="0" fontId="11" fillId="0" borderId="0" xfId="0" applyFont="1" applyAlignment="1" applyProtection="1">
      <alignment horizontal="left" vertical="center" wrapText="1"/>
      <protection locked="0"/>
    </xf>
    <xf numFmtId="2" fontId="13" fillId="0" borderId="0" xfId="2" applyNumberFormat="1" applyFont="1" applyAlignment="1">
      <alignment horizontal="right" wrapText="1"/>
    </xf>
    <xf numFmtId="2" fontId="12" fillId="0" borderId="0" xfId="0" applyNumberFormat="1" applyFont="1" applyAlignment="1" applyProtection="1">
      <alignment horizontal="left" vertical="center" wrapText="1" indent="2"/>
      <protection locked="0"/>
    </xf>
    <xf numFmtId="167" fontId="13" fillId="0" borderId="0" xfId="2" applyNumberFormat="1" applyFont="1" applyAlignment="1">
      <alignment horizontal="right" wrapText="1"/>
    </xf>
    <xf numFmtId="0" fontId="12" fillId="0" borderId="0" xfId="0" applyFont="1" applyAlignment="1" applyProtection="1">
      <alignment horizontal="left" vertical="center" wrapText="1" indent="3"/>
      <protection locked="0"/>
    </xf>
    <xf numFmtId="0" fontId="18" fillId="0" borderId="0" xfId="2" applyFont="1" applyBorder="1" applyAlignment="1">
      <alignment horizontal="left"/>
    </xf>
    <xf numFmtId="0" fontId="13" fillId="0" borderId="0" xfId="0" quotePrefix="1" applyFont="1" applyAlignment="1">
      <alignment horizontal="right" vertical="center"/>
    </xf>
    <xf numFmtId="0" fontId="15" fillId="0" borderId="0" xfId="0" applyFont="1" applyAlignment="1" applyProtection="1">
      <alignment horizontal="left" vertical="center" wrapText="1"/>
      <protection locked="0"/>
    </xf>
    <xf numFmtId="0" fontId="15" fillId="0" borderId="0" xfId="0" applyFont="1" applyAlignment="1" applyProtection="1">
      <alignment horizontal="left" vertical="center" wrapText="1" indent="2"/>
      <protection locked="0"/>
    </xf>
    <xf numFmtId="0" fontId="15" fillId="0" borderId="0" xfId="0" applyFont="1" applyAlignment="1" applyProtection="1">
      <alignment horizontal="left" vertical="center" wrapText="1" indent="3"/>
      <protection locked="0"/>
    </xf>
    <xf numFmtId="2" fontId="42" fillId="0" borderId="0" xfId="0" applyNumberFormat="1" applyFont="1" applyAlignment="1">
      <alignment horizontal="right"/>
    </xf>
    <xf numFmtId="0" fontId="18" fillId="0" borderId="6" xfId="2" applyFont="1" applyBorder="1" applyAlignment="1">
      <alignment horizontal="left"/>
    </xf>
    <xf numFmtId="0" fontId="41" fillId="0" borderId="0" xfId="0" applyFont="1" applyAlignment="1">
      <alignment horizontal="right"/>
    </xf>
    <xf numFmtId="0" fontId="27" fillId="7" borderId="8" xfId="0" applyFont="1" applyFill="1" applyBorder="1" applyAlignment="1">
      <alignment horizontal="center" vertical="center" wrapText="1"/>
    </xf>
    <xf numFmtId="0" fontId="12" fillId="0" borderId="12" xfId="0" applyFont="1" applyBorder="1" applyAlignment="1">
      <alignment horizontal="left" vertical="center" indent="2"/>
    </xf>
    <xf numFmtId="0" fontId="12" fillId="0" borderId="0" xfId="0" applyFont="1" applyAlignment="1">
      <alignment horizontal="left" vertical="center" indent="2"/>
    </xf>
    <xf numFmtId="3" fontId="13" fillId="0" borderId="0" xfId="0" applyNumberFormat="1" applyFont="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12" fillId="7" borderId="4" xfId="2" applyFont="1" applyFill="1" applyBorder="1" applyAlignment="1">
      <alignment horizontal="center" vertical="center" wrapText="1"/>
    </xf>
    <xf numFmtId="0" fontId="12" fillId="7" borderId="7" xfId="2" applyFont="1" applyFill="1" applyBorder="1" applyAlignment="1">
      <alignment horizontal="center" vertical="center"/>
    </xf>
    <xf numFmtId="0" fontId="12" fillId="7" borderId="7" xfId="2" applyFont="1" applyFill="1" applyBorder="1" applyAlignment="1">
      <alignment horizontal="center" vertical="center" wrapText="1"/>
    </xf>
    <xf numFmtId="0" fontId="11" fillId="0" borderId="0" xfId="2" applyFont="1" applyAlignment="1">
      <alignment horizontal="right" wrapText="1"/>
    </xf>
    <xf numFmtId="0" fontId="41" fillId="0" borderId="0" xfId="0" applyFont="1" applyAlignment="1">
      <alignment horizontal="left" vertical="top"/>
    </xf>
    <xf numFmtId="0" fontId="27" fillId="0" borderId="0" xfId="0" applyFont="1" applyAlignment="1">
      <alignment horizontal="center" vertical="center" wrapText="1"/>
    </xf>
    <xf numFmtId="0" fontId="27" fillId="0" borderId="0" xfId="0" applyFont="1" applyAlignment="1">
      <alignment horizontal="center" vertical="center"/>
    </xf>
    <xf numFmtId="169" fontId="13" fillId="0" borderId="5" xfId="0" applyNumberFormat="1" applyFont="1" applyBorder="1" applyAlignment="1">
      <alignment horizontal="center" vertical="center"/>
    </xf>
    <xf numFmtId="0" fontId="43" fillId="0" borderId="0" xfId="0" applyFont="1" applyAlignment="1">
      <alignment horizontal="left" vertical="top"/>
    </xf>
    <xf numFmtId="180" fontId="13" fillId="0" borderId="0" xfId="0" applyNumberFormat="1" applyFont="1" applyAlignment="1">
      <alignment horizontal="center" vertical="center"/>
    </xf>
    <xf numFmtId="169" fontId="11" fillId="0" borderId="0" xfId="0" applyNumberFormat="1" applyFont="1" applyAlignment="1">
      <alignment horizontal="center" vertical="center"/>
    </xf>
    <xf numFmtId="0" fontId="27" fillId="0" borderId="0" xfId="0" applyFont="1"/>
    <xf numFmtId="166" fontId="13" fillId="0" borderId="0" xfId="0" applyNumberFormat="1" applyFont="1" applyAlignment="1">
      <alignment horizontal="right" vertical="center"/>
    </xf>
    <xf numFmtId="0" fontId="11" fillId="0" borderId="0" xfId="0" applyFont="1" applyAlignment="1" applyProtection="1">
      <alignment horizontal="left" vertical="center" wrapText="1"/>
      <protection locked="0"/>
    </xf>
    <xf numFmtId="167" fontId="36" fillId="0" borderId="0" xfId="0" applyNumberFormat="1" applyFont="1" applyAlignment="1">
      <alignment horizontal="right"/>
    </xf>
    <xf numFmtId="166" fontId="36" fillId="0" borderId="0" xfId="0" applyNumberFormat="1" applyFont="1"/>
    <xf numFmtId="3" fontId="36" fillId="0" borderId="5" xfId="0" applyNumberFormat="1" applyFont="1" applyBorder="1" applyAlignment="1">
      <alignment horizontal="right"/>
    </xf>
    <xf numFmtId="0" fontId="15" fillId="0" borderId="5" xfId="0" applyFont="1" applyBorder="1" applyAlignment="1" applyProtection="1">
      <alignment horizontal="left" vertical="center" wrapText="1" indent="1"/>
      <protection locked="0"/>
    </xf>
    <xf numFmtId="4" fontId="36" fillId="0" borderId="5" xfId="0" applyNumberFormat="1" applyFont="1" applyBorder="1" applyAlignment="1">
      <alignment horizontal="right"/>
    </xf>
    <xf numFmtId="0" fontId="12" fillId="8" borderId="0" xfId="0" quotePrefix="1" applyFont="1" applyFill="1" applyAlignment="1">
      <alignment horizontal="right" vertical="center"/>
    </xf>
    <xf numFmtId="0" fontId="11" fillId="0" borderId="0" xfId="2" applyFont="1" applyAlignment="1">
      <alignment horizontal="center" wrapText="1"/>
    </xf>
    <xf numFmtId="2" fontId="12" fillId="0" borderId="0" xfId="0" quotePrefix="1" applyNumberFormat="1" applyFont="1" applyAlignment="1">
      <alignment horizontal="right" vertical="center"/>
    </xf>
    <xf numFmtId="10" fontId="12" fillId="0" borderId="0" xfId="1" quotePrefix="1" applyNumberFormat="1" applyFont="1" applyFill="1" applyBorder="1" applyAlignment="1">
      <alignment horizontal="right" vertical="center"/>
    </xf>
    <xf numFmtId="10" fontId="12" fillId="0" borderId="0" xfId="1" applyNumberFormat="1" applyFont="1" applyFill="1" applyBorder="1" applyAlignment="1">
      <alignment horizontal="right"/>
    </xf>
    <xf numFmtId="169" fontId="13" fillId="0" borderId="0" xfId="2" applyNumberFormat="1" applyFont="1" applyAlignment="1">
      <alignment horizontal="right" wrapText="1"/>
    </xf>
    <xf numFmtId="175" fontId="13" fillId="0" borderId="0" xfId="1" applyNumberFormat="1" applyFont="1" applyFill="1" applyBorder="1" applyAlignment="1">
      <alignment horizontal="right" wrapText="1"/>
    </xf>
    <xf numFmtId="175" fontId="12" fillId="0" borderId="0" xfId="1" applyNumberFormat="1" applyFont="1" applyFill="1" applyBorder="1" applyAlignment="1"/>
    <xf numFmtId="175" fontId="12" fillId="0" borderId="0" xfId="1" applyNumberFormat="1" applyFont="1" applyFill="1" applyBorder="1"/>
    <xf numFmtId="0" fontId="13" fillId="0" borderId="0" xfId="0" applyFont="1" applyAlignment="1">
      <alignment horizontal="right" vertical="center" wrapText="1"/>
    </xf>
    <xf numFmtId="0" fontId="12" fillId="0" borderId="0" xfId="0" applyFont="1" applyAlignment="1">
      <alignment horizontal="right" vertical="center" wrapText="1"/>
    </xf>
    <xf numFmtId="2" fontId="41" fillId="0" borderId="0" xfId="0" applyNumberFormat="1" applyFont="1" applyAlignment="1">
      <alignment horizontal="right"/>
    </xf>
    <xf numFmtId="2" fontId="13" fillId="0" borderId="0" xfId="2" applyNumberFormat="1" applyFont="1" applyAlignment="1">
      <alignment horizontal="right"/>
    </xf>
    <xf numFmtId="0" fontId="12" fillId="0" borderId="5" xfId="0" applyFont="1" applyBorder="1" applyAlignment="1" applyProtection="1">
      <alignment horizontal="left" vertical="center" wrapText="1" indent="2"/>
      <protection locked="0"/>
    </xf>
    <xf numFmtId="4" fontId="13" fillId="0" borderId="0" xfId="10" quotePrefix="1" applyNumberFormat="1" applyFont="1" applyAlignment="1">
      <alignment horizontal="right" vertical="center"/>
    </xf>
    <xf numFmtId="4" fontId="13" fillId="0" borderId="0" xfId="10" applyNumberFormat="1" applyFont="1" applyAlignment="1">
      <alignment horizontal="right"/>
    </xf>
    <xf numFmtId="4" fontId="12" fillId="0" borderId="0" xfId="12" quotePrefix="1" applyNumberFormat="1" applyFont="1" applyFill="1" applyBorder="1" applyAlignment="1">
      <alignment horizontal="right"/>
    </xf>
    <xf numFmtId="4" fontId="12" fillId="0" borderId="0" xfId="0" quotePrefix="1" applyNumberFormat="1" applyFont="1" applyAlignment="1">
      <alignment horizontal="right"/>
    </xf>
    <xf numFmtId="4" fontId="12" fillId="0" borderId="0" xfId="0" applyNumberFormat="1" applyFont="1" applyAlignment="1">
      <alignment horizontal="right"/>
    </xf>
    <xf numFmtId="4" fontId="11" fillId="0" borderId="0" xfId="0" quotePrefix="1" applyNumberFormat="1" applyFont="1" applyAlignment="1">
      <alignment horizontal="center" vertical="center"/>
    </xf>
    <xf numFmtId="0" fontId="13" fillId="0" borderId="0" xfId="34" applyFont="1" applyAlignment="1">
      <alignment horizontal="right" vertical="center" wrapText="1"/>
    </xf>
    <xf numFmtId="0" fontId="13" fillId="0" borderId="0" xfId="34" applyFont="1" applyAlignment="1" applyProtection="1">
      <alignment horizontal="right" vertical="center" wrapText="1"/>
      <protection locked="0"/>
    </xf>
    <xf numFmtId="0" fontId="13" fillId="0" borderId="0" xfId="10" quotePrefix="1" applyFont="1" applyAlignment="1">
      <alignment horizontal="right" vertical="center"/>
    </xf>
    <xf numFmtId="0" fontId="12" fillId="0" borderId="0" xfId="10" quotePrefix="1" applyFont="1" applyAlignment="1">
      <alignment horizontal="right" vertical="center"/>
    </xf>
    <xf numFmtId="0" fontId="9" fillId="0" borderId="0" xfId="10" applyAlignment="1">
      <alignment horizontal="right"/>
    </xf>
    <xf numFmtId="0" fontId="11" fillId="0" borderId="0" xfId="10" quotePrefix="1" applyFont="1" applyAlignment="1">
      <alignment horizontal="right" vertical="center"/>
    </xf>
    <xf numFmtId="0" fontId="13" fillId="0" borderId="0" xfId="10" applyFont="1" applyAlignment="1">
      <alignment horizontal="right" vertical="center" wrapText="1"/>
    </xf>
    <xf numFmtId="0" fontId="13" fillId="0" borderId="0" xfId="10" applyFont="1" applyAlignment="1" applyProtection="1">
      <alignment horizontal="right" vertical="center" wrapText="1"/>
      <protection locked="0"/>
    </xf>
    <xf numFmtId="0" fontId="11" fillId="7" borderId="0" xfId="2" applyFont="1" applyFill="1" applyAlignment="1">
      <alignment horizontal="left"/>
    </xf>
    <xf numFmtId="0" fontId="32" fillId="0" borderId="4" xfId="2" applyFont="1" applyBorder="1" applyAlignment="1">
      <alignment horizontal="center" wrapText="1"/>
    </xf>
    <xf numFmtId="0" fontId="41" fillId="0" borderId="10" xfId="0" applyFont="1" applyBorder="1" applyAlignment="1">
      <alignment horizontal="left" indent="2"/>
    </xf>
    <xf numFmtId="0" fontId="36" fillId="0" borderId="0" xfId="0" applyFont="1" applyAlignment="1">
      <alignment horizontal="center"/>
    </xf>
    <xf numFmtId="0" fontId="41" fillId="0" borderId="11" xfId="0" applyFont="1" applyBorder="1" applyAlignment="1">
      <alignment horizontal="left" indent="2"/>
    </xf>
    <xf numFmtId="0" fontId="41" fillId="0" borderId="12" xfId="0" applyFont="1" applyBorder="1" applyAlignment="1">
      <alignment horizontal="left" indent="2"/>
    </xf>
    <xf numFmtId="0" fontId="36" fillId="0" borderId="5" xfId="0" applyFont="1" applyBorder="1" applyAlignment="1">
      <alignment horizontal="center"/>
    </xf>
    <xf numFmtId="20" fontId="36" fillId="0" borderId="0" xfId="0" applyNumberFormat="1" applyFont="1" applyAlignment="1">
      <alignment horizontal="center"/>
    </xf>
    <xf numFmtId="20" fontId="36" fillId="0" borderId="5" xfId="0" applyNumberFormat="1" applyFont="1" applyBorder="1" applyAlignment="1">
      <alignment horizontal="center"/>
    </xf>
    <xf numFmtId="0" fontId="41" fillId="0" borderId="0" xfId="0" applyFont="1" applyAlignment="1">
      <alignment horizontal="left" vertical="top"/>
    </xf>
    <xf numFmtId="0" fontId="27" fillId="0" borderId="10" xfId="0" applyFont="1" applyBorder="1" applyAlignment="1">
      <alignment horizontal="left" vertical="center" indent="2"/>
    </xf>
    <xf numFmtId="3" fontId="13" fillId="0" borderId="0" xfId="5" applyNumberFormat="1" applyFont="1" applyAlignment="1">
      <alignment horizontal="center" vertical="center" wrapText="1"/>
    </xf>
    <xf numFmtId="0" fontId="13" fillId="0" borderId="0" xfId="2" applyFont="1" applyAlignment="1">
      <alignment horizontal="center" wrapText="1"/>
    </xf>
    <xf numFmtId="0" fontId="43" fillId="0" borderId="6" xfId="0" applyFont="1" applyBorder="1" applyAlignment="1">
      <alignment horizontal="left"/>
    </xf>
    <xf numFmtId="3" fontId="13" fillId="0" borderId="9" xfId="10" applyNumberFormat="1" applyFont="1" applyBorder="1" applyAlignment="1">
      <alignment horizontal="center" vertical="center"/>
    </xf>
    <xf numFmtId="3" fontId="13" fillId="0" borderId="9" xfId="10" applyNumberFormat="1" applyFont="1" applyBorder="1" applyAlignment="1">
      <alignment horizontal="right" vertical="center"/>
    </xf>
    <xf numFmtId="3" fontId="12" fillId="0" borderId="0" xfId="10" applyNumberFormat="1" applyFont="1" applyAlignment="1">
      <alignment horizontal="center" vertical="center"/>
    </xf>
    <xf numFmtId="0" fontId="13" fillId="0" borderId="0" xfId="2" applyFont="1" applyAlignment="1">
      <alignment horizontal="right" wrapText="1"/>
    </xf>
    <xf numFmtId="0" fontId="36" fillId="0" borderId="9" xfId="0" applyFont="1" applyBorder="1" applyAlignment="1">
      <alignment horizontal="center"/>
    </xf>
    <xf numFmtId="0" fontId="43" fillId="0" borderId="0" xfId="0" applyFont="1" applyBorder="1" applyAlignment="1">
      <alignment horizontal="left"/>
    </xf>
    <xf numFmtId="0" fontId="10" fillId="7" borderId="0" xfId="2" applyFont="1" applyFill="1" applyAlignment="1">
      <alignment horizontal="left"/>
    </xf>
    <xf numFmtId="0" fontId="18" fillId="0" borderId="6" xfId="2" applyFont="1" applyBorder="1" applyAlignment="1">
      <alignment horizontal="left"/>
    </xf>
    <xf numFmtId="0" fontId="18" fillId="0" borderId="0" xfId="2" applyFont="1" applyAlignment="1">
      <alignment horizontal="left" wrapText="1"/>
    </xf>
    <xf numFmtId="0" fontId="18" fillId="0" borderId="0" xfId="2" applyFont="1" applyAlignment="1">
      <alignment horizontal="left" vertical="top" wrapText="1"/>
    </xf>
    <xf numFmtId="0" fontId="11" fillId="0" borderId="0" xfId="0" applyFont="1" applyAlignment="1" applyProtection="1">
      <alignment horizontal="left" vertical="center" wrapText="1"/>
      <protection locked="0"/>
    </xf>
    <xf numFmtId="0" fontId="27" fillId="7" borderId="4" xfId="0" applyFont="1" applyFill="1" applyBorder="1" applyAlignment="1">
      <alignment horizontal="center" vertical="center"/>
    </xf>
    <xf numFmtId="0" fontId="27" fillId="7" borderId="8" xfId="0" applyFont="1" applyFill="1" applyBorder="1" applyAlignment="1">
      <alignment horizontal="center" vertical="center" wrapText="1"/>
    </xf>
    <xf numFmtId="0" fontId="43" fillId="0" borderId="0" xfId="0" applyFont="1" applyAlignment="1">
      <alignment horizontal="left"/>
    </xf>
    <xf numFmtId="4" fontId="34" fillId="0" borderId="0" xfId="33" applyNumberFormat="1" applyFont="1" applyFill="1" applyBorder="1" applyAlignment="1" applyProtection="1">
      <alignment horizontal="right" vertical="center" wrapText="1"/>
    </xf>
    <xf numFmtId="4" fontId="34" fillId="0" borderId="0" xfId="2" applyNumberFormat="1" applyFont="1" applyAlignment="1">
      <alignment horizontal="right"/>
    </xf>
    <xf numFmtId="3" fontId="34" fillId="0" borderId="0" xfId="12" applyNumberFormat="1" applyFont="1" applyFill="1" applyBorder="1" applyAlignment="1">
      <alignment horizontal="right" vertical="center" wrapText="1"/>
    </xf>
    <xf numFmtId="3" fontId="34" fillId="0" borderId="20" xfId="12" applyNumberFormat="1" applyFont="1" applyFill="1" applyBorder="1" applyAlignment="1">
      <alignment horizontal="right" vertical="center" wrapText="1"/>
    </xf>
    <xf numFmtId="4" fontId="13" fillId="0" borderId="0" xfId="33" applyNumberFormat="1" applyFont="1" applyFill="1" applyBorder="1" applyAlignment="1" applyProtection="1">
      <alignment horizontal="right" vertical="center"/>
    </xf>
    <xf numFmtId="4" fontId="35" fillId="0" borderId="0" xfId="2" applyNumberFormat="1" applyFont="1" applyAlignment="1">
      <alignment horizontal="right"/>
    </xf>
    <xf numFmtId="3" fontId="13" fillId="0" borderId="0" xfId="12" applyNumberFormat="1" applyFont="1" applyFill="1" applyBorder="1" applyAlignment="1">
      <alignment horizontal="right" vertical="center"/>
    </xf>
    <xf numFmtId="0" fontId="15" fillId="0" borderId="0" xfId="2" applyFont="1" applyAlignment="1">
      <alignment horizontal="left" vertical="center" wrapText="1" indent="2"/>
    </xf>
    <xf numFmtId="49" fontId="15" fillId="0" borderId="0" xfId="15" applyNumberFormat="1" applyFont="1" applyFill="1" applyBorder="1" applyAlignment="1">
      <alignment horizontal="left" vertical="center" indent="3"/>
    </xf>
    <xf numFmtId="4" fontId="13" fillId="0" borderId="0" xfId="12" applyNumberFormat="1" applyFont="1" applyFill="1" applyBorder="1" applyAlignment="1">
      <alignment horizontal="center" vertical="center"/>
    </xf>
    <xf numFmtId="4" fontId="13" fillId="0" borderId="20" xfId="2" applyNumberFormat="1" applyFont="1" applyBorder="1" applyAlignment="1">
      <alignment horizontal="right" vertical="center" wrapText="1"/>
    </xf>
    <xf numFmtId="3" fontId="13" fillId="0" borderId="0" xfId="12" applyNumberFormat="1" applyFont="1" applyFill="1" applyBorder="1" applyAlignment="1" applyProtection="1">
      <alignment horizontal="right"/>
      <protection locked="0"/>
    </xf>
    <xf numFmtId="166" fontId="13" fillId="0" borderId="0" xfId="2" applyNumberFormat="1" applyFont="1" applyAlignment="1">
      <alignment horizontal="right"/>
    </xf>
    <xf numFmtId="3" fontId="13" fillId="0" borderId="0" xfId="12" applyNumberFormat="1" applyFont="1" applyFill="1" applyBorder="1" applyAlignment="1" applyProtection="1">
      <alignment horizontal="right"/>
    </xf>
    <xf numFmtId="166" fontId="13" fillId="0" borderId="0" xfId="12" applyNumberFormat="1" applyFont="1" applyFill="1" applyBorder="1" applyAlignment="1">
      <alignment horizontal="right" vertical="center" wrapText="1"/>
    </xf>
    <xf numFmtId="166" fontId="13" fillId="0" borderId="20" xfId="12" applyNumberFormat="1" applyFont="1" applyFill="1" applyBorder="1" applyAlignment="1">
      <alignment horizontal="right" vertical="center" wrapText="1"/>
    </xf>
    <xf numFmtId="3" fontId="13" fillId="0" borderId="0" xfId="0" applyNumberFormat="1" applyFont="1" applyAlignment="1" applyProtection="1">
      <alignment horizontal="right" vertical="center"/>
      <protection locked="0"/>
    </xf>
    <xf numFmtId="166" fontId="13" fillId="0" borderId="0" xfId="12" applyNumberFormat="1" applyFont="1" applyFill="1" applyBorder="1" applyAlignment="1">
      <alignment horizontal="right" vertical="center"/>
    </xf>
    <xf numFmtId="4" fontId="13" fillId="0" borderId="0" xfId="0" quotePrefix="1" applyNumberFormat="1" applyFont="1" applyAlignment="1">
      <alignment horizontal="right" vertical="center"/>
    </xf>
    <xf numFmtId="1" fontId="36" fillId="0" borderId="0" xfId="0" applyNumberFormat="1" applyFont="1"/>
    <xf numFmtId="1" fontId="36" fillId="0" borderId="0" xfId="12" applyNumberFormat="1" applyFont="1" applyFill="1" applyBorder="1" applyAlignment="1">
      <alignment horizontal="right" vertical="center"/>
    </xf>
    <xf numFmtId="1" fontId="36" fillId="0" borderId="0" xfId="0" quotePrefix="1" applyNumberFormat="1" applyFont="1" applyAlignment="1">
      <alignment horizontal="right" vertical="center"/>
    </xf>
    <xf numFmtId="1" fontId="13" fillId="0" borderId="0" xfId="0" quotePrefix="1" applyNumberFormat="1" applyFont="1" applyAlignment="1">
      <alignment horizontal="right" vertical="center"/>
    </xf>
    <xf numFmtId="1" fontId="13" fillId="0" borderId="0" xfId="0" applyNumberFormat="1" applyFont="1" applyAlignment="1">
      <alignment horizontal="right" vertical="center" wrapText="1"/>
    </xf>
    <xf numFmtId="0" fontId="11" fillId="0" borderId="0" xfId="0" applyFont="1"/>
    <xf numFmtId="2" fontId="13" fillId="0" borderId="0" xfId="0" applyNumberFormat="1" applyFont="1" applyAlignment="1">
      <alignment horizontal="right" vertical="center" wrapText="1"/>
    </xf>
    <xf numFmtId="175" fontId="13" fillId="0" borderId="0" xfId="1" applyNumberFormat="1" applyFont="1" applyFill="1" applyBorder="1" applyAlignment="1" applyProtection="1">
      <alignment horizontal="right" wrapText="1"/>
    </xf>
    <xf numFmtId="2" fontId="13" fillId="0" borderId="0" xfId="2" applyNumberFormat="1" applyFont="1" applyAlignment="1">
      <alignment horizontal="right" vertical="center" wrapText="1"/>
    </xf>
    <xf numFmtId="2" fontId="13" fillId="0" borderId="0" xfId="0" applyNumberFormat="1" applyFont="1" applyAlignment="1">
      <alignment horizontal="right"/>
    </xf>
    <xf numFmtId="0" fontId="13" fillId="0" borderId="0" xfId="0" applyFont="1" applyAlignment="1">
      <alignment horizontal="right"/>
    </xf>
    <xf numFmtId="166" fontId="44" fillId="0" borderId="0" xfId="0" applyNumberFormat="1" applyFont="1" applyAlignment="1">
      <alignment horizontal="right" vertical="top"/>
    </xf>
    <xf numFmtId="166" fontId="13" fillId="0" borderId="0" xfId="0" applyNumberFormat="1" applyFont="1" applyAlignment="1">
      <alignment horizontal="right" vertical="center" wrapText="1"/>
    </xf>
    <xf numFmtId="4" fontId="13" fillId="0" borderId="0" xfId="12" applyNumberFormat="1" applyFont="1" applyFill="1" applyBorder="1" applyAlignment="1" applyProtection="1">
      <alignment horizontal="right" vertical="center" wrapText="1"/>
    </xf>
    <xf numFmtId="166" fontId="13" fillId="0" borderId="0" xfId="0" applyNumberFormat="1" applyFont="1" applyAlignment="1">
      <alignment horizontal="right"/>
    </xf>
    <xf numFmtId="0" fontId="36" fillId="0" borderId="5" xfId="0" applyFont="1" applyBorder="1"/>
    <xf numFmtId="2" fontId="36" fillId="0" borderId="0" xfId="0" applyNumberFormat="1" applyFont="1"/>
    <xf numFmtId="2" fontId="12" fillId="0" borderId="5" xfId="0" applyNumberFormat="1" applyFont="1" applyBorder="1" applyAlignment="1" applyProtection="1">
      <alignment horizontal="left" vertical="center" wrapText="1"/>
      <protection locked="0"/>
    </xf>
    <xf numFmtId="0" fontId="13" fillId="0" borderId="0" xfId="0" applyFont="1" applyAlignment="1" applyProtection="1">
      <alignment horizontal="right" vertical="center" wrapText="1" indent="2"/>
      <protection locked="0"/>
    </xf>
    <xf numFmtId="0" fontId="13" fillId="0" borderId="0" xfId="0" applyFont="1" applyAlignment="1">
      <alignment horizontal="right" vertical="center" wrapText="1" indent="2"/>
    </xf>
    <xf numFmtId="0" fontId="11" fillId="0" borderId="0" xfId="32" applyFont="1" applyAlignment="1" applyProtection="1">
      <alignment horizontal="left" vertical="center" wrapText="1"/>
      <protection locked="0"/>
    </xf>
    <xf numFmtId="4" fontId="13" fillId="0" borderId="0" xfId="0" applyNumberFormat="1" applyFont="1" applyAlignment="1">
      <alignment horizontal="right" vertical="center" wrapText="1"/>
    </xf>
    <xf numFmtId="166" fontId="13" fillId="0" borderId="0" xfId="0" applyNumberFormat="1" applyFont="1" applyAlignment="1" applyProtection="1">
      <alignment horizontal="right" vertical="center" wrapText="1"/>
      <protection locked="0"/>
    </xf>
    <xf numFmtId="3" fontId="13" fillId="0" borderId="0" xfId="0" applyNumberFormat="1" applyFont="1" applyAlignment="1">
      <alignment horizontal="right" vertical="center" wrapText="1"/>
    </xf>
    <xf numFmtId="4" fontId="12" fillId="0" borderId="0" xfId="12" quotePrefix="1" applyNumberFormat="1" applyFont="1" applyFill="1" applyBorder="1" applyAlignment="1">
      <alignment horizontal="right" vertical="center"/>
    </xf>
    <xf numFmtId="166" fontId="12" fillId="0" borderId="0" xfId="12" quotePrefix="1" applyNumberFormat="1" applyFont="1" applyFill="1" applyBorder="1" applyAlignment="1">
      <alignment horizontal="right" vertical="center"/>
    </xf>
    <xf numFmtId="0" fontId="13" fillId="0" borderId="0" xfId="2" applyFont="1" applyAlignment="1">
      <alignment horizontal="right" vertical="center" wrapText="1"/>
    </xf>
    <xf numFmtId="0" fontId="15" fillId="0" borderId="0" xfId="2" applyFont="1" applyAlignment="1">
      <alignment horizontal="left" wrapText="1" indent="1"/>
    </xf>
    <xf numFmtId="4" fontId="13" fillId="0" borderId="0" xfId="2" quotePrefix="1" applyNumberFormat="1" applyFont="1" applyAlignment="1">
      <alignment horizontal="right" vertical="center"/>
    </xf>
    <xf numFmtId="4" fontId="13" fillId="0" borderId="0" xfId="0" applyNumberFormat="1" applyFont="1" applyAlignment="1" applyProtection="1">
      <alignment horizontal="right" vertical="center" wrapText="1"/>
      <protection locked="0"/>
    </xf>
    <xf numFmtId="4" fontId="44" fillId="0" borderId="0" xfId="0" applyNumberFormat="1" applyFont="1" applyAlignment="1">
      <alignment horizontal="right" vertical="top"/>
    </xf>
    <xf numFmtId="4" fontId="13" fillId="0" borderId="0" xfId="12" quotePrefix="1" applyNumberFormat="1" applyFont="1" applyFill="1" applyBorder="1" applyAlignment="1" applyProtection="1">
      <alignment horizontal="right" vertical="center"/>
    </xf>
    <xf numFmtId="166" fontId="13" fillId="0" borderId="0" xfId="0" quotePrefix="1" applyNumberFormat="1" applyFont="1" applyAlignment="1">
      <alignment horizontal="right" vertical="center"/>
    </xf>
    <xf numFmtId="4" fontId="12" fillId="0" borderId="0" xfId="0" quotePrefix="1" applyNumberFormat="1" applyFont="1" applyAlignment="1">
      <alignment horizontal="right" vertical="center"/>
    </xf>
    <xf numFmtId="3" fontId="36" fillId="0" borderId="0" xfId="0" applyNumberFormat="1" applyFont="1" applyAlignment="1">
      <alignment horizontal="right" vertical="top"/>
    </xf>
    <xf numFmtId="4" fontId="36" fillId="0" borderId="0" xfId="0" applyNumberFormat="1" applyFont="1" applyAlignment="1">
      <alignment horizontal="right" vertical="top"/>
    </xf>
    <xf numFmtId="0" fontId="41" fillId="0" borderId="0" xfId="0" applyFont="1" applyAlignment="1">
      <alignment horizontal="left" indent="1"/>
    </xf>
    <xf numFmtId="3" fontId="13" fillId="0" borderId="0" xfId="2" applyNumberFormat="1" applyFont="1" applyAlignment="1" applyProtection="1">
      <alignment horizontal="center" vertical="center"/>
      <protection locked="0"/>
    </xf>
    <xf numFmtId="49" fontId="13" fillId="0" borderId="0" xfId="2" applyNumberFormat="1" applyFont="1" applyAlignment="1" applyProtection="1">
      <alignment horizontal="center" vertical="center" wrapText="1"/>
      <protection locked="0"/>
    </xf>
    <xf numFmtId="20" fontId="13" fillId="0" borderId="0" xfId="2" applyNumberFormat="1" applyFont="1" applyAlignment="1" applyProtection="1">
      <alignment horizontal="center" vertical="center"/>
      <protection locked="0"/>
    </xf>
    <xf numFmtId="0" fontId="41" fillId="0" borderId="5" xfId="0" applyFont="1" applyBorder="1" applyAlignment="1">
      <alignment horizontal="left" indent="1"/>
    </xf>
    <xf numFmtId="3" fontId="13" fillId="0" borderId="5" xfId="2" applyNumberFormat="1" applyFont="1" applyBorder="1" applyAlignment="1" applyProtection="1">
      <alignment horizontal="center" vertical="center"/>
      <protection locked="0"/>
    </xf>
    <xf numFmtId="49" fontId="13" fillId="0" borderId="5" xfId="2" applyNumberFormat="1" applyFont="1" applyBorder="1" applyAlignment="1" applyProtection="1">
      <alignment horizontal="center" vertical="center" wrapText="1"/>
      <protection locked="0"/>
    </xf>
    <xf numFmtId="20" fontId="13" fillId="0" borderId="5" xfId="2" applyNumberFormat="1" applyFont="1" applyBorder="1" applyAlignment="1" applyProtection="1">
      <alignment horizontal="center" vertical="center"/>
      <protection locked="0"/>
    </xf>
    <xf numFmtId="0" fontId="13" fillId="7" borderId="4" xfId="2" applyFont="1" applyFill="1" applyBorder="1" applyAlignment="1">
      <alignment horizontal="center" vertical="center" wrapText="1"/>
    </xf>
    <xf numFmtId="0" fontId="12" fillId="0" borderId="11" xfId="0" applyFont="1" applyBorder="1" applyAlignment="1">
      <alignment horizontal="left" vertical="center" indent="2"/>
    </xf>
    <xf numFmtId="0" fontId="43" fillId="0" borderId="6" xfId="0" applyFont="1" applyBorder="1" applyAlignment="1">
      <alignment horizontal="left"/>
    </xf>
    <xf numFmtId="0" fontId="13" fillId="7" borderId="8" xfId="2" applyFont="1" applyFill="1" applyBorder="1" applyAlignment="1">
      <alignment horizontal="center" vertical="center" wrapText="1"/>
    </xf>
    <xf numFmtId="0" fontId="36" fillId="0" borderId="14" xfId="0" applyFont="1" applyBorder="1" applyAlignment="1">
      <alignment horizontal="center"/>
    </xf>
    <xf numFmtId="3" fontId="13" fillId="0" borderId="0" xfId="2" applyNumberFormat="1" applyFont="1" applyAlignment="1" applyProtection="1">
      <alignment horizontal="center" vertical="center" wrapText="1"/>
      <protection locked="0"/>
    </xf>
    <xf numFmtId="3" fontId="13" fillId="0" borderId="15" xfId="2" applyNumberFormat="1" applyFont="1" applyBorder="1" applyAlignment="1" applyProtection="1">
      <alignment horizontal="center" vertical="center"/>
      <protection locked="0"/>
    </xf>
    <xf numFmtId="3" fontId="13" fillId="0" borderId="5" xfId="2" applyNumberFormat="1" applyFont="1" applyBorder="1" applyAlignment="1" applyProtection="1">
      <alignment horizontal="center" vertical="center" wrapText="1"/>
      <protection locked="0"/>
    </xf>
    <xf numFmtId="169" fontId="13" fillId="0" borderId="0" xfId="0" applyNumberFormat="1" applyFont="1" applyAlignment="1">
      <alignment horizontal="center" vertical="center"/>
    </xf>
    <xf numFmtId="180" fontId="13" fillId="0" borderId="0" xfId="2" applyNumberFormat="1" applyFont="1" applyAlignment="1" applyProtection="1">
      <alignment horizontal="center" vertical="center" wrapText="1"/>
      <protection locked="0"/>
    </xf>
    <xf numFmtId="169" fontId="13" fillId="0" borderId="0" xfId="2" applyNumberFormat="1" applyFont="1" applyAlignment="1" applyProtection="1">
      <alignment horizontal="center" vertical="center"/>
      <protection locked="0"/>
    </xf>
    <xf numFmtId="180" fontId="13" fillId="0" borderId="5" xfId="2" applyNumberFormat="1" applyFont="1" applyBorder="1" applyAlignment="1" applyProtection="1">
      <alignment horizontal="center" vertical="center" wrapText="1"/>
      <protection locked="0"/>
    </xf>
    <xf numFmtId="169" fontId="13" fillId="0" borderId="5" xfId="2" applyNumberFormat="1" applyFont="1" applyBorder="1" applyAlignment="1" applyProtection="1">
      <alignment horizontal="center" vertical="center"/>
      <protection locked="0"/>
    </xf>
    <xf numFmtId="0" fontId="18" fillId="0" borderId="0" xfId="2" applyFont="1" applyBorder="1" applyAlignment="1">
      <alignment horizontal="left"/>
    </xf>
    <xf numFmtId="4" fontId="45" fillId="0" borderId="0" xfId="0" applyNumberFormat="1" applyFont="1" applyAlignment="1">
      <alignment horizontal="right" vertical="center" wrapText="1"/>
    </xf>
    <xf numFmtId="169" fontId="45" fillId="0" borderId="0" xfId="0" applyNumberFormat="1" applyFont="1" applyAlignment="1">
      <alignment horizontal="right" vertical="center" wrapText="1"/>
    </xf>
    <xf numFmtId="0" fontId="46" fillId="0" borderId="0" xfId="2" applyFont="1" applyAlignment="1">
      <alignment horizontal="left"/>
    </xf>
    <xf numFmtId="0" fontId="15" fillId="0" borderId="5" xfId="2" applyFont="1" applyBorder="1" applyAlignment="1">
      <alignment horizontal="left" wrapText="1" indent="1"/>
    </xf>
    <xf numFmtId="0" fontId="12" fillId="0" borderId="4" xfId="2" applyFont="1" applyBorder="1" applyAlignment="1">
      <alignment horizontal="left" wrapText="1"/>
    </xf>
    <xf numFmtId="4" fontId="36" fillId="0" borderId="4" xfId="0" applyNumberFormat="1" applyFont="1" applyBorder="1"/>
    <xf numFmtId="181" fontId="12" fillId="0" borderId="0" xfId="15" applyNumberFormat="1" applyFont="1" applyFill="1" applyBorder="1" applyAlignment="1">
      <alignment horizontal="left" vertical="center" wrapText="1" indent="2"/>
    </xf>
    <xf numFmtId="49" fontId="12" fillId="0" borderId="0" xfId="15" applyNumberFormat="1" applyFont="1" applyFill="1" applyBorder="1" applyAlignment="1">
      <alignment horizontal="left" vertical="center" wrapText="1" indent="2"/>
    </xf>
    <xf numFmtId="166" fontId="36" fillId="0" borderId="5" xfId="0" applyNumberFormat="1" applyFont="1" applyBorder="1" applyAlignment="1">
      <alignment horizontal="right"/>
    </xf>
    <xf numFmtId="0" fontId="12" fillId="0" borderId="0" xfId="0" applyFont="1" applyAlignment="1">
      <alignment horizontal="left" wrapText="1"/>
    </xf>
    <xf numFmtId="0" fontId="11" fillId="0" borderId="8" xfId="0" applyFont="1" applyBorder="1" applyAlignment="1" applyProtection="1">
      <alignment horizontal="left" vertical="center" indent="2"/>
      <protection locked="0"/>
    </xf>
    <xf numFmtId="3" fontId="36" fillId="0" borderId="8" xfId="0" applyNumberFormat="1" applyFont="1" applyBorder="1" applyAlignment="1">
      <alignment horizontal="right"/>
    </xf>
    <xf numFmtId="3" fontId="36" fillId="0" borderId="0" xfId="0" applyNumberFormat="1" applyFont="1" applyAlignment="1">
      <alignment horizontal="right" vertical="center"/>
    </xf>
    <xf numFmtId="0" fontId="18" fillId="0" borderId="0" xfId="2" applyFont="1" applyAlignment="1">
      <alignment horizontal="left"/>
    </xf>
    <xf numFmtId="166" fontId="36" fillId="0" borderId="0" xfId="12" applyNumberFormat="1" applyFont="1" applyFill="1" applyBorder="1" applyAlignment="1">
      <alignment horizontal="right" vertical="center"/>
    </xf>
    <xf numFmtId="4" fontId="36" fillId="0" borderId="0" xfId="12" applyNumberFormat="1" applyFont="1" applyFill="1" applyBorder="1" applyAlignment="1">
      <alignment horizontal="right" vertical="center"/>
    </xf>
    <xf numFmtId="0" fontId="27" fillId="8" borderId="0" xfId="10" quotePrefix="1" applyFont="1" applyFill="1" applyAlignment="1">
      <alignment horizontal="right" vertical="center"/>
    </xf>
    <xf numFmtId="0" fontId="12" fillId="0" borderId="0" xfId="10" applyFont="1" applyAlignment="1">
      <alignment horizontal="right" vertical="center"/>
    </xf>
    <xf numFmtId="0" fontId="12" fillId="0" borderId="0" xfId="0" applyFont="1" applyAlignment="1">
      <alignment horizontal="left" indent="1"/>
    </xf>
    <xf numFmtId="182" fontId="36" fillId="0" borderId="0" xfId="11" applyNumberFormat="1" applyFont="1" applyAlignment="1">
      <alignment horizontal="right"/>
    </xf>
    <xf numFmtId="3" fontId="41" fillId="0" borderId="0" xfId="0" applyNumberFormat="1" applyFont="1"/>
    <xf numFmtId="4" fontId="36" fillId="0" borderId="0" xfId="0" quotePrefix="1" applyNumberFormat="1" applyFont="1" applyAlignment="1">
      <alignment horizontal="right" vertical="center"/>
    </xf>
    <xf numFmtId="166" fontId="32" fillId="0" borderId="0" xfId="0" quotePrefix="1" applyNumberFormat="1" applyFont="1" applyAlignment="1">
      <alignment horizontal="right" vertical="center"/>
    </xf>
    <xf numFmtId="0" fontId="36" fillId="0" borderId="0" xfId="0" quotePrefix="1" applyFont="1" applyAlignment="1">
      <alignment horizontal="right" vertical="center"/>
    </xf>
    <xf numFmtId="3" fontId="36" fillId="0" borderId="0" xfId="0" quotePrefix="1" applyNumberFormat="1" applyFont="1" applyAlignment="1">
      <alignment horizontal="right" vertical="center"/>
    </xf>
    <xf numFmtId="3" fontId="36" fillId="0" borderId="0" xfId="12" applyNumberFormat="1" applyFont="1" applyFill="1" applyBorder="1" applyAlignment="1">
      <alignment horizontal="right" vertical="center"/>
    </xf>
    <xf numFmtId="0" fontId="18" fillId="0" borderId="0" xfId="0" applyFont="1" applyAlignment="1" applyProtection="1">
      <alignment horizontal="right" vertical="center" wrapText="1"/>
      <protection locked="0"/>
    </xf>
    <xf numFmtId="0" fontId="18" fillId="0" borderId="0" xfId="0" applyFont="1" applyAlignment="1">
      <alignment horizontal="right" vertical="center" wrapText="1"/>
    </xf>
    <xf numFmtId="3" fontId="36" fillId="0" borderId="0" xfId="0" applyNumberFormat="1" applyFont="1" applyAlignment="1" applyProtection="1">
      <alignment horizontal="right" vertical="center" wrapText="1"/>
      <protection locked="0"/>
    </xf>
    <xf numFmtId="0" fontId="12" fillId="0" borderId="0" xfId="2" applyFont="1" applyAlignment="1">
      <alignment horizontal="left"/>
    </xf>
    <xf numFmtId="4" fontId="41" fillId="0" borderId="0" xfId="0" applyNumberFormat="1" applyFont="1" applyAlignment="1">
      <alignment horizontal="right"/>
    </xf>
    <xf numFmtId="2" fontId="43" fillId="0" borderId="0" xfId="0" quotePrefix="1" applyNumberFormat="1" applyFont="1" applyAlignment="1">
      <alignment horizontal="right" vertical="center"/>
    </xf>
    <xf numFmtId="2" fontId="18" fillId="0" borderId="0" xfId="0" applyNumberFormat="1" applyFont="1" applyAlignment="1">
      <alignment vertical="center"/>
    </xf>
    <xf numFmtId="0" fontId="13" fillId="0" borderId="11" xfId="0" applyFont="1" applyBorder="1" applyAlignment="1">
      <alignment horizontal="left" vertical="center" indent="2"/>
    </xf>
    <xf numFmtId="3" fontId="36" fillId="8" borderId="9" xfId="0" applyNumberFormat="1" applyFont="1" applyFill="1" applyBorder="1" applyAlignment="1">
      <alignment horizontal="center" vertical="center"/>
    </xf>
    <xf numFmtId="20" fontId="36" fillId="0" borderId="9" xfId="0" applyNumberFormat="1" applyFont="1" applyBorder="1" applyAlignment="1">
      <alignment horizontal="center"/>
    </xf>
    <xf numFmtId="3" fontId="13" fillId="0" borderId="9" xfId="5" applyNumberFormat="1" applyFont="1" applyBorder="1" applyAlignment="1">
      <alignment horizontal="center" vertical="center" wrapText="1"/>
    </xf>
    <xf numFmtId="0" fontId="43" fillId="0" borderId="0" xfId="0" applyFont="1" applyAlignment="1">
      <alignment horizontal="left" vertical="top" wrapText="1"/>
    </xf>
    <xf numFmtId="3" fontId="13" fillId="0" borderId="0" xfId="0" applyNumberFormat="1" applyFont="1" applyAlignment="1">
      <alignment horizontal="center" vertical="center" wrapText="1"/>
    </xf>
    <xf numFmtId="20" fontId="13" fillId="0" borderId="0" xfId="0" applyNumberFormat="1" applyFont="1" applyAlignment="1">
      <alignment horizontal="center" vertical="center" wrapText="1"/>
    </xf>
    <xf numFmtId="3" fontId="13" fillId="0" borderId="15" xfId="0" applyNumberFormat="1" applyFont="1" applyBorder="1" applyAlignment="1">
      <alignment horizontal="center" vertical="center" wrapText="1"/>
    </xf>
    <xf numFmtId="20" fontId="13" fillId="0" borderId="5" xfId="0" applyNumberFormat="1" applyFont="1" applyBorder="1" applyAlignment="1">
      <alignment horizontal="center" vertical="center" wrapText="1"/>
    </xf>
    <xf numFmtId="169" fontId="13" fillId="0" borderId="0" xfId="0" applyNumberFormat="1" applyFont="1" applyAlignment="1">
      <alignment horizontal="center" vertical="center" wrapText="1"/>
    </xf>
    <xf numFmtId="180" fontId="13" fillId="0" borderId="5" xfId="0" applyNumberFormat="1" applyFont="1" applyBorder="1" applyAlignment="1">
      <alignment horizontal="center" vertical="center" wrapText="1"/>
    </xf>
    <xf numFmtId="169" fontId="13" fillId="0" borderId="5" xfId="0" applyNumberFormat="1" applyFont="1" applyBorder="1" applyAlignment="1">
      <alignment horizontal="center" vertical="center" wrapText="1"/>
    </xf>
    <xf numFmtId="0" fontId="23" fillId="0" borderId="0" xfId="0" applyFont="1"/>
    <xf numFmtId="0" fontId="47" fillId="0" borderId="0" xfId="0" applyFont="1"/>
    <xf numFmtId="0" fontId="12" fillId="0" borderId="0" xfId="2" applyFont="1" applyAlignment="1">
      <alignment horizontal="center" wrapText="1"/>
    </xf>
    <xf numFmtId="0" fontId="11" fillId="7" borderId="4" xfId="2" applyFont="1" applyFill="1" applyBorder="1" applyAlignment="1">
      <alignment horizontal="center" wrapText="1"/>
    </xf>
    <xf numFmtId="0" fontId="27" fillId="0" borderId="0" xfId="0" applyFont="1" applyAlignment="1">
      <alignment horizontal="right"/>
    </xf>
    <xf numFmtId="49" fontId="15" fillId="0" borderId="0" xfId="0" applyNumberFormat="1" applyFont="1" applyAlignment="1">
      <alignment horizontal="left" vertical="center" wrapText="1" indent="2"/>
    </xf>
    <xf numFmtId="49" fontId="15" fillId="0" borderId="0" xfId="35" applyNumberFormat="1" applyFont="1" applyFill="1" applyBorder="1" applyAlignment="1">
      <alignment horizontal="left" vertical="center" wrapText="1" indent="2"/>
    </xf>
    <xf numFmtId="0" fontId="15" fillId="0" borderId="0" xfId="0" applyFont="1" applyAlignment="1">
      <alignment horizontal="left" indent="2"/>
    </xf>
    <xf numFmtId="0" fontId="12" fillId="0" borderId="0" xfId="0" applyFont="1" applyAlignment="1">
      <alignment horizontal="left" indent="2"/>
    </xf>
    <xf numFmtId="2" fontId="13" fillId="0" borderId="0" xfId="12" applyNumberFormat="1" applyFont="1" applyFill="1" applyBorder="1" applyAlignment="1">
      <alignment horizontal="right" vertical="center"/>
    </xf>
    <xf numFmtId="1" fontId="13" fillId="0" borderId="0" xfId="12" applyNumberFormat="1" applyFont="1" applyFill="1" applyBorder="1" applyAlignment="1">
      <alignment horizontal="right" vertical="center"/>
    </xf>
    <xf numFmtId="1" fontId="13" fillId="0" borderId="0" xfId="0" applyNumberFormat="1" applyFont="1" applyAlignment="1">
      <alignment horizontal="right"/>
    </xf>
    <xf numFmtId="0" fontId="36" fillId="0" borderId="5" xfId="0" applyFont="1" applyBorder="1" applyAlignment="1">
      <alignment horizontal="right"/>
    </xf>
    <xf numFmtId="0" fontId="11" fillId="0" borderId="0" xfId="0" quotePrefix="1" applyFont="1" applyAlignment="1">
      <alignment horizontal="right" vertical="center"/>
    </xf>
    <xf numFmtId="0" fontId="12" fillId="0" borderId="0" xfId="0" applyFont="1" applyAlignment="1" applyProtection="1">
      <alignment horizontal="right" vertical="center" wrapText="1" indent="2"/>
      <protection locked="0"/>
    </xf>
    <xf numFmtId="0" fontId="27" fillId="0" borderId="11" xfId="0" applyFont="1" applyBorder="1" applyAlignment="1">
      <alignment horizontal="left" vertical="center" indent="2"/>
    </xf>
    <xf numFmtId="0" fontId="36" fillId="0" borderId="0" xfId="0" applyFont="1" applyAlignment="1">
      <alignment horizontal="center" vertical="center"/>
    </xf>
    <xf numFmtId="0" fontId="27" fillId="0" borderId="12" xfId="0" applyFont="1" applyBorder="1" applyAlignment="1">
      <alignment horizontal="left" vertical="center" indent="2"/>
    </xf>
    <xf numFmtId="180" fontId="13" fillId="0" borderId="0" xfId="0" applyNumberFormat="1" applyFont="1" applyAlignment="1">
      <alignment horizontal="center" vertical="center" wrapText="1"/>
    </xf>
    <xf numFmtId="0" fontId="27" fillId="0" borderId="13" xfId="0" applyFont="1" applyBorder="1" applyAlignment="1">
      <alignment horizontal="left" vertical="center" indent="3"/>
    </xf>
    <xf numFmtId="3" fontId="13" fillId="0" borderId="21" xfId="0" applyNumberFormat="1" applyFont="1" applyBorder="1" applyAlignment="1">
      <alignment horizontal="center" vertical="center"/>
    </xf>
    <xf numFmtId="3" fontId="11" fillId="0" borderId="0" xfId="0" applyNumberFormat="1" applyFont="1" applyAlignment="1">
      <alignment horizontal="center" vertical="center"/>
    </xf>
    <xf numFmtId="3" fontId="13" fillId="0" borderId="14" xfId="0" applyNumberFormat="1" applyFont="1" applyBorder="1" applyAlignment="1">
      <alignment horizontal="center" vertical="center" wrapText="1"/>
    </xf>
    <xf numFmtId="3" fontId="13" fillId="0" borderId="9" xfId="0" quotePrefix="1" applyNumberFormat="1" applyFont="1" applyBorder="1" applyAlignment="1">
      <alignment horizontal="center" vertical="center" wrapText="1"/>
    </xf>
    <xf numFmtId="169" fontId="12" fillId="0" borderId="0" xfId="12" applyNumberFormat="1" applyFont="1" applyFill="1" applyBorder="1" applyAlignment="1">
      <alignment horizontal="right" vertical="center" wrapText="1"/>
    </xf>
    <xf numFmtId="4" fontId="48" fillId="0" borderId="0" xfId="0" applyNumberFormat="1" applyFont="1" applyAlignment="1">
      <alignment horizontal="right"/>
    </xf>
    <xf numFmtId="0" fontId="15" fillId="0" borderId="0" xfId="0" applyFont="1" applyAlignment="1">
      <alignment horizontal="left" vertical="center" wrapText="1" indent="1"/>
    </xf>
    <xf numFmtId="0" fontId="15" fillId="0" borderId="0" xfId="15" applyNumberFormat="1" applyFont="1" applyFill="1" applyBorder="1" applyAlignment="1">
      <alignment horizontal="left" vertical="center" wrapText="1" indent="2"/>
    </xf>
    <xf numFmtId="183" fontId="15" fillId="0" borderId="0" xfId="15" applyNumberFormat="1" applyFont="1" applyFill="1" applyBorder="1" applyAlignment="1">
      <alignment horizontal="left" vertical="center" wrapText="1" indent="2"/>
    </xf>
    <xf numFmtId="184" fontId="15" fillId="0" borderId="0" xfId="15" applyNumberFormat="1" applyFont="1" applyFill="1" applyBorder="1" applyAlignment="1">
      <alignment horizontal="left" vertical="center" wrapText="1" indent="2"/>
    </xf>
    <xf numFmtId="4" fontId="36" fillId="0" borderId="5" xfId="0" applyNumberFormat="1" applyFont="1" applyBorder="1"/>
    <xf numFmtId="0" fontId="11" fillId="0" borderId="0" xfId="0" applyFont="1" applyAlignment="1">
      <alignment horizontal="left" vertical="center" wrapText="1" indent="2"/>
    </xf>
    <xf numFmtId="3" fontId="12" fillId="0" borderId="0" xfId="0" applyNumberFormat="1" applyFont="1" applyAlignment="1" applyProtection="1">
      <alignment horizontal="right" vertical="center"/>
      <protection locked="0"/>
    </xf>
    <xf numFmtId="2" fontId="50" fillId="0" borderId="0" xfId="0" applyNumberFormat="1" applyFont="1" applyAlignment="1" applyProtection="1">
      <alignment horizontal="left" vertical="center" wrapText="1" indent="2"/>
      <protection locked="0"/>
    </xf>
    <xf numFmtId="0" fontId="52" fillId="0" borderId="0" xfId="0" applyFont="1" applyAlignment="1" applyProtection="1">
      <alignment horizontal="left" vertical="center" wrapText="1"/>
      <protection locked="0"/>
    </xf>
    <xf numFmtId="2" fontId="27" fillId="0" borderId="0" xfId="0" applyNumberFormat="1" applyFont="1" applyAlignment="1">
      <alignment horizontal="right"/>
    </xf>
    <xf numFmtId="2" fontId="13" fillId="0" borderId="0" xfId="0" quotePrefix="1" applyNumberFormat="1" applyFont="1" applyAlignment="1">
      <alignment horizontal="right"/>
    </xf>
    <xf numFmtId="0" fontId="13" fillId="0" borderId="0" xfId="0" quotePrefix="1" applyFont="1" applyAlignment="1">
      <alignment horizontal="right"/>
    </xf>
    <xf numFmtId="0" fontId="11" fillId="0" borderId="0" xfId="2" applyFont="1" applyAlignment="1">
      <alignment horizontal="left"/>
    </xf>
    <xf numFmtId="20" fontId="13" fillId="0" borderId="0" xfId="0" applyNumberFormat="1" applyFont="1" applyAlignment="1">
      <alignment horizontal="center" vertical="center"/>
    </xf>
    <xf numFmtId="3" fontId="13" fillId="0" borderId="0" xfId="0" quotePrefix="1" applyNumberFormat="1" applyFont="1" applyAlignment="1">
      <alignment horizontal="center" vertical="center"/>
    </xf>
    <xf numFmtId="3" fontId="13" fillId="0" borderId="5" xfId="0" quotePrefix="1" applyNumberFormat="1" applyFont="1" applyBorder="1" applyAlignment="1">
      <alignment horizontal="center" vertical="center"/>
    </xf>
    <xf numFmtId="0" fontId="27" fillId="0" borderId="0" xfId="0" applyFont="1" applyAlignment="1">
      <alignment horizontal="left" vertical="center" indent="2"/>
    </xf>
    <xf numFmtId="0" fontId="53" fillId="0" borderId="0" xfId="0" applyFont="1" applyAlignment="1">
      <alignment horizontal="center" vertical="center" wrapText="1"/>
    </xf>
    <xf numFmtId="0" fontId="27" fillId="0" borderId="5" xfId="0" applyFont="1" applyBorder="1" applyAlignment="1">
      <alignment horizontal="left" vertical="center" indent="2"/>
    </xf>
    <xf numFmtId="0" fontId="43" fillId="0" borderId="0" xfId="0" applyFont="1" applyAlignment="1">
      <alignment horizontal="left" wrapText="1"/>
    </xf>
    <xf numFmtId="0" fontId="36" fillId="0" borderId="10" xfId="0" applyFont="1" applyBorder="1" applyAlignment="1">
      <alignment horizontal="center" vertical="center"/>
    </xf>
    <xf numFmtId="0" fontId="36" fillId="0" borderId="14" xfId="0" applyFont="1" applyBorder="1" applyAlignment="1">
      <alignment horizontal="center" vertical="center"/>
    </xf>
    <xf numFmtId="0" fontId="36" fillId="0" borderId="9" xfId="0" applyFont="1" applyBorder="1" applyAlignment="1">
      <alignment horizontal="center" vertical="center"/>
    </xf>
    <xf numFmtId="0" fontId="42" fillId="0" borderId="0" xfId="0" applyFont="1" applyAlignment="1">
      <alignment horizontal="center" vertical="center"/>
    </xf>
    <xf numFmtId="0" fontId="36" fillId="0" borderId="15" xfId="0" applyFont="1" applyBorder="1" applyAlignment="1">
      <alignment horizontal="center"/>
    </xf>
    <xf numFmtId="0" fontId="36" fillId="0" borderId="5" xfId="0" applyFont="1" applyBorder="1" applyAlignment="1">
      <alignment horizontal="center" wrapText="1"/>
    </xf>
    <xf numFmtId="0" fontId="27" fillId="0" borderId="10" xfId="0" applyFont="1" applyBorder="1" applyAlignment="1">
      <alignment horizontal="left" indent="2"/>
    </xf>
    <xf numFmtId="0" fontId="27" fillId="0" borderId="11" xfId="0" applyFont="1" applyBorder="1" applyAlignment="1">
      <alignment horizontal="left" indent="2"/>
    </xf>
    <xf numFmtId="1" fontId="17" fillId="0" borderId="0" xfId="0" applyNumberFormat="1" applyFont="1" applyBorder="1" applyAlignment="1">
      <alignment horizontal="right"/>
    </xf>
    <xf numFmtId="0" fontId="31" fillId="0" borderId="0" xfId="0" applyFont="1"/>
    <xf numFmtId="0" fontId="0" fillId="0" borderId="0" xfId="0" applyBorder="1"/>
    <xf numFmtId="167" fontId="17" fillId="0" borderId="0" xfId="0" applyNumberFormat="1" applyFont="1" applyBorder="1" applyAlignment="1">
      <alignment horizontal="right"/>
    </xf>
    <xf numFmtId="0" fontId="23" fillId="0" borderId="5" xfId="0" applyFont="1" applyBorder="1"/>
    <xf numFmtId="0" fontId="0" fillId="0" borderId="5" xfId="0" applyBorder="1"/>
    <xf numFmtId="166" fontId="17" fillId="0" borderId="0" xfId="0" applyNumberFormat="1" applyFont="1" applyBorder="1" applyAlignment="1">
      <alignment horizontal="right"/>
    </xf>
    <xf numFmtId="0" fontId="10" fillId="5" borderId="0" xfId="2" applyFont="1" applyFill="1" applyAlignment="1">
      <alignment horizontal="left"/>
    </xf>
    <xf numFmtId="0" fontId="8" fillId="0" borderId="6" xfId="0" applyFont="1" applyBorder="1" applyAlignment="1">
      <alignment horizontal="left"/>
    </xf>
    <xf numFmtId="0" fontId="10" fillId="0" borderId="0" xfId="2" applyFont="1" applyFill="1" applyAlignment="1">
      <alignment horizontal="left"/>
    </xf>
    <xf numFmtId="3" fontId="13" fillId="0" borderId="5" xfId="0" applyNumberFormat="1" applyFont="1" applyBorder="1" applyAlignment="1">
      <alignment horizontal="center" vertical="center"/>
    </xf>
    <xf numFmtId="0" fontId="11" fillId="0" borderId="0" xfId="0" applyFont="1" applyAlignment="1" applyProtection="1">
      <alignment horizontal="left" vertical="center" wrapText="1"/>
      <protection locked="0"/>
    </xf>
    <xf numFmtId="186" fontId="7" fillId="0" borderId="0" xfId="10" applyNumberFormat="1" applyFont="1" applyAlignment="1">
      <alignment horizontal="left" vertical="center" wrapText="1"/>
    </xf>
    <xf numFmtId="0" fontId="7" fillId="0" borderId="0" xfId="10" applyFont="1" applyAlignment="1">
      <alignment horizontal="left" vertical="center" wrapText="1"/>
    </xf>
    <xf numFmtId="0" fontId="13" fillId="0" borderId="0" xfId="2" applyNumberFormat="1" applyFont="1" applyFill="1" applyBorder="1" applyAlignment="1">
      <alignment horizontal="center" wrapText="1"/>
    </xf>
    <xf numFmtId="0" fontId="12" fillId="0" borderId="0" xfId="2" applyNumberFormat="1" applyFont="1" applyFill="1" applyBorder="1" applyAlignment="1">
      <alignment horizontal="right" wrapText="1"/>
    </xf>
    <xf numFmtId="0" fontId="0" fillId="0" borderId="0" xfId="0" applyAlignment="1">
      <alignment horizontal="right"/>
    </xf>
    <xf numFmtId="3" fontId="13" fillId="0" borderId="0" xfId="0" applyNumberFormat="1" applyFont="1" applyBorder="1" applyAlignment="1">
      <alignment horizontal="center" vertical="center"/>
    </xf>
    <xf numFmtId="3" fontId="13" fillId="0" borderId="0" xfId="0" applyNumberFormat="1" applyFont="1" applyBorder="1" applyAlignment="1">
      <alignment horizontal="center" vertical="center" wrapText="1"/>
    </xf>
    <xf numFmtId="3" fontId="13" fillId="0" borderId="0" xfId="0" applyNumberFormat="1" applyFont="1" applyFill="1" applyBorder="1" applyAlignment="1">
      <alignment horizontal="center" vertical="center"/>
    </xf>
    <xf numFmtId="169" fontId="13" fillId="0" borderId="0" xfId="0" applyNumberFormat="1" applyFont="1" applyFill="1" applyBorder="1" applyAlignment="1">
      <alignment horizontal="center" vertical="center"/>
    </xf>
    <xf numFmtId="166" fontId="17" fillId="0" borderId="5" xfId="0" applyNumberFormat="1" applyFont="1" applyBorder="1"/>
    <xf numFmtId="0" fontId="46" fillId="0" borderId="0" xfId="2" applyFont="1" applyFill="1" applyAlignment="1">
      <alignment horizontal="left"/>
    </xf>
    <xf numFmtId="166" fontId="13" fillId="0" borderId="0" xfId="12" applyNumberFormat="1" applyFont="1" applyFill="1" applyBorder="1" applyAlignment="1">
      <alignment horizontal="right"/>
    </xf>
    <xf numFmtId="166" fontId="13" fillId="0" borderId="5" xfId="12" applyNumberFormat="1" applyFont="1" applyFill="1" applyBorder="1" applyAlignment="1">
      <alignment horizontal="right" vertical="center"/>
    </xf>
    <xf numFmtId="166" fontId="17" fillId="0" borderId="0" xfId="0" applyNumberFormat="1" applyFont="1" applyAlignment="1">
      <alignment horizontal="right" vertical="center"/>
    </xf>
    <xf numFmtId="0" fontId="13" fillId="0" borderId="0" xfId="12" applyNumberFormat="1" applyFont="1" applyFill="1" applyBorder="1" applyAlignment="1">
      <alignment horizontal="right" vertical="center"/>
    </xf>
    <xf numFmtId="0" fontId="13" fillId="0" borderId="5" xfId="12" applyNumberFormat="1" applyFont="1" applyFill="1" applyBorder="1" applyAlignment="1">
      <alignment horizontal="right" vertical="center"/>
    </xf>
    <xf numFmtId="0" fontId="17" fillId="0" borderId="9" xfId="0" applyFont="1" applyBorder="1"/>
    <xf numFmtId="187" fontId="36" fillId="0" borderId="0" xfId="11" applyNumberFormat="1" applyFont="1" applyAlignment="1">
      <alignment horizontal="right"/>
    </xf>
    <xf numFmtId="0" fontId="13" fillId="0" borderId="0" xfId="2" applyFont="1" applyFill="1" applyAlignment="1">
      <alignment horizontal="right"/>
    </xf>
    <xf numFmtId="0" fontId="13" fillId="0" borderId="0" xfId="0" applyNumberFormat="1" applyFont="1" applyFill="1" applyBorder="1" applyAlignment="1" applyProtection="1">
      <alignment horizontal="right" vertical="center" wrapText="1"/>
    </xf>
    <xf numFmtId="0" fontId="3" fillId="0" borderId="0" xfId="0" applyFont="1" applyProtection="1"/>
    <xf numFmtId="0" fontId="13" fillId="0" borderId="5" xfId="2" applyFont="1" applyFill="1" applyBorder="1" applyAlignment="1">
      <alignment horizontal="right"/>
    </xf>
    <xf numFmtId="0" fontId="17" fillId="0" borderId="5" xfId="0" applyFont="1" applyBorder="1" applyAlignment="1"/>
    <xf numFmtId="166" fontId="13" fillId="0" borderId="0" xfId="2" applyNumberFormat="1" applyFont="1" applyFill="1" applyAlignment="1"/>
    <xf numFmtId="166" fontId="13" fillId="0" borderId="5" xfId="2" applyNumberFormat="1" applyFont="1" applyFill="1" applyBorder="1" applyAlignment="1"/>
    <xf numFmtId="0" fontId="17" fillId="0" borderId="0" xfId="0" applyNumberFormat="1" applyFont="1" applyAlignment="1"/>
    <xf numFmtId="0" fontId="17" fillId="0" borderId="0" xfId="0" applyNumberFormat="1" applyFont="1" applyAlignment="1">
      <alignment horizontal="right"/>
    </xf>
    <xf numFmtId="166" fontId="17" fillId="0" borderId="0" xfId="0" applyNumberFormat="1" applyFont="1" applyAlignment="1"/>
    <xf numFmtId="3" fontId="3" fillId="0" borderId="0" xfId="0" applyNumberFormat="1" applyFont="1"/>
    <xf numFmtId="0" fontId="12" fillId="0" borderId="0" xfId="0" quotePrefix="1" applyFont="1" applyFill="1" applyBorder="1" applyAlignment="1">
      <alignment horizontal="right" vertical="center"/>
    </xf>
    <xf numFmtId="166" fontId="13" fillId="0" borderId="0" xfId="12" quotePrefix="1" applyNumberFormat="1" applyFont="1" applyFill="1" applyBorder="1" applyAlignment="1">
      <alignment horizontal="right" vertical="center"/>
    </xf>
    <xf numFmtId="166" fontId="13" fillId="0" borderId="0" xfId="12" applyNumberFormat="1" applyFont="1" applyAlignment="1">
      <alignment horizontal="right"/>
    </xf>
    <xf numFmtId="166" fontId="13" fillId="0" borderId="5" xfId="12" applyNumberFormat="1" applyFont="1" applyBorder="1" applyAlignment="1">
      <alignment horizontal="right"/>
    </xf>
    <xf numFmtId="0" fontId="12" fillId="0" borderId="0" xfId="2" applyFont="1" applyFill="1" applyAlignment="1">
      <alignment horizontal="left"/>
    </xf>
    <xf numFmtId="3" fontId="13" fillId="0" borderId="0" xfId="12" quotePrefix="1" applyNumberFormat="1" applyFont="1" applyFill="1" applyBorder="1" applyAlignment="1">
      <alignment horizontal="right" vertical="center"/>
    </xf>
    <xf numFmtId="166" fontId="13" fillId="0" borderId="5" xfId="12" quotePrefix="1" applyNumberFormat="1" applyFont="1" applyFill="1" applyBorder="1" applyAlignment="1">
      <alignment horizontal="right" vertical="center"/>
    </xf>
    <xf numFmtId="166" fontId="13" fillId="0" borderId="0" xfId="12" applyNumberFormat="1" applyFont="1" applyFill="1" applyBorder="1" applyAlignment="1"/>
    <xf numFmtId="188" fontId="13" fillId="0" borderId="0" xfId="12" quotePrefix="1" applyNumberFormat="1" applyFont="1" applyFill="1" applyBorder="1" applyAlignment="1">
      <alignment horizontal="right" vertical="center"/>
    </xf>
    <xf numFmtId="0" fontId="17" fillId="0" borderId="23" xfId="0" applyFont="1" applyBorder="1" applyAlignment="1">
      <alignment horizontal="center"/>
    </xf>
    <xf numFmtId="20" fontId="17" fillId="0" borderId="8" xfId="0" applyNumberFormat="1" applyFont="1" applyBorder="1" applyAlignment="1">
      <alignment horizontal="center"/>
    </xf>
    <xf numFmtId="20" fontId="17" fillId="0" borderId="5" xfId="0" applyNumberFormat="1" applyFont="1" applyBorder="1" applyAlignment="1">
      <alignment horizontal="center"/>
    </xf>
    <xf numFmtId="3" fontId="13" fillId="0" borderId="14" xfId="5" applyNumberFormat="1" applyFont="1" applyBorder="1" applyAlignment="1">
      <alignment horizontal="center" vertical="center" wrapText="1"/>
    </xf>
    <xf numFmtId="0" fontId="0" fillId="0" borderId="0" xfId="0"/>
    <xf numFmtId="0" fontId="17" fillId="0" borderId="14" xfId="0" applyFont="1" applyBorder="1" applyAlignment="1">
      <alignment horizontal="center" vertical="center" wrapText="1"/>
    </xf>
    <xf numFmtId="0" fontId="12" fillId="0" borderId="0" xfId="0" applyFont="1" applyBorder="1" applyAlignment="1">
      <alignment horizontal="left" vertical="center" indent="2"/>
    </xf>
    <xf numFmtId="0" fontId="17" fillId="0" borderId="14" xfId="0" applyFont="1" applyBorder="1" applyAlignment="1">
      <alignment horizontal="center" vertical="center"/>
    </xf>
    <xf numFmtId="3" fontId="13" fillId="0" borderId="0" xfId="0" applyNumberFormat="1" applyFont="1" applyFill="1" applyBorder="1" applyAlignment="1">
      <alignment horizontal="center" vertical="center" wrapText="1"/>
    </xf>
    <xf numFmtId="0" fontId="8" fillId="0" borderId="6" xfId="0" applyFont="1" applyBorder="1" applyAlignment="1">
      <alignment horizontal="left"/>
    </xf>
    <xf numFmtId="0" fontId="8" fillId="0" borderId="0" xfId="0" applyFont="1" applyBorder="1" applyAlignment="1">
      <alignment horizontal="left"/>
    </xf>
    <xf numFmtId="0" fontId="8" fillId="0" borderId="0" xfId="0" applyFont="1" applyBorder="1" applyAlignment="1">
      <alignment horizontal="left" vertical="top" wrapText="1"/>
    </xf>
    <xf numFmtId="0" fontId="10" fillId="0" borderId="0" xfId="2" applyFont="1" applyFill="1" applyAlignment="1">
      <alignment horizontal="left"/>
    </xf>
    <xf numFmtId="3" fontId="13" fillId="0" borderId="5" xfId="0" applyNumberFormat="1" applyFont="1" applyBorder="1" applyAlignment="1">
      <alignment horizontal="center" vertical="center"/>
    </xf>
    <xf numFmtId="167" fontId="12" fillId="0" borderId="0" xfId="0" applyNumberFormat="1" applyFont="1" applyFill="1" applyAlignment="1">
      <alignment horizontal="right"/>
    </xf>
    <xf numFmtId="4" fontId="13" fillId="0" borderId="0" xfId="22" applyNumberFormat="1" applyFont="1" applyFill="1" applyBorder="1" applyAlignment="1">
      <alignment horizontal="right"/>
    </xf>
    <xf numFmtId="4" fontId="17" fillId="0" borderId="5" xfId="0" applyNumberFormat="1" applyFont="1" applyBorder="1"/>
    <xf numFmtId="0" fontId="12" fillId="0" borderId="0" xfId="2" applyFont="1" applyFill="1" applyBorder="1" applyAlignment="1">
      <alignment horizontal="left"/>
    </xf>
    <xf numFmtId="0" fontId="15" fillId="0" borderId="0" xfId="0" applyNumberFormat="1" applyFont="1" applyFill="1" applyBorder="1" applyAlignment="1">
      <alignment horizontal="left" vertical="center" wrapText="1" indent="1"/>
    </xf>
    <xf numFmtId="0" fontId="15" fillId="0" borderId="0" xfId="10" applyFont="1" applyFill="1" applyBorder="1" applyAlignment="1">
      <alignment horizontal="left" indent="2"/>
    </xf>
    <xf numFmtId="0" fontId="15" fillId="0" borderId="0" xfId="10" applyFont="1" applyFill="1" applyBorder="1" applyAlignment="1">
      <alignment horizontal="left" indent="1"/>
    </xf>
    <xf numFmtId="4" fontId="17" fillId="0" borderId="5" xfId="0" applyNumberFormat="1" applyFont="1" applyBorder="1" applyAlignment="1"/>
    <xf numFmtId="0" fontId="12" fillId="0" borderId="20" xfId="0" applyFont="1" applyFill="1" applyBorder="1" applyAlignment="1">
      <alignment wrapText="1"/>
    </xf>
    <xf numFmtId="0" fontId="15" fillId="0" borderId="20" xfId="0" applyFont="1" applyBorder="1" applyAlignment="1" applyProtection="1">
      <alignment horizontal="left" indent="1"/>
      <protection locked="0"/>
    </xf>
    <xf numFmtId="0" fontId="3" fillId="0" borderId="0" xfId="0" applyFont="1" applyAlignment="1">
      <alignment horizontal="right"/>
    </xf>
    <xf numFmtId="166" fontId="12" fillId="0" borderId="0" xfId="2" applyNumberFormat="1" applyFont="1" applyFill="1" applyBorder="1" applyAlignment="1">
      <alignment horizontal="right" wrapText="1"/>
    </xf>
    <xf numFmtId="4" fontId="13" fillId="0" borderId="0" xfId="6" applyNumberFormat="1" applyFont="1" applyFill="1" applyBorder="1" applyAlignment="1">
      <alignment horizontal="right" wrapText="1"/>
    </xf>
    <xf numFmtId="172" fontId="3" fillId="0" borderId="0" xfId="0" applyNumberFormat="1" applyFont="1"/>
    <xf numFmtId="0" fontId="12" fillId="0" borderId="20" xfId="0" applyFont="1" applyBorder="1"/>
    <xf numFmtId="172" fontId="13" fillId="0" borderId="0" xfId="0" quotePrefix="1" applyNumberFormat="1" applyFont="1" applyFill="1" applyBorder="1" applyAlignment="1">
      <alignment horizontal="right" vertical="center"/>
    </xf>
    <xf numFmtId="169" fontId="13" fillId="0" borderId="0" xfId="2" applyNumberFormat="1" applyFont="1" applyFill="1" applyBorder="1" applyAlignment="1">
      <alignment horizontal="right" wrapText="1"/>
    </xf>
    <xf numFmtId="169" fontId="13" fillId="0" borderId="0" xfId="0" quotePrefix="1" applyNumberFormat="1" applyFont="1" applyFill="1" applyBorder="1" applyAlignment="1">
      <alignment horizontal="right" vertical="center"/>
    </xf>
    <xf numFmtId="3" fontId="12" fillId="0" borderId="0" xfId="2" applyNumberFormat="1" applyFont="1" applyFill="1" applyBorder="1" applyAlignment="1">
      <alignment horizontal="right" wrapText="1"/>
    </xf>
    <xf numFmtId="172" fontId="13" fillId="0" borderId="0" xfId="0" applyNumberFormat="1" applyFont="1" applyFill="1" applyBorder="1" applyAlignment="1">
      <alignment horizontal="right"/>
    </xf>
    <xf numFmtId="172" fontId="13" fillId="0" borderId="0" xfId="0" applyNumberFormat="1" applyFont="1" applyAlignment="1">
      <alignment horizontal="right"/>
    </xf>
    <xf numFmtId="172" fontId="13" fillId="0" borderId="20" xfId="0" applyNumberFormat="1" applyFont="1" applyFill="1" applyBorder="1" applyAlignment="1">
      <alignment horizontal="right"/>
    </xf>
    <xf numFmtId="2" fontId="13" fillId="0" borderId="0" xfId="0" applyNumberFormat="1" applyFont="1" applyFill="1" applyBorder="1" applyAlignment="1" applyProtection="1">
      <alignment horizontal="right" vertical="center" wrapText="1"/>
    </xf>
    <xf numFmtId="2" fontId="13" fillId="0" borderId="0" xfId="0" quotePrefix="1" applyNumberFormat="1" applyFont="1" applyFill="1" applyBorder="1" applyAlignment="1" applyProtection="1">
      <alignment horizontal="right" vertical="center"/>
    </xf>
    <xf numFmtId="0" fontId="3" fillId="0" borderId="0" xfId="0" applyFont="1" applyAlignment="1"/>
    <xf numFmtId="4" fontId="32" fillId="0" borderId="0" xfId="0" quotePrefix="1" applyNumberFormat="1" applyFont="1" applyFill="1" applyBorder="1" applyAlignment="1">
      <alignment horizontal="right" vertical="center"/>
    </xf>
    <xf numFmtId="4" fontId="13" fillId="0" borderId="0" xfId="0" applyNumberFormat="1" applyFont="1" applyFill="1" applyBorder="1" applyAlignment="1">
      <alignment horizontal="right"/>
    </xf>
    <xf numFmtId="166" fontId="13" fillId="0" borderId="0" xfId="0" applyNumberFormat="1" applyFont="1" applyFill="1" applyBorder="1" applyAlignment="1">
      <alignment horizontal="right"/>
    </xf>
    <xf numFmtId="4" fontId="13" fillId="0" borderId="20" xfId="0" applyNumberFormat="1" applyFont="1" applyFill="1" applyBorder="1" applyAlignment="1">
      <alignment horizontal="right"/>
    </xf>
    <xf numFmtId="2" fontId="12" fillId="0" borderId="20" xfId="0" applyNumberFormat="1" applyFont="1" applyFill="1" applyBorder="1" applyAlignment="1" applyProtection="1">
      <alignment horizontal="left" vertical="center" wrapText="1" indent="2"/>
      <protection locked="0"/>
    </xf>
    <xf numFmtId="4" fontId="12" fillId="0" borderId="0" xfId="0" applyNumberFormat="1" applyFont="1" applyFill="1" applyBorder="1" applyAlignment="1" applyProtection="1">
      <alignment horizontal="left" vertical="center" wrapText="1"/>
      <protection locked="0"/>
    </xf>
    <xf numFmtId="4" fontId="12" fillId="0" borderId="0" xfId="0" applyNumberFormat="1" applyFont="1" applyFill="1" applyBorder="1" applyAlignment="1" applyProtection="1">
      <alignment horizontal="left" vertical="center" wrapText="1" indent="2"/>
      <protection locked="0"/>
    </xf>
    <xf numFmtId="4" fontId="12" fillId="0" borderId="0" xfId="0" applyNumberFormat="1" applyFont="1" applyFill="1" applyBorder="1" applyAlignment="1" applyProtection="1">
      <alignment horizontal="left" vertical="center" wrapText="1" indent="3"/>
      <protection locked="0"/>
    </xf>
    <xf numFmtId="4" fontId="11" fillId="0" borderId="0" xfId="0" applyNumberFormat="1" applyFont="1" applyFill="1" applyBorder="1" applyAlignment="1" applyProtection="1">
      <alignment horizontal="left" vertical="center" wrapText="1"/>
      <protection locked="0"/>
    </xf>
    <xf numFmtId="4" fontId="12" fillId="0" borderId="20" xfId="0" applyNumberFormat="1" applyFont="1" applyBorder="1" applyAlignment="1">
      <alignment horizontal="left" indent="2"/>
    </xf>
    <xf numFmtId="4" fontId="12" fillId="0" borderId="0" xfId="2" applyNumberFormat="1" applyFont="1" applyFill="1" applyBorder="1"/>
    <xf numFmtId="4" fontId="10" fillId="0" borderId="0" xfId="2" applyNumberFormat="1" applyFont="1" applyFill="1" applyAlignment="1">
      <alignment horizontal="left"/>
    </xf>
    <xf numFmtId="4" fontId="15" fillId="0" borderId="0" xfId="2" applyNumberFormat="1" applyFont="1" applyFill="1"/>
    <xf numFmtId="4" fontId="12" fillId="0" borderId="0" xfId="2" applyNumberFormat="1" applyFont="1" applyFill="1"/>
    <xf numFmtId="4" fontId="12" fillId="0" borderId="4" xfId="2" applyNumberFormat="1" applyFont="1" applyFill="1" applyBorder="1" applyAlignment="1"/>
    <xf numFmtId="4" fontId="12" fillId="0" borderId="5" xfId="0" applyNumberFormat="1" applyFont="1" applyFill="1" applyBorder="1" applyAlignment="1" applyProtection="1">
      <alignment horizontal="left" vertical="center" wrapText="1" indent="2"/>
      <protection locked="0"/>
    </xf>
    <xf numFmtId="4" fontId="26" fillId="0" borderId="0" xfId="0" applyNumberFormat="1" applyFont="1"/>
    <xf numFmtId="0" fontId="12" fillId="0" borderId="20" xfId="0" applyFont="1" applyBorder="1" applyAlignment="1">
      <alignment horizontal="left" indent="2"/>
    </xf>
    <xf numFmtId="49" fontId="13" fillId="0" borderId="0" xfId="10" applyNumberFormat="1" applyFont="1" applyFill="1" applyBorder="1" applyAlignment="1">
      <alignment horizontal="center"/>
    </xf>
    <xf numFmtId="49" fontId="13" fillId="0" borderId="0" xfId="8" applyNumberFormat="1" applyFont="1" applyFill="1" applyBorder="1" applyAlignment="1">
      <alignment horizontal="center"/>
    </xf>
    <xf numFmtId="0" fontId="12" fillId="0" borderId="24" xfId="0" applyFont="1" applyBorder="1" applyAlignment="1">
      <alignment horizontal="left" vertical="center" indent="2"/>
    </xf>
    <xf numFmtId="3" fontId="13" fillId="0" borderId="20" xfId="0" applyNumberFormat="1" applyFont="1" applyBorder="1" applyAlignment="1">
      <alignment horizontal="center" vertical="center"/>
    </xf>
    <xf numFmtId="49" fontId="13" fillId="0" borderId="5" xfId="8" applyNumberFormat="1" applyFont="1" applyFill="1" applyBorder="1" applyAlignment="1">
      <alignment horizontal="center"/>
    </xf>
    <xf numFmtId="49" fontId="13" fillId="0" borderId="0" xfId="36" applyNumberFormat="1" applyFont="1" applyFill="1" applyBorder="1" applyAlignment="1">
      <alignment horizontal="center" vertical="center" wrapText="1"/>
    </xf>
    <xf numFmtId="0" fontId="11" fillId="0" borderId="0" xfId="2" applyNumberFormat="1" applyFont="1" applyFill="1" applyBorder="1" applyAlignment="1">
      <alignment horizontal="right" wrapText="1"/>
    </xf>
    <xf numFmtId="0" fontId="12" fillId="0" borderId="5" xfId="0" applyFont="1" applyBorder="1" applyAlignment="1">
      <alignment horizontal="left" vertical="center" indent="2"/>
    </xf>
    <xf numFmtId="0" fontId="13" fillId="0" borderId="5" xfId="0" applyFont="1" applyBorder="1" applyAlignment="1">
      <alignment horizontal="center" vertical="center"/>
    </xf>
    <xf numFmtId="49" fontId="13" fillId="0" borderId="5" xfId="36" applyNumberFormat="1" applyFont="1" applyFill="1" applyBorder="1" applyAlignment="1">
      <alignment horizontal="center" vertical="center" wrapText="1"/>
    </xf>
    <xf numFmtId="0" fontId="17" fillId="0" borderId="0" xfId="0" applyFont="1" applyAlignment="1">
      <alignment horizontal="center" wrapText="1"/>
    </xf>
    <xf numFmtId="3" fontId="18" fillId="0" borderId="0" xfId="10" applyNumberFormat="1" applyFont="1" applyAlignment="1">
      <alignment horizontal="center" vertical="center"/>
    </xf>
    <xf numFmtId="49" fontId="55" fillId="0" borderId="0" xfId="36" applyNumberFormat="1" applyFont="1" applyFill="1" applyBorder="1" applyAlignment="1">
      <alignment horizontal="center" wrapText="1"/>
    </xf>
    <xf numFmtId="49" fontId="9" fillId="0" borderId="0" xfId="36" applyNumberFormat="1" applyFont="1" applyFill="1" applyBorder="1" applyAlignment="1">
      <alignment horizontal="center" wrapText="1"/>
    </xf>
    <xf numFmtId="0" fontId="17" fillId="0" borderId="0" xfId="0" applyFont="1" applyFill="1" applyBorder="1" applyAlignment="1">
      <alignment horizontal="center" wrapText="1"/>
    </xf>
    <xf numFmtId="49" fontId="9" fillId="0" borderId="0" xfId="10" applyNumberFormat="1" applyAlignment="1">
      <alignment horizontal="center" vertical="top" wrapText="1"/>
    </xf>
    <xf numFmtId="49" fontId="9" fillId="0" borderId="0" xfId="10" applyNumberFormat="1" applyAlignment="1">
      <alignment horizontal="center" wrapText="1"/>
    </xf>
    <xf numFmtId="49" fontId="58" fillId="0" borderId="0" xfId="36" applyNumberFormat="1" applyFont="1" applyFill="1" applyBorder="1" applyAlignment="1">
      <alignment horizontal="center" wrapText="1"/>
    </xf>
    <xf numFmtId="0" fontId="31" fillId="0" borderId="0" xfId="0" applyFont="1" applyFill="1" applyBorder="1" applyAlignment="1">
      <alignment horizontal="center"/>
    </xf>
    <xf numFmtId="180" fontId="13" fillId="0" borderId="0" xfId="0" applyNumberFormat="1" applyFont="1" applyBorder="1" applyAlignment="1">
      <alignment horizontal="center" vertical="center"/>
    </xf>
    <xf numFmtId="49" fontId="13" fillId="0" borderId="0" xfId="36" applyNumberFormat="1" applyFont="1" applyFill="1" applyBorder="1" applyAlignment="1">
      <alignment horizontal="center" vertical="top" wrapText="1"/>
    </xf>
    <xf numFmtId="180" fontId="13" fillId="0" borderId="5" xfId="0" applyNumberFormat="1" applyFont="1" applyBorder="1" applyAlignment="1">
      <alignment horizontal="center" vertical="center"/>
    </xf>
    <xf numFmtId="49" fontId="13" fillId="0" borderId="5" xfId="36" applyNumberFormat="1" applyFont="1" applyFill="1" applyBorder="1" applyAlignment="1">
      <alignment horizontal="center" vertical="top" wrapText="1"/>
    </xf>
    <xf numFmtId="169" fontId="13" fillId="0" borderId="0" xfId="0" applyNumberFormat="1" applyFont="1" applyBorder="1" applyAlignment="1">
      <alignment horizontal="center" vertical="center"/>
    </xf>
    <xf numFmtId="180" fontId="13" fillId="0" borderId="0" xfId="0" applyNumberFormat="1" applyFont="1" applyFill="1" applyBorder="1" applyAlignment="1">
      <alignment horizontal="center" vertical="center" wrapText="1"/>
    </xf>
    <xf numFmtId="49" fontId="13" fillId="0" borderId="5" xfId="0" applyNumberFormat="1" applyFont="1" applyBorder="1" applyAlignment="1">
      <alignment horizontal="center" vertical="center" wrapText="1"/>
    </xf>
    <xf numFmtId="166" fontId="12" fillId="0" borderId="0" xfId="10" quotePrefix="1" applyNumberFormat="1" applyFont="1" applyAlignment="1">
      <alignment horizontal="right" vertical="center"/>
    </xf>
    <xf numFmtId="3" fontId="12" fillId="0" borderId="0" xfId="10" applyNumberFormat="1" applyFont="1" applyAlignment="1">
      <alignment horizontal="right"/>
    </xf>
    <xf numFmtId="166" fontId="12" fillId="0" borderId="0" xfId="10" applyNumberFormat="1" applyFont="1" applyAlignment="1">
      <alignment horizontal="right"/>
    </xf>
    <xf numFmtId="167" fontId="11" fillId="6" borderId="0" xfId="10" quotePrefix="1" applyNumberFormat="1" applyFont="1" applyFill="1" applyAlignment="1">
      <alignment horizontal="right" vertical="center"/>
    </xf>
    <xf numFmtId="167" fontId="12" fillId="0" borderId="0" xfId="10" applyNumberFormat="1" applyFont="1" applyAlignment="1">
      <alignment horizontal="right"/>
    </xf>
    <xf numFmtId="167" fontId="12" fillId="6" borderId="0" xfId="10" applyNumberFormat="1" applyFont="1" applyFill="1" applyAlignment="1">
      <alignment horizontal="right"/>
    </xf>
    <xf numFmtId="167" fontId="12" fillId="6" borderId="20" xfId="10" applyNumberFormat="1" applyFont="1" applyFill="1" applyBorder="1" applyAlignment="1">
      <alignment horizontal="right"/>
    </xf>
    <xf numFmtId="3" fontId="12" fillId="0" borderId="0" xfId="10" quotePrefix="1" applyNumberFormat="1" applyFont="1" applyAlignment="1">
      <alignment horizontal="right" vertical="center"/>
    </xf>
    <xf numFmtId="0" fontId="10" fillId="5" borderId="0" xfId="2" applyFont="1" applyFill="1" applyAlignment="1">
      <alignment horizontal="left"/>
    </xf>
    <xf numFmtId="0" fontId="18" fillId="0" borderId="6" xfId="2" applyFont="1" applyFill="1" applyBorder="1" applyAlignment="1">
      <alignment horizontal="left"/>
    </xf>
    <xf numFmtId="0" fontId="18" fillId="0" borderId="0" xfId="2" applyFont="1" applyFill="1" applyAlignment="1">
      <alignment horizontal="left" vertical="top" wrapText="1"/>
    </xf>
    <xf numFmtId="0" fontId="18" fillId="0" borderId="0" xfId="2" applyFont="1" applyFill="1" applyAlignment="1">
      <alignment horizontal="left" wrapText="1"/>
    </xf>
    <xf numFmtId="0" fontId="8" fillId="0" borderId="0" xfId="0" applyFont="1" applyAlignment="1">
      <alignment horizontal="left" wrapText="1"/>
    </xf>
    <xf numFmtId="0" fontId="8" fillId="0" borderId="6" xfId="0" applyFont="1" applyBorder="1" applyAlignment="1">
      <alignment horizontal="left"/>
    </xf>
    <xf numFmtId="0" fontId="8" fillId="0" borderId="0" xfId="0" applyFont="1" applyBorder="1" applyAlignment="1">
      <alignment horizontal="left"/>
    </xf>
    <xf numFmtId="0" fontId="17" fillId="5" borderId="4" xfId="0" applyFont="1" applyFill="1" applyBorder="1" applyAlignment="1">
      <alignment horizontal="center" vertical="center"/>
    </xf>
    <xf numFmtId="0" fontId="18" fillId="0" borderId="0" xfId="2" applyFont="1" applyFill="1" applyBorder="1" applyAlignment="1">
      <alignment horizontal="left"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8" fillId="0" borderId="0" xfId="0" applyFont="1" applyAlignment="1">
      <alignment wrapText="1"/>
    </xf>
    <xf numFmtId="0" fontId="10" fillId="5" borderId="0" xfId="2" applyFont="1" applyFill="1" applyAlignment="1"/>
    <xf numFmtId="0" fontId="10" fillId="0" borderId="0" xfId="2" applyFont="1" applyFill="1" applyAlignment="1">
      <alignment horizontal="left"/>
    </xf>
    <xf numFmtId="0" fontId="18" fillId="0" borderId="6" xfId="2" applyFont="1" applyBorder="1" applyAlignment="1">
      <alignment horizontal="left"/>
    </xf>
    <xf numFmtId="0" fontId="10" fillId="7" borderId="0" xfId="2" applyFont="1" applyFill="1" applyAlignment="1">
      <alignment horizontal="left"/>
    </xf>
    <xf numFmtId="0" fontId="18" fillId="0" borderId="0" xfId="2" applyFont="1" applyAlignment="1">
      <alignment horizontal="left" vertical="top" wrapText="1"/>
    </xf>
    <xf numFmtId="0" fontId="27" fillId="0" borderId="0" xfId="0" applyFont="1" applyAlignment="1">
      <alignment horizontal="center" vertical="center" wrapText="1"/>
    </xf>
    <xf numFmtId="0" fontId="27" fillId="0" borderId="0" xfId="0" applyFont="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8" xfId="0" applyFont="1" applyFill="1" applyBorder="1" applyAlignment="1">
      <alignment horizontal="center" vertical="center" wrapText="1"/>
    </xf>
    <xf numFmtId="0" fontId="18" fillId="0" borderId="0" xfId="2" applyFont="1" applyAlignment="1">
      <alignment horizontal="left" wrapText="1"/>
    </xf>
    <xf numFmtId="0" fontId="18" fillId="0" borderId="0" xfId="2" applyFont="1" applyBorder="1" applyAlignment="1">
      <alignment horizontal="left"/>
    </xf>
    <xf numFmtId="0" fontId="0" fillId="0" borderId="0" xfId="0"/>
    <xf numFmtId="0" fontId="18" fillId="0" borderId="0" xfId="2" applyFont="1" applyAlignment="1">
      <alignment horizontal="left"/>
    </xf>
    <xf numFmtId="0" fontId="43" fillId="0" borderId="0" xfId="0" applyFont="1" applyAlignment="1">
      <alignment horizontal="left" wrapText="1"/>
    </xf>
    <xf numFmtId="0" fontId="12" fillId="7" borderId="7" xfId="2" applyFont="1" applyFill="1" applyBorder="1" applyAlignment="1">
      <alignment horizontal="center" vertical="center" wrapText="1"/>
    </xf>
    <xf numFmtId="3" fontId="13" fillId="0" borderId="5" xfId="0" applyNumberFormat="1" applyFont="1" applyBorder="1" applyAlignment="1">
      <alignment horizontal="center" vertical="center"/>
    </xf>
    <xf numFmtId="0" fontId="0" fillId="0" borderId="0" xfId="0"/>
    <xf numFmtId="4" fontId="60" fillId="0" borderId="0" xfId="0" applyNumberFormat="1" applyFont="1" applyAlignment="1">
      <alignment horizontal="right"/>
    </xf>
    <xf numFmtId="3" fontId="12" fillId="0" borderId="0" xfId="0" applyNumberFormat="1" applyFont="1" applyAlignment="1">
      <alignment horizontal="center" vertical="center"/>
    </xf>
    <xf numFmtId="179" fontId="12" fillId="0" borderId="0" xfId="12" applyNumberFormat="1" applyFont="1" applyAlignment="1">
      <alignment horizontal="center"/>
    </xf>
    <xf numFmtId="0" fontId="2" fillId="0" borderId="8" xfId="0" applyFont="1" applyBorder="1" applyAlignment="1">
      <alignment horizontal="left" indent="2"/>
    </xf>
    <xf numFmtId="0" fontId="17" fillId="0" borderId="8" xfId="0" applyNumberFormat="1" applyFont="1" applyBorder="1" applyAlignment="1">
      <alignment horizontal="center" vertical="center"/>
    </xf>
    <xf numFmtId="0" fontId="2" fillId="0" borderId="5" xfId="0" applyFont="1" applyBorder="1" applyAlignment="1">
      <alignment horizontal="left" indent="2"/>
    </xf>
    <xf numFmtId="20" fontId="17" fillId="0" borderId="0" xfId="0" applyNumberFormat="1" applyFont="1" applyBorder="1" applyAlignment="1">
      <alignment horizontal="center"/>
    </xf>
    <xf numFmtId="0" fontId="13" fillId="5" borderId="0" xfId="2" applyNumberFormat="1" applyFont="1" applyFill="1" applyBorder="1" applyAlignment="1">
      <alignment horizontal="center" vertical="center" wrapText="1"/>
    </xf>
    <xf numFmtId="20" fontId="17" fillId="0" borderId="8" xfId="0" applyNumberFormat="1" applyFont="1" applyBorder="1" applyAlignment="1">
      <alignment horizontal="center" vertical="center" wrapText="1"/>
    </xf>
    <xf numFmtId="20" fontId="17" fillId="0" borderId="5" xfId="0" applyNumberFormat="1" applyFont="1" applyBorder="1" applyAlignment="1">
      <alignment horizontal="center" vertical="center" wrapText="1"/>
    </xf>
    <xf numFmtId="0" fontId="12" fillId="0" borderId="8" xfId="0" applyFont="1" applyBorder="1" applyAlignment="1">
      <alignment horizontal="left" vertical="center" indent="2"/>
    </xf>
    <xf numFmtId="3" fontId="13" fillId="0" borderId="8" xfId="0" applyNumberFormat="1" applyFont="1" applyBorder="1" applyAlignment="1">
      <alignment horizontal="center" vertical="center"/>
    </xf>
    <xf numFmtId="3" fontId="13" fillId="0" borderId="8" xfId="0" applyNumberFormat="1" applyFont="1" applyBorder="1" applyAlignment="1">
      <alignment horizontal="center" vertical="center" wrapText="1"/>
    </xf>
    <xf numFmtId="0" fontId="11" fillId="0" borderId="0" xfId="0" applyFont="1" applyBorder="1"/>
    <xf numFmtId="0" fontId="11" fillId="0" borderId="0" xfId="0" applyFont="1" applyAlignment="1" applyProtection="1">
      <alignment horizontal="left" vertical="center" wrapText="1"/>
      <protection locked="0"/>
    </xf>
    <xf numFmtId="0" fontId="0" fillId="0" borderId="0" xfId="0"/>
    <xf numFmtId="4" fontId="26" fillId="0" borderId="0" xfId="0" applyNumberFormat="1" applyFont="1" applyAlignment="1">
      <alignment horizontal="right"/>
    </xf>
    <xf numFmtId="2" fontId="3" fillId="0" borderId="0" xfId="0" applyNumberFormat="1" applyFont="1" applyBorder="1"/>
    <xf numFmtId="0" fontId="17" fillId="0" borderId="0" xfId="0" applyFont="1" applyFill="1" applyAlignment="1">
      <alignment horizontal="right"/>
    </xf>
    <xf numFmtId="0" fontId="36" fillId="0" borderId="0" xfId="0" applyFont="1" applyBorder="1" applyAlignment="1">
      <alignment horizontal="center"/>
    </xf>
    <xf numFmtId="0" fontId="12" fillId="7" borderId="8" xfId="2" applyFont="1" applyFill="1" applyBorder="1" applyAlignment="1">
      <alignment horizontal="center" vertical="center"/>
    </xf>
    <xf numFmtId="167" fontId="13" fillId="0" borderId="0" xfId="12" applyNumberFormat="1" applyFont="1" applyFill="1" applyBorder="1" applyAlignment="1">
      <alignment horizontal="right" vertical="center"/>
    </xf>
    <xf numFmtId="43" fontId="13" fillId="0" borderId="0" xfId="37" applyFont="1" applyFill="1" applyBorder="1" applyAlignment="1">
      <alignment horizontal="right" vertical="center"/>
    </xf>
    <xf numFmtId="189" fontId="12" fillId="0" borderId="0" xfId="37" applyNumberFormat="1" applyFont="1" applyFill="1" applyBorder="1" applyAlignment="1"/>
    <xf numFmtId="190" fontId="12" fillId="0" borderId="0" xfId="12" applyNumberFormat="1" applyFont="1" applyBorder="1"/>
    <xf numFmtId="4" fontId="0" fillId="0" borderId="0" xfId="0" applyNumberFormat="1"/>
    <xf numFmtId="0" fontId="0" fillId="0" borderId="0" xfId="0"/>
    <xf numFmtId="4" fontId="11" fillId="0" borderId="0" xfId="2" applyNumberFormat="1" applyFont="1" applyFill="1" applyBorder="1" applyAlignment="1">
      <alignment horizont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0" fillId="0" borderId="0" xfId="2" applyFont="1" applyFill="1" applyAlignment="1">
      <alignment horizontal="left"/>
    </xf>
    <xf numFmtId="4" fontId="17" fillId="0" borderId="0" xfId="0" applyNumberFormat="1" applyFont="1" applyFill="1" applyAlignment="1">
      <alignment horizontal="right"/>
    </xf>
    <xf numFmtId="3" fontId="17" fillId="0" borderId="0" xfId="0" applyNumberFormat="1" applyFont="1" applyFill="1" applyAlignment="1">
      <alignment horizontal="right"/>
    </xf>
    <xf numFmtId="3" fontId="12" fillId="0" borderId="0" xfId="2" applyNumberFormat="1" applyFont="1" applyFill="1" applyAlignment="1">
      <alignment horizontal="right" vertical="center"/>
    </xf>
    <xf numFmtId="2" fontId="26" fillId="0" borderId="0" xfId="0" applyNumberFormat="1" applyFont="1" applyFill="1" applyAlignment="1">
      <alignment horizontal="right"/>
    </xf>
    <xf numFmtId="2" fontId="26" fillId="0" borderId="0" xfId="0" applyNumberFormat="1" applyFont="1" applyFill="1" applyBorder="1" applyAlignment="1">
      <alignment horizontal="right"/>
    </xf>
    <xf numFmtId="3" fontId="17" fillId="0" borderId="5" xfId="0" applyNumberFormat="1" applyFont="1" applyFill="1" applyBorder="1" applyAlignment="1">
      <alignment horizontal="right"/>
    </xf>
    <xf numFmtId="4" fontId="17" fillId="0" borderId="5" xfId="0" applyNumberFormat="1" applyFont="1" applyFill="1" applyBorder="1" applyAlignment="1">
      <alignment horizontal="right"/>
    </xf>
    <xf numFmtId="2" fontId="17" fillId="0" borderId="0" xfId="0" applyNumberFormat="1" applyFont="1" applyFill="1" applyAlignment="1">
      <alignment horizontal="right"/>
    </xf>
    <xf numFmtId="2" fontId="3" fillId="0" borderId="0" xfId="0" applyNumberFormat="1" applyFont="1" applyFill="1"/>
    <xf numFmtId="0" fontId="12" fillId="0" borderId="0" xfId="0" applyFont="1" applyFill="1" applyAlignment="1">
      <alignment vertical="center"/>
    </xf>
    <xf numFmtId="4" fontId="3" fillId="0" borderId="0" xfId="0" applyNumberFormat="1" applyFont="1" applyFill="1" applyAlignment="1">
      <alignment horizontal="right"/>
    </xf>
    <xf numFmtId="4" fontId="17" fillId="0" borderId="0" xfId="0" applyNumberFormat="1" applyFont="1" applyFill="1" applyBorder="1" applyAlignment="1">
      <alignment horizontal="right"/>
    </xf>
    <xf numFmtId="2" fontId="12" fillId="0" borderId="0" xfId="7" applyNumberFormat="1" applyFont="1" applyFill="1" applyAlignment="1" applyProtection="1">
      <alignment horizontal="left" vertical="center" wrapText="1"/>
      <protection locked="0"/>
    </xf>
    <xf numFmtId="0" fontId="12" fillId="0" borderId="0" xfId="7" applyFont="1" applyFill="1" applyAlignment="1" applyProtection="1">
      <alignment horizontal="left" vertical="center" wrapText="1" indent="2"/>
      <protection locked="0"/>
    </xf>
    <xf numFmtId="0" fontId="12" fillId="0" borderId="0" xfId="7" applyFont="1" applyFill="1" applyAlignment="1" applyProtection="1">
      <alignment horizontal="left" vertical="center" wrapText="1" indent="3"/>
      <protection locked="0"/>
    </xf>
    <xf numFmtId="0" fontId="23" fillId="0" borderId="0" xfId="0" applyFont="1" applyFill="1"/>
    <xf numFmtId="0" fontId="8" fillId="0" borderId="0" xfId="0" applyFont="1" applyFill="1"/>
    <xf numFmtId="4" fontId="26" fillId="0" borderId="0" xfId="0" applyNumberFormat="1" applyFont="1" applyFill="1" applyAlignment="1">
      <alignment horizontal="right"/>
    </xf>
    <xf numFmtId="0" fontId="17" fillId="0" borderId="10" xfId="0" applyFont="1" applyFill="1" applyBorder="1" applyAlignment="1">
      <alignment horizontal="left" vertical="center" indent="2"/>
    </xf>
    <xf numFmtId="0" fontId="17" fillId="0" borderId="11" xfId="0" applyFont="1" applyFill="1" applyBorder="1" applyAlignment="1">
      <alignment horizontal="left" vertical="center" indent="2"/>
    </xf>
    <xf numFmtId="0" fontId="17" fillId="0" borderId="12" xfId="0" applyFont="1" applyFill="1" applyBorder="1" applyAlignment="1">
      <alignment horizontal="left" vertical="center" indent="2"/>
    </xf>
    <xf numFmtId="0" fontId="8" fillId="0" borderId="6" xfId="0" applyFont="1" applyFill="1" applyBorder="1" applyAlignment="1">
      <alignment horizontal="left"/>
    </xf>
    <xf numFmtId="0" fontId="12" fillId="0" borderId="0" xfId="0" quotePrefix="1" applyFont="1" applyFill="1" applyAlignment="1">
      <alignment horizontal="right" vertical="center"/>
    </xf>
    <xf numFmtId="0" fontId="12" fillId="0" borderId="0" xfId="0" applyFont="1" applyFill="1" applyAlignment="1">
      <alignment horizontal="right"/>
    </xf>
    <xf numFmtId="0" fontId="12" fillId="0" borderId="0" xfId="0" applyFont="1" applyFill="1" applyAlignment="1" applyProtection="1">
      <alignment horizontal="right" vertical="center" wrapText="1"/>
      <protection locked="0"/>
    </xf>
    <xf numFmtId="0" fontId="12" fillId="0" borderId="4" xfId="0" applyFont="1" applyFill="1" applyBorder="1" applyAlignment="1" applyProtection="1">
      <alignment horizontal="right" vertical="center" wrapText="1"/>
      <protection locked="0"/>
    </xf>
    <xf numFmtId="0" fontId="12" fillId="0" borderId="4" xfId="0" applyFont="1" applyFill="1" applyBorder="1" applyAlignment="1">
      <alignment horizontal="right"/>
    </xf>
    <xf numFmtId="166" fontId="17" fillId="0" borderId="0" xfId="0" applyNumberFormat="1" applyFont="1" applyFill="1" applyAlignment="1">
      <alignment horizontal="right"/>
    </xf>
    <xf numFmtId="10" fontId="17" fillId="0" borderId="0" xfId="1" applyNumberFormat="1" applyFont="1" applyFill="1" applyAlignment="1">
      <alignment horizontal="right"/>
    </xf>
    <xf numFmtId="175" fontId="17" fillId="0" borderId="0" xfId="1" applyNumberFormat="1" applyFont="1" applyFill="1" applyAlignment="1">
      <alignment horizontal="right"/>
    </xf>
    <xf numFmtId="167" fontId="17" fillId="0" borderId="0" xfId="0" applyNumberFormat="1" applyFont="1" applyFill="1" applyAlignment="1">
      <alignment horizontal="right"/>
    </xf>
    <xf numFmtId="2" fontId="17" fillId="0" borderId="0" xfId="0" applyNumberFormat="1" applyFont="1" applyFill="1"/>
    <xf numFmtId="4" fontId="36" fillId="0" borderId="0" xfId="0" applyNumberFormat="1" applyFont="1" applyFill="1"/>
    <xf numFmtId="0" fontId="41" fillId="0" borderId="0" xfId="0" applyFont="1" applyFill="1"/>
    <xf numFmtId="4" fontId="36" fillId="0" borderId="0" xfId="0" applyNumberFormat="1" applyFont="1" applyFill="1" applyAlignment="1">
      <alignment horizontal="right"/>
    </xf>
    <xf numFmtId="4" fontId="41" fillId="0" borderId="0" xfId="0" applyNumberFormat="1" applyFont="1" applyFill="1"/>
    <xf numFmtId="4" fontId="13" fillId="0" borderId="0" xfId="0" applyNumberFormat="1" applyFont="1" applyFill="1" applyAlignment="1">
      <alignment horizontal="right"/>
    </xf>
    <xf numFmtId="4" fontId="13" fillId="0" borderId="0" xfId="2" applyNumberFormat="1" applyFont="1" applyFill="1" applyAlignment="1">
      <alignment horizontal="right"/>
    </xf>
    <xf numFmtId="2" fontId="13" fillId="0" borderId="0" xfId="2" applyNumberFormat="1" applyFont="1" applyFill="1" applyAlignment="1">
      <alignment horizontal="right" wrapText="1"/>
    </xf>
    <xf numFmtId="167" fontId="13" fillId="0" borderId="0" xfId="2" applyNumberFormat="1" applyFont="1" applyFill="1" applyAlignment="1">
      <alignment horizontal="right" wrapText="1"/>
    </xf>
    <xf numFmtId="0" fontId="13" fillId="0" borderId="0" xfId="2" applyFont="1" applyFill="1"/>
    <xf numFmtId="0" fontId="36" fillId="0" borderId="0" xfId="0" applyFont="1" applyFill="1" applyAlignment="1">
      <alignment horizontal="right"/>
    </xf>
    <xf numFmtId="1" fontId="13" fillId="0" borderId="0" xfId="2" applyNumberFormat="1" applyFont="1" applyFill="1" applyAlignment="1">
      <alignment horizontal="right" wrapText="1"/>
    </xf>
    <xf numFmtId="3" fontId="36" fillId="0" borderId="0" xfId="0" applyNumberFormat="1" applyFont="1" applyFill="1" applyAlignment="1">
      <alignment horizontal="right"/>
    </xf>
    <xf numFmtId="4" fontId="36" fillId="0" borderId="0" xfId="0" applyNumberFormat="1" applyFont="1" applyFill="1" applyAlignment="1">
      <alignment horizontal="right" vertical="top"/>
    </xf>
    <xf numFmtId="166" fontId="13" fillId="0" borderId="0" xfId="12" applyNumberFormat="1" applyFont="1" applyFill="1"/>
    <xf numFmtId="166" fontId="13" fillId="0" borderId="5" xfId="12" applyNumberFormat="1" applyFont="1" applyFill="1" applyBorder="1"/>
    <xf numFmtId="166" fontId="3" fillId="0" borderId="0" xfId="0" applyNumberFormat="1" applyFont="1" applyFill="1"/>
    <xf numFmtId="166" fontId="36" fillId="0" borderId="0" xfId="0" applyNumberFormat="1" applyFont="1" applyFill="1" applyAlignment="1">
      <alignment horizontal="right"/>
    </xf>
    <xf numFmtId="166" fontId="36" fillId="0" borderId="5" xfId="0" applyNumberFormat="1" applyFont="1" applyFill="1" applyBorder="1" applyAlignment="1">
      <alignment horizontal="right"/>
    </xf>
    <xf numFmtId="3" fontId="36" fillId="0" borderId="0" xfId="0" applyNumberFormat="1" applyFont="1" applyFill="1" applyAlignment="1">
      <alignment horizontal="right" vertical="center"/>
    </xf>
    <xf numFmtId="3" fontId="13" fillId="0" borderId="0" xfId="0" applyNumberFormat="1" applyFont="1" applyFill="1" applyAlignment="1">
      <alignment horizontal="right" vertical="center"/>
    </xf>
    <xf numFmtId="0" fontId="41" fillId="0" borderId="0" xfId="0" applyFont="1" applyFill="1" applyAlignment="1">
      <alignment horizontal="right"/>
    </xf>
    <xf numFmtId="0" fontId="15" fillId="0" borderId="0" xfId="0" applyFont="1" applyFill="1" applyAlignment="1" applyProtection="1">
      <alignment horizontal="left" vertical="center" wrapText="1" indent="1"/>
      <protection locked="0"/>
    </xf>
    <xf numFmtId="0" fontId="27" fillId="0" borderId="0" xfId="10" quotePrefix="1" applyFont="1" applyFill="1" applyAlignment="1">
      <alignment horizontal="right" vertical="center"/>
    </xf>
    <xf numFmtId="0" fontId="12" fillId="0" borderId="0" xfId="10" applyFont="1" applyFill="1" applyAlignment="1">
      <alignment horizontal="right" vertical="center"/>
    </xf>
    <xf numFmtId="2" fontId="12" fillId="0" borderId="0" xfId="0" applyNumberFormat="1" applyFont="1" applyFill="1" applyAlignment="1" applyProtection="1">
      <alignment horizontal="left" vertical="center" wrapText="1"/>
      <protection locked="0"/>
    </xf>
    <xf numFmtId="0" fontId="12" fillId="0" borderId="0" xfId="0" applyFont="1" applyFill="1" applyAlignment="1" applyProtection="1">
      <alignment horizontal="left" vertical="center" wrapText="1" indent="2"/>
      <protection locked="0"/>
    </xf>
    <xf numFmtId="4" fontId="13" fillId="0" borderId="0" xfId="2" applyNumberFormat="1" applyFont="1" applyFill="1" applyAlignment="1">
      <alignment wrapText="1"/>
    </xf>
    <xf numFmtId="4" fontId="36" fillId="0" borderId="4" xfId="0" applyNumberFormat="1" applyFont="1" applyFill="1" applyBorder="1" applyAlignment="1">
      <alignment horizontal="right"/>
    </xf>
    <xf numFmtId="0" fontId="17" fillId="0" borderId="0" xfId="0" applyFont="1" applyFill="1" applyBorder="1" applyAlignment="1">
      <alignment horizontal="center" vertical="center"/>
    </xf>
    <xf numFmtId="0" fontId="11" fillId="0" borderId="0" xfId="0" applyFont="1" applyAlignment="1" applyProtection="1">
      <alignment horizontal="left" vertical="center" wrapText="1"/>
      <protection locked="0"/>
    </xf>
    <xf numFmtId="0" fontId="0" fillId="0" borderId="0" xfId="0"/>
    <xf numFmtId="4" fontId="62" fillId="0" borderId="0" xfId="38" applyNumberFormat="1" applyFont="1" applyFill="1" applyBorder="1" applyAlignment="1">
      <alignment horizontal="right"/>
    </xf>
    <xf numFmtId="0" fontId="61" fillId="0" borderId="0" xfId="0" applyFont="1"/>
    <xf numFmtId="4" fontId="60" fillId="0" borderId="0" xfId="0" applyNumberFormat="1" applyFont="1"/>
    <xf numFmtId="166" fontId="13" fillId="0" borderId="5" xfId="2" applyNumberFormat="1" applyFont="1" applyBorder="1" applyAlignment="1">
      <alignment horizontal="right" wrapText="1"/>
    </xf>
    <xf numFmtId="3" fontId="13" fillId="0" borderId="0" xfId="5" applyNumberFormat="1" applyFont="1" applyAlignment="1">
      <alignment horizontal="right" vertical="center"/>
    </xf>
    <xf numFmtId="3" fontId="13" fillId="0" borderId="0" xfId="5" quotePrefix="1" applyNumberFormat="1" applyFont="1" applyAlignment="1">
      <alignment horizontal="right" vertical="center"/>
    </xf>
    <xf numFmtId="0" fontId="13" fillId="0" borderId="0" xfId="5" quotePrefix="1" applyFont="1" applyAlignment="1">
      <alignment horizontal="right" vertical="center"/>
    </xf>
    <xf numFmtId="0" fontId="13" fillId="0" borderId="0" xfId="5" applyFont="1" applyAlignment="1">
      <alignment horizontal="right" vertical="center"/>
    </xf>
    <xf numFmtId="2" fontId="26" fillId="0" borderId="0" xfId="0" applyNumberFormat="1" applyFont="1"/>
    <xf numFmtId="0" fontId="26" fillId="0" borderId="0" xfId="0" applyFont="1"/>
    <xf numFmtId="0" fontId="26" fillId="0" borderId="0" xfId="0" applyFont="1" applyAlignment="1">
      <alignment horizontal="right"/>
    </xf>
    <xf numFmtId="0" fontId="11" fillId="0" borderId="4" xfId="2" applyNumberFormat="1" applyFont="1" applyFill="1" applyBorder="1" applyAlignment="1">
      <alignment horizontal="center" wrapText="1"/>
    </xf>
    <xf numFmtId="4" fontId="26" fillId="0" borderId="0" xfId="0" applyNumberFormat="1" applyFont="1" applyFill="1"/>
    <xf numFmtId="4" fontId="9" fillId="0" borderId="0" xfId="0" applyNumberFormat="1" applyFont="1"/>
    <xf numFmtId="4" fontId="23" fillId="0" borderId="0" xfId="0" applyNumberFormat="1" applyFont="1"/>
    <xf numFmtId="4" fontId="23" fillId="0" borderId="5" xfId="0" applyNumberFormat="1" applyFont="1" applyBorder="1"/>
    <xf numFmtId="0" fontId="23" fillId="0" borderId="0" xfId="0" applyFont="1" applyFill="1" applyAlignment="1">
      <alignment horizontal="right"/>
    </xf>
    <xf numFmtId="0" fontId="23" fillId="0" borderId="5" xfId="0" applyFont="1" applyFill="1" applyBorder="1" applyAlignment="1">
      <alignment horizontal="right"/>
    </xf>
    <xf numFmtId="4" fontId="23" fillId="0" borderId="0" xfId="0" applyNumberFormat="1" applyFont="1" applyAlignment="1">
      <alignment horizontal="right"/>
    </xf>
    <xf numFmtId="0" fontId="23" fillId="0" borderId="0" xfId="0" applyFont="1" applyBorder="1" applyAlignment="1">
      <alignment horizontal="right"/>
    </xf>
    <xf numFmtId="0" fontId="23" fillId="0" borderId="5" xfId="0" applyFont="1" applyBorder="1" applyAlignment="1">
      <alignment horizontal="right"/>
    </xf>
    <xf numFmtId="0" fontId="29" fillId="9" borderId="0" xfId="0" applyFont="1" applyFill="1" applyAlignment="1" applyProtection="1">
      <alignment horizontal="center" vertical="center"/>
      <protection locked="0"/>
    </xf>
    <xf numFmtId="0" fontId="0" fillId="0" borderId="0" xfId="0" applyFill="1"/>
    <xf numFmtId="0" fontId="29" fillId="0" borderId="0" xfId="0" applyFont="1" applyFill="1" applyAlignment="1" applyProtection="1">
      <alignment horizontal="center" vertical="center"/>
      <protection locked="0"/>
    </xf>
    <xf numFmtId="0" fontId="2" fillId="0" borderId="0" xfId="0" applyFont="1" applyFill="1" applyBorder="1" applyAlignment="1">
      <alignment vertical="center" wrapText="1"/>
    </xf>
    <xf numFmtId="0" fontId="12" fillId="0" borderId="4" xfId="2" applyNumberFormat="1" applyFont="1" applyFill="1" applyBorder="1" applyAlignment="1">
      <alignment horizontal="center" vertical="center" wrapText="1"/>
    </xf>
    <xf numFmtId="0" fontId="2" fillId="0" borderId="8" xfId="0" applyFont="1" applyFill="1" applyBorder="1" applyAlignment="1">
      <alignment vertical="center"/>
    </xf>
    <xf numFmtId="0" fontId="12" fillId="5" borderId="4" xfId="2" applyFont="1" applyFill="1" applyBorder="1" applyAlignment="1">
      <alignment horizontal="center" vertical="center" wrapText="1"/>
    </xf>
    <xf numFmtId="20" fontId="29" fillId="0" borderId="15" xfId="0" applyNumberFormat="1" applyFont="1" applyBorder="1" applyAlignment="1" applyProtection="1">
      <alignment horizontal="center" vertical="center"/>
      <protection locked="0"/>
    </xf>
    <xf numFmtId="0" fontId="29" fillId="0" borderId="5" xfId="0" applyFont="1" applyBorder="1" applyAlignment="1" applyProtection="1">
      <alignment horizontal="center" vertical="center"/>
      <protection locked="0"/>
    </xf>
    <xf numFmtId="20" fontId="29" fillId="0" borderId="5" xfId="0" applyNumberFormat="1" applyFont="1" applyBorder="1" applyAlignment="1" applyProtection="1">
      <alignment horizontal="center" vertical="center"/>
      <protection locked="0"/>
    </xf>
    <xf numFmtId="20" fontId="29" fillId="0" borderId="12" xfId="0" applyNumberFormat="1"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33" fillId="0" borderId="25" xfId="0" applyFont="1" applyBorder="1" applyAlignment="1">
      <alignment horizontal="left" vertical="center" indent="2"/>
    </xf>
    <xf numFmtId="0" fontId="33" fillId="0" borderId="0" xfId="0" applyFont="1" applyAlignment="1">
      <alignment horizontal="left" vertical="center" indent="2"/>
    </xf>
    <xf numFmtId="3" fontId="33" fillId="0" borderId="26" xfId="0" applyNumberFormat="1" applyFont="1" applyBorder="1" applyAlignment="1">
      <alignment horizontal="center" vertical="center"/>
    </xf>
    <xf numFmtId="3" fontId="33" fillId="0" borderId="27" xfId="0" applyNumberFormat="1" applyFont="1" applyBorder="1" applyAlignment="1">
      <alignment horizontal="center" vertical="center"/>
    </xf>
    <xf numFmtId="0" fontId="0" fillId="0" borderId="27" xfId="0" applyBorder="1" applyAlignment="1">
      <alignment horizontal="center" vertical="center"/>
    </xf>
    <xf numFmtId="3" fontId="9" fillId="0" borderId="0" xfId="39" applyNumberFormat="1" applyFont="1" applyAlignment="1">
      <alignment horizontal="center" vertical="center"/>
    </xf>
    <xf numFmtId="191" fontId="9" fillId="0" borderId="0" xfId="39" applyNumberFormat="1" applyFont="1" applyAlignment="1">
      <alignment horizontal="center" vertical="center"/>
    </xf>
    <xf numFmtId="3" fontId="9" fillId="0" borderId="0" xfId="39" applyNumberFormat="1" applyFont="1" applyAlignment="1">
      <alignment horizontal="center" vertical="center" wrapText="1"/>
    </xf>
    <xf numFmtId="0" fontId="9" fillId="0" borderId="25" xfId="39" applyFont="1" applyBorder="1" applyAlignment="1">
      <alignment horizontal="left" vertical="center" indent="2"/>
    </xf>
    <xf numFmtId="0" fontId="0" fillId="0" borderId="0" xfId="0" applyFill="1" applyBorder="1"/>
    <xf numFmtId="3" fontId="9" fillId="0" borderId="0" xfId="39" applyNumberFormat="1" applyFont="1" applyBorder="1" applyAlignment="1">
      <alignment horizontal="center" vertical="center"/>
    </xf>
    <xf numFmtId="0" fontId="18" fillId="0" borderId="0" xfId="0" applyFont="1" applyAlignment="1">
      <alignment horizontal="left" vertical="top"/>
    </xf>
    <xf numFmtId="167" fontId="36" fillId="0" borderId="0" xfId="0" applyNumberFormat="1" applyFont="1" applyFill="1" applyAlignment="1">
      <alignment horizontal="right"/>
    </xf>
    <xf numFmtId="2" fontId="36" fillId="0" borderId="0" xfId="0" applyNumberFormat="1" applyFont="1" applyFill="1" applyAlignment="1">
      <alignment horizontal="right"/>
    </xf>
    <xf numFmtId="4" fontId="29" fillId="0" borderId="0" xfId="0" applyNumberFormat="1" applyFont="1" applyFill="1" applyAlignment="1">
      <alignment horizontal="right"/>
    </xf>
    <xf numFmtId="4" fontId="63" fillId="0" borderId="0" xfId="0" applyNumberFormat="1" applyFont="1" applyFill="1" applyAlignment="1">
      <alignment horizontal="right"/>
    </xf>
    <xf numFmtId="169" fontId="13" fillId="0" borderId="0" xfId="2" applyNumberFormat="1" applyFont="1" applyFill="1" applyAlignment="1">
      <alignment horizontal="right" wrapText="1"/>
    </xf>
    <xf numFmtId="4" fontId="13" fillId="0" borderId="0" xfId="10" quotePrefix="1" applyNumberFormat="1" applyFont="1" applyFill="1" applyAlignment="1">
      <alignment horizontal="right" vertical="center"/>
    </xf>
    <xf numFmtId="4" fontId="32" fillId="0" borderId="0" xfId="10" quotePrefix="1" applyNumberFormat="1" applyFont="1" applyFill="1" applyAlignment="1">
      <alignment horizontal="right" vertical="center"/>
    </xf>
    <xf numFmtId="4" fontId="13" fillId="0" borderId="0" xfId="10" applyNumberFormat="1" applyFont="1" applyFill="1" applyAlignment="1">
      <alignment horizontal="right"/>
    </xf>
    <xf numFmtId="4" fontId="35" fillId="0" borderId="0" xfId="10" applyNumberFormat="1" applyFont="1" applyFill="1" applyAlignment="1">
      <alignment horizontal="right"/>
    </xf>
    <xf numFmtId="4" fontId="12" fillId="0" borderId="0" xfId="0" quotePrefix="1" applyNumberFormat="1" applyFont="1" applyFill="1" applyAlignment="1">
      <alignment horizontal="right"/>
    </xf>
    <xf numFmtId="4" fontId="12" fillId="0" borderId="0" xfId="0" applyNumberFormat="1" applyFont="1" applyFill="1" applyAlignment="1">
      <alignment horizontal="right"/>
    </xf>
    <xf numFmtId="0" fontId="36" fillId="0" borderId="5" xfId="0" applyFont="1" applyFill="1" applyBorder="1" applyAlignment="1">
      <alignment horizontal="center"/>
    </xf>
    <xf numFmtId="20" fontId="36" fillId="0" borderId="5" xfId="0" applyNumberFormat="1" applyFont="1" applyFill="1" applyBorder="1" applyAlignment="1">
      <alignment horizontal="center"/>
    </xf>
    <xf numFmtId="0" fontId="0" fillId="0" borderId="0" xfId="0"/>
    <xf numFmtId="169" fontId="17" fillId="0" borderId="0" xfId="0" applyNumberFormat="1" applyFont="1" applyFill="1"/>
    <xf numFmtId="172" fontId="13" fillId="0" borderId="0" xfId="0" quotePrefix="1" applyNumberFormat="1" applyFont="1" applyFill="1" applyAlignment="1">
      <alignment horizontal="right" vertical="center"/>
    </xf>
    <xf numFmtId="166" fontId="12" fillId="0" borderId="0" xfId="2" applyNumberFormat="1" applyFont="1" applyFill="1" applyAlignment="1">
      <alignment horizontal="right" wrapText="1"/>
    </xf>
    <xf numFmtId="169" fontId="13" fillId="0" borderId="0" xfId="0" quotePrefix="1" applyNumberFormat="1" applyFont="1" applyFill="1" applyAlignment="1">
      <alignment horizontal="right" vertical="center"/>
    </xf>
    <xf numFmtId="3" fontId="12" fillId="0" borderId="0" xfId="2" applyNumberFormat="1" applyFont="1" applyFill="1" applyAlignment="1">
      <alignment horizontal="right" wrapText="1"/>
    </xf>
    <xf numFmtId="172" fontId="13" fillId="0" borderId="0" xfId="0" applyNumberFormat="1" applyFont="1" applyFill="1" applyAlignment="1">
      <alignment horizontal="right"/>
    </xf>
    <xf numFmtId="3" fontId="13" fillId="0" borderId="0" xfId="2" applyNumberFormat="1" applyFont="1" applyFill="1" applyAlignment="1">
      <alignment horizontal="right" wrapText="1"/>
    </xf>
    <xf numFmtId="4" fontId="13" fillId="0" borderId="0" xfId="0" quotePrefix="1" applyNumberFormat="1" applyFont="1" applyFill="1" applyAlignment="1">
      <alignment horizontal="right" vertical="center"/>
    </xf>
    <xf numFmtId="4" fontId="32" fillId="0" borderId="0" xfId="0" quotePrefix="1" applyNumberFormat="1" applyFont="1" applyFill="1" applyAlignment="1">
      <alignment horizontal="right" vertical="center"/>
    </xf>
    <xf numFmtId="166" fontId="13" fillId="0" borderId="0" xfId="0" applyNumberFormat="1" applyFont="1" applyFill="1" applyAlignment="1">
      <alignment horizontal="right"/>
    </xf>
    <xf numFmtId="4" fontId="3" fillId="0" borderId="0" xfId="0" applyNumberFormat="1" applyFont="1" applyFill="1"/>
    <xf numFmtId="4" fontId="34" fillId="0" borderId="0" xfId="2" applyNumberFormat="1" applyFont="1" applyFill="1" applyAlignment="1">
      <alignment horizontal="right"/>
    </xf>
    <xf numFmtId="3" fontId="13" fillId="0" borderId="0" xfId="2" applyNumberFormat="1" applyFont="1" applyFill="1" applyAlignment="1">
      <alignment horizontal="right"/>
    </xf>
    <xf numFmtId="166" fontId="13" fillId="0" borderId="0" xfId="2" applyNumberFormat="1" applyFont="1" applyFill="1" applyAlignment="1">
      <alignment horizontal="right"/>
    </xf>
    <xf numFmtId="4" fontId="13" fillId="0" borderId="0" xfId="0" applyNumberFormat="1" applyFont="1" applyFill="1" applyAlignment="1">
      <alignment horizontal="right" vertical="center"/>
    </xf>
    <xf numFmtId="4" fontId="13" fillId="10" borderId="0" xfId="12" quotePrefix="1" applyNumberFormat="1" applyFont="1" applyFill="1" applyBorder="1" applyAlignment="1">
      <alignment horizontal="right" vertical="center"/>
    </xf>
    <xf numFmtId="4" fontId="13" fillId="10" borderId="0" xfId="2" applyNumberFormat="1" applyFont="1" applyFill="1" applyAlignment="1">
      <alignment horizontal="right" wrapText="1"/>
    </xf>
    <xf numFmtId="166" fontId="44" fillId="10" borderId="0" xfId="0" applyNumberFormat="1" applyFont="1" applyFill="1" applyAlignment="1">
      <alignment horizontal="right" vertical="top"/>
    </xf>
    <xf numFmtId="4" fontId="13" fillId="10" borderId="0" xfId="12" applyNumberFormat="1" applyFont="1" applyFill="1" applyBorder="1" applyAlignment="1" applyProtection="1">
      <alignment horizontal="right" vertical="center" wrapText="1"/>
    </xf>
    <xf numFmtId="166" fontId="13" fillId="0" borderId="0" xfId="0" applyNumberFormat="1" applyFont="1" applyFill="1" applyAlignment="1">
      <alignment horizontal="right" vertical="center" wrapText="1"/>
    </xf>
    <xf numFmtId="4" fontId="13" fillId="0" borderId="0" xfId="0" applyNumberFormat="1" applyFont="1" applyFill="1" applyAlignment="1">
      <alignment horizontal="right" vertical="center" wrapText="1"/>
    </xf>
    <xf numFmtId="4" fontId="44" fillId="0" borderId="0" xfId="0" applyNumberFormat="1" applyFont="1" applyFill="1" applyAlignment="1">
      <alignment horizontal="right" vertical="top"/>
    </xf>
    <xf numFmtId="0" fontId="36" fillId="0" borderId="0" xfId="0" applyFont="1" applyFill="1"/>
    <xf numFmtId="43" fontId="12" fillId="0" borderId="0" xfId="37" applyFont="1"/>
    <xf numFmtId="43" fontId="12" fillId="0" borderId="0" xfId="37" applyFont="1" applyBorder="1"/>
    <xf numFmtId="0" fontId="12" fillId="0" borderId="0" xfId="39" applyFont="1"/>
    <xf numFmtId="170" fontId="12" fillId="0" borderId="0" xfId="40" applyFont="1" applyBorder="1"/>
    <xf numFmtId="171" fontId="12" fillId="0" borderId="0" xfId="37" applyNumberFormat="1" applyFont="1" applyBorder="1"/>
    <xf numFmtId="2" fontId="66" fillId="0" borderId="0" xfId="0" applyNumberFormat="1" applyFont="1"/>
    <xf numFmtId="2" fontId="15" fillId="0" borderId="20" xfId="0" applyNumberFormat="1" applyFont="1" applyBorder="1"/>
    <xf numFmtId="166" fontId="12" fillId="0" borderId="0" xfId="37" applyNumberFormat="1" applyFont="1" applyFill="1" applyBorder="1" applyAlignment="1">
      <alignment horizontal="right" vertical="center"/>
    </xf>
    <xf numFmtId="169" fontId="12" fillId="0" borderId="0" xfId="40" applyNumberFormat="1" applyFont="1" applyFill="1" applyBorder="1" applyAlignment="1">
      <alignment horizontal="right" vertical="center"/>
    </xf>
    <xf numFmtId="169" fontId="12" fillId="0" borderId="0" xfId="39" applyNumberFormat="1" applyFont="1"/>
    <xf numFmtId="3" fontId="12" fillId="0" borderId="0" xfId="37" applyNumberFormat="1" applyFont="1" applyFill="1" applyBorder="1" applyAlignment="1">
      <alignment horizontal="right" vertical="center"/>
    </xf>
    <xf numFmtId="167" fontId="12" fillId="0" borderId="0" xfId="37" applyNumberFormat="1" applyFont="1" applyFill="1" applyBorder="1" applyAlignment="1">
      <alignment horizontal="right" vertical="center"/>
    </xf>
    <xf numFmtId="167" fontId="12" fillId="0" borderId="0" xfId="0" applyNumberFormat="1" applyFont="1"/>
    <xf numFmtId="0" fontId="1" fillId="0" borderId="0" xfId="39"/>
    <xf numFmtId="0" fontId="13" fillId="0" borderId="0" xfId="0" applyFont="1"/>
    <xf numFmtId="0" fontId="40" fillId="0" borderId="0" xfId="0" applyFont="1"/>
    <xf numFmtId="170" fontId="12" fillId="0" borderId="0" xfId="37" applyNumberFormat="1" applyFont="1" applyFill="1" applyBorder="1" applyAlignment="1">
      <alignment horizontal="right" vertical="center"/>
    </xf>
    <xf numFmtId="170" fontId="17" fillId="0" borderId="0" xfId="0" applyNumberFormat="1" applyFont="1" applyAlignment="1">
      <alignment horizontal="right"/>
    </xf>
    <xf numFmtId="166" fontId="67" fillId="0" borderId="0" xfId="0" quotePrefix="1" applyNumberFormat="1" applyFont="1" applyAlignment="1">
      <alignment horizontal="right" vertical="center"/>
    </xf>
    <xf numFmtId="190" fontId="67" fillId="0" borderId="0" xfId="37" quotePrefix="1" applyNumberFormat="1" applyFont="1" applyFill="1" applyBorder="1" applyAlignment="1">
      <alignment horizontal="right" vertical="center"/>
    </xf>
    <xf numFmtId="170" fontId="67" fillId="0" borderId="0" xfId="37" quotePrefix="1" applyNumberFormat="1" applyFont="1" applyFill="1" applyBorder="1" applyAlignment="1">
      <alignment horizontal="right" vertical="center"/>
    </xf>
    <xf numFmtId="0" fontId="67" fillId="0" borderId="0" xfId="0" quotePrefix="1" applyFont="1" applyAlignment="1">
      <alignment horizontal="right" vertical="center"/>
    </xf>
    <xf numFmtId="0" fontId="67" fillId="0" borderId="0" xfId="0" quotePrefix="1" applyFont="1" applyAlignment="1">
      <alignment horizontal="center" vertical="center"/>
    </xf>
    <xf numFmtId="4" fontId="67" fillId="0" borderId="0" xfId="0" quotePrefix="1" applyNumberFormat="1" applyFont="1" applyAlignment="1">
      <alignment horizontal="right" vertical="center"/>
    </xf>
    <xf numFmtId="4" fontId="17" fillId="0" borderId="0" xfId="0" applyNumberFormat="1" applyFont="1" applyAlignment="1">
      <alignment horizontal="right" vertical="center"/>
    </xf>
    <xf numFmtId="3" fontId="17" fillId="0" borderId="0" xfId="0" applyNumberFormat="1" applyFont="1" applyAlignment="1">
      <alignment horizontal="right" vertical="center"/>
    </xf>
    <xf numFmtId="170" fontId="12" fillId="0" borderId="0" xfId="37" applyNumberFormat="1" applyFont="1" applyFill="1" applyBorder="1" applyAlignment="1">
      <alignment horizontal="right"/>
    </xf>
    <xf numFmtId="170" fontId="12" fillId="0" borderId="0" xfId="37" applyNumberFormat="1" applyFont="1" applyAlignment="1">
      <alignment horizontal="right"/>
    </xf>
    <xf numFmtId="166" fontId="13" fillId="0" borderId="0" xfId="2" applyNumberFormat="1" applyFont="1" applyAlignment="1">
      <alignment horizontal="center" wrapText="1"/>
    </xf>
    <xf numFmtId="170" fontId="13" fillId="0" borderId="0" xfId="2" applyNumberFormat="1" applyFont="1" applyAlignment="1">
      <alignment horizontal="right" wrapText="1"/>
    </xf>
    <xf numFmtId="0" fontId="12" fillId="0" borderId="0" xfId="0" applyFont="1" applyAlignment="1" applyProtection="1">
      <alignment horizontal="center" vertical="center" wrapText="1"/>
      <protection locked="0"/>
    </xf>
    <xf numFmtId="3" fontId="13" fillId="0" borderId="0" xfId="2" applyNumberFormat="1" applyFont="1" applyAlignment="1">
      <alignment horizontal="center" wrapText="1"/>
    </xf>
    <xf numFmtId="0" fontId="0" fillId="0" borderId="0" xfId="0" applyAlignment="1">
      <alignment horizontal="center"/>
    </xf>
    <xf numFmtId="190" fontId="67" fillId="0" borderId="0" xfId="41" quotePrefix="1" applyNumberFormat="1" applyFont="1" applyFill="1" applyBorder="1" applyAlignment="1">
      <alignment horizontal="center" vertical="center"/>
    </xf>
    <xf numFmtId="167" fontId="68" fillId="0" borderId="0" xfId="35" quotePrefix="1" applyNumberFormat="1" applyFont="1" applyFill="1" applyBorder="1" applyAlignment="1">
      <alignment horizontal="center" vertical="center"/>
    </xf>
    <xf numFmtId="0" fontId="12" fillId="0" borderId="0" xfId="2" applyFont="1" applyAlignment="1">
      <alignment horizontal="right"/>
    </xf>
    <xf numFmtId="0" fontId="13" fillId="0" borderId="0" xfId="2" applyFont="1" applyAlignment="1">
      <alignment horizontal="right"/>
    </xf>
    <xf numFmtId="2" fontId="3" fillId="0" borderId="0" xfId="0" applyNumberFormat="1" applyFont="1" applyFill="1" applyAlignment="1">
      <alignment horizontal="right"/>
    </xf>
    <xf numFmtId="0" fontId="12" fillId="0" borderId="0" xfId="2" applyFont="1" applyAlignment="1">
      <alignment horizontal="right" wrapText="1"/>
    </xf>
    <xf numFmtId="4" fontId="13" fillId="0" borderId="0" xfId="0" quotePrefix="1" applyNumberFormat="1" applyFont="1" applyAlignment="1">
      <alignment vertical="center"/>
    </xf>
    <xf numFmtId="0" fontId="12" fillId="0" borderId="0" xfId="0" quotePrefix="1" applyFont="1" applyAlignment="1">
      <alignment horizontal="right" vertical="center" wrapText="1"/>
    </xf>
    <xf numFmtId="4" fontId="13" fillId="0" borderId="0" xfId="0" applyNumberFormat="1" applyFont="1"/>
    <xf numFmtId="166" fontId="36" fillId="0" borderId="0" xfId="0" applyNumberFormat="1" applyFont="1" applyFill="1"/>
    <xf numFmtId="43" fontId="63" fillId="0" borderId="0" xfId="37" applyFont="1" applyFill="1" applyAlignment="1">
      <alignment horizontal="right"/>
    </xf>
    <xf numFmtId="169" fontId="36" fillId="0" borderId="0" xfId="0" applyNumberFormat="1" applyFont="1" applyFill="1" applyAlignment="1">
      <alignment horizontal="right"/>
    </xf>
    <xf numFmtId="192" fontId="63" fillId="0" borderId="0" xfId="37" applyNumberFormat="1" applyFont="1" applyFill="1" applyAlignment="1">
      <alignment horizontal="right"/>
    </xf>
    <xf numFmtId="43" fontId="13" fillId="0" borderId="0" xfId="37" applyFont="1" applyFill="1" applyAlignment="1">
      <alignment horizontal="right" wrapText="1"/>
    </xf>
    <xf numFmtId="193" fontId="13" fillId="0" borderId="0" xfId="37" applyNumberFormat="1" applyFont="1" applyFill="1" applyAlignment="1">
      <alignment horizontal="right" wrapText="1"/>
    </xf>
    <xf numFmtId="193" fontId="36" fillId="0" borderId="0" xfId="37" applyNumberFormat="1" applyFont="1" applyFill="1" applyAlignment="1">
      <alignment horizontal="right"/>
    </xf>
    <xf numFmtId="1" fontId="36" fillId="0" borderId="0" xfId="0" applyNumberFormat="1" applyFont="1" applyFill="1" applyAlignment="1">
      <alignment horizontal="right"/>
    </xf>
    <xf numFmtId="193" fontId="13" fillId="0" borderId="0" xfId="37" applyNumberFormat="1" applyFont="1" applyFill="1" applyBorder="1" applyAlignment="1">
      <alignment horizontal="right" vertical="center"/>
    </xf>
    <xf numFmtId="0" fontId="27" fillId="0" borderId="12" xfId="0" applyFont="1" applyFill="1" applyBorder="1" applyAlignment="1">
      <alignment horizontal="left" vertical="center" indent="2"/>
    </xf>
    <xf numFmtId="0" fontId="27" fillId="0" borderId="0" xfId="0" applyFont="1" applyBorder="1" applyAlignment="1">
      <alignment horizontal="left" vertical="center" indent="2"/>
    </xf>
    <xf numFmtId="0" fontId="36" fillId="0" borderId="28" xfId="0" applyFont="1" applyBorder="1" applyAlignment="1">
      <alignment horizontal="center"/>
    </xf>
    <xf numFmtId="20" fontId="13" fillId="0" borderId="0" xfId="0" applyNumberFormat="1" applyFont="1" applyFill="1" applyAlignment="1" applyProtection="1">
      <alignment horizontal="center" vertical="center" wrapText="1"/>
      <protection locked="0"/>
    </xf>
    <xf numFmtId="180" fontId="13" fillId="0" borderId="0" xfId="0" applyNumberFormat="1" applyFont="1" applyFill="1" applyAlignment="1">
      <alignment horizontal="center" vertical="center" wrapText="1"/>
    </xf>
    <xf numFmtId="20" fontId="13" fillId="0" borderId="0" xfId="0" applyNumberFormat="1" applyFont="1" applyFill="1" applyAlignment="1">
      <alignment horizontal="center" vertical="center" wrapText="1"/>
    </xf>
    <xf numFmtId="20" fontId="13" fillId="0" borderId="0" xfId="0" applyNumberFormat="1" applyFont="1" applyBorder="1" applyAlignment="1">
      <alignment horizontal="center" vertical="center" wrapText="1"/>
    </xf>
    <xf numFmtId="0" fontId="36" fillId="0" borderId="0" xfId="0" applyFont="1" applyFill="1" applyAlignment="1">
      <alignment horizontal="center" vertical="center"/>
    </xf>
    <xf numFmtId="20" fontId="13" fillId="0" borderId="5" xfId="0" applyNumberFormat="1" applyFont="1" applyFill="1" applyBorder="1" applyAlignment="1">
      <alignment horizontal="center" vertical="center" wrapText="1"/>
    </xf>
    <xf numFmtId="0" fontId="36" fillId="0" borderId="28" xfId="0" applyFont="1" applyBorder="1" applyAlignment="1">
      <alignment horizontal="center" vertical="center"/>
    </xf>
    <xf numFmtId="0" fontId="18" fillId="0" borderId="0" xfId="2" applyFont="1" applyFill="1" applyBorder="1" applyAlignment="1">
      <alignment horizontal="left"/>
    </xf>
    <xf numFmtId="0" fontId="10" fillId="0" borderId="0" xfId="2" applyFont="1" applyFill="1" applyAlignment="1">
      <alignment horizontal="left"/>
    </xf>
    <xf numFmtId="0" fontId="18" fillId="0" borderId="0" xfId="2" applyFont="1" applyBorder="1" applyAlignment="1">
      <alignment horizontal="left"/>
    </xf>
    <xf numFmtId="0" fontId="0" fillId="0" borderId="0" xfId="0"/>
    <xf numFmtId="2" fontId="13" fillId="0" borderId="0" xfId="1" applyNumberFormat="1" applyFont="1" applyBorder="1" applyAlignment="1">
      <alignment horizontal="right"/>
    </xf>
    <xf numFmtId="2" fontId="13" fillId="0" borderId="0" xfId="1" applyNumberFormat="1" applyFont="1" applyBorder="1"/>
    <xf numFmtId="170" fontId="12" fillId="0" borderId="0" xfId="12" applyFont="1" applyFill="1" applyBorder="1" applyAlignment="1">
      <alignment horizontal="right" vertical="center"/>
    </xf>
    <xf numFmtId="170" fontId="12" fillId="0" borderId="0" xfId="12" applyFont="1" applyFill="1"/>
    <xf numFmtId="170" fontId="12" fillId="0" borderId="0" xfId="0" applyNumberFormat="1" applyFont="1"/>
    <xf numFmtId="165" fontId="11" fillId="0" borderId="0" xfId="0" quotePrefix="1" applyNumberFormat="1" applyFont="1" applyAlignment="1">
      <alignment horizontal="center" vertical="center"/>
    </xf>
    <xf numFmtId="170" fontId="11" fillId="0" borderId="0" xfId="12" quotePrefix="1" applyFont="1" applyAlignment="1">
      <alignment horizontal="center" vertical="center"/>
    </xf>
    <xf numFmtId="4" fontId="36" fillId="11" borderId="0" xfId="0" applyNumberFormat="1" applyFont="1" applyFill="1" applyAlignment="1">
      <alignment horizontal="right"/>
    </xf>
    <xf numFmtId="0" fontId="36" fillId="11" borderId="0" xfId="0" applyFont="1" applyFill="1" applyAlignment="1">
      <alignment horizontal="right"/>
    </xf>
    <xf numFmtId="0" fontId="0" fillId="11" borderId="0" xfId="0" applyFill="1"/>
    <xf numFmtId="194" fontId="13" fillId="0" borderId="0" xfId="2" applyNumberFormat="1" applyFont="1" applyFill="1" applyAlignment="1">
      <alignment horizontal="right" wrapText="1"/>
    </xf>
    <xf numFmtId="0" fontId="0" fillId="0" borderId="0" xfId="0"/>
    <xf numFmtId="0" fontId="10" fillId="0" borderId="0" xfId="2" applyFont="1" applyFill="1" applyAlignment="1">
      <alignment horizontal="left"/>
    </xf>
    <xf numFmtId="0" fontId="18" fillId="0" borderId="6" xfId="2" applyFont="1" applyBorder="1" applyAlignment="1">
      <alignment horizontal="left"/>
    </xf>
    <xf numFmtId="0" fontId="11" fillId="0" borderId="0" xfId="0" applyFont="1" applyAlignment="1" applyProtection="1">
      <alignment horizontal="left" vertical="center" wrapText="1"/>
      <protection locked="0"/>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41" fillId="0" borderId="0" xfId="0" applyFont="1" applyAlignment="1">
      <alignment horizontal="left" vertical="top"/>
    </xf>
    <xf numFmtId="0" fontId="18" fillId="0" borderId="0" xfId="2" applyFont="1" applyBorder="1" applyAlignment="1">
      <alignment horizontal="left"/>
    </xf>
    <xf numFmtId="0" fontId="0" fillId="0" borderId="0" xfId="0"/>
    <xf numFmtId="3" fontId="13" fillId="0" borderId="5" xfId="0" applyNumberFormat="1" applyFont="1" applyBorder="1" applyAlignment="1">
      <alignment horizontal="center" vertical="center"/>
    </xf>
    <xf numFmtId="0" fontId="12" fillId="7" borderId="7" xfId="2" applyFont="1" applyFill="1" applyBorder="1" applyAlignment="1">
      <alignment horizontal="center" vertical="center" wrapText="1"/>
    </xf>
    <xf numFmtId="4" fontId="13" fillId="0" borderId="20" xfId="2" applyNumberFormat="1" applyFont="1" applyFill="1" applyBorder="1" applyAlignment="1">
      <alignment horizontal="right" vertical="center" wrapText="1"/>
    </xf>
    <xf numFmtId="3" fontId="13" fillId="0" borderId="0" xfId="0" applyNumberFormat="1" applyFont="1" applyFill="1" applyAlignment="1" applyProtection="1">
      <alignment horizontal="right" vertical="center"/>
      <protection locked="0"/>
    </xf>
    <xf numFmtId="0" fontId="67" fillId="0" borderId="0" xfId="0" quotePrefix="1" applyFont="1" applyFill="1" applyAlignment="1">
      <alignment horizontal="right" vertical="center"/>
    </xf>
    <xf numFmtId="0" fontId="13" fillId="0" borderId="0" xfId="0" quotePrefix="1" applyFont="1" applyFill="1" applyAlignment="1">
      <alignment horizontal="right" vertical="center"/>
    </xf>
    <xf numFmtId="1" fontId="36" fillId="0" borderId="0" xfId="0" applyNumberFormat="1" applyFont="1" applyFill="1"/>
    <xf numFmtId="1" fontId="13" fillId="0" borderId="0" xfId="0" applyNumberFormat="1" applyFont="1" applyFill="1" applyAlignment="1">
      <alignment horizontal="right" vertical="center" wrapText="1"/>
    </xf>
    <xf numFmtId="2" fontId="12" fillId="0" borderId="0" xfId="0" quotePrefix="1" applyNumberFormat="1" applyFont="1" applyFill="1" applyAlignment="1">
      <alignment horizontal="right" vertical="center"/>
    </xf>
    <xf numFmtId="2" fontId="13" fillId="0" borderId="0" xfId="0" quotePrefix="1" applyNumberFormat="1" applyFont="1" applyFill="1" applyAlignment="1">
      <alignment horizontal="right" vertical="center"/>
    </xf>
    <xf numFmtId="2" fontId="13" fillId="0" borderId="0" xfId="0" applyNumberFormat="1" applyFont="1" applyFill="1" applyAlignment="1">
      <alignment horizontal="right" vertical="center" wrapText="1"/>
    </xf>
    <xf numFmtId="166" fontId="11" fillId="0" borderId="0" xfId="0" applyNumberFormat="1" applyFont="1" applyFill="1" applyAlignment="1">
      <alignment horizontal="right"/>
    </xf>
    <xf numFmtId="166" fontId="12" fillId="0" borderId="0" xfId="0" applyNumberFormat="1" applyFont="1" applyFill="1" applyAlignment="1">
      <alignment horizontal="right"/>
    </xf>
    <xf numFmtId="2" fontId="12" fillId="0" borderId="0" xfId="0" applyNumberFormat="1" applyFont="1" applyFill="1" applyAlignment="1" applyProtection="1">
      <alignment horizontal="left" vertical="center" wrapText="1" indent="1"/>
      <protection locked="0"/>
    </xf>
    <xf numFmtId="0" fontId="12" fillId="0" borderId="0" xfId="0" applyFont="1" applyFill="1" applyAlignment="1" applyProtection="1">
      <alignment horizontal="left" vertical="center" wrapText="1" indent="1"/>
      <protection locked="0"/>
    </xf>
    <xf numFmtId="2" fontId="12" fillId="0" borderId="0" xfId="0" applyNumberFormat="1" applyFont="1" applyFill="1" applyAlignment="1" applyProtection="1">
      <alignment horizontal="left" vertical="center" wrapText="1" indent="2"/>
      <protection locked="0"/>
    </xf>
    <xf numFmtId="167" fontId="12" fillId="0" borderId="0" xfId="0" applyNumberFormat="1" applyFont="1" applyFill="1"/>
    <xf numFmtId="167" fontId="36" fillId="0" borderId="0" xfId="0" applyNumberFormat="1" applyFont="1" applyFill="1"/>
    <xf numFmtId="167" fontId="13" fillId="0" borderId="0" xfId="0" applyNumberFormat="1" applyFont="1" applyFill="1" applyAlignment="1">
      <alignment horizontal="right"/>
    </xf>
    <xf numFmtId="0" fontId="12" fillId="0" borderId="0" xfId="0" applyFont="1" applyFill="1" applyAlignment="1" applyProtection="1">
      <alignment horizontal="left" vertical="center" wrapText="1" indent="3"/>
      <protection locked="0"/>
    </xf>
    <xf numFmtId="166" fontId="13" fillId="0" borderId="0" xfId="2" quotePrefix="1" applyNumberFormat="1" applyFont="1" applyFill="1" applyAlignment="1">
      <alignment horizontal="right" vertical="center"/>
    </xf>
    <xf numFmtId="0" fontId="12" fillId="0" borderId="0" xfId="0" applyFont="1" applyFill="1" applyAlignment="1" applyProtection="1">
      <alignment horizontal="left" vertical="center" wrapText="1"/>
      <protection locked="0"/>
    </xf>
    <xf numFmtId="0" fontId="27" fillId="0" borderId="13" xfId="0" applyFont="1" applyFill="1" applyBorder="1" applyAlignment="1">
      <alignment horizontal="left" wrapText="1" indent="1"/>
    </xf>
    <xf numFmtId="3" fontId="13" fillId="0" borderId="9" xfId="2" applyNumberFormat="1" applyFont="1" applyFill="1" applyBorder="1" applyAlignment="1" applyProtection="1">
      <alignment horizontal="center" vertical="center" wrapText="1"/>
      <protection locked="0"/>
    </xf>
    <xf numFmtId="3" fontId="13" fillId="0" borderId="9" xfId="2" applyNumberFormat="1" applyFont="1" applyFill="1" applyBorder="1" applyAlignment="1" applyProtection="1">
      <alignment horizontal="center" vertical="center"/>
      <protection locked="0"/>
    </xf>
    <xf numFmtId="3" fontId="12" fillId="0" borderId="9" xfId="0" applyNumberFormat="1" applyFont="1" applyFill="1" applyBorder="1" applyAlignment="1">
      <alignment horizontal="right" vertical="center" wrapText="1"/>
    </xf>
    <xf numFmtId="3" fontId="12" fillId="0" borderId="9" xfId="0" applyNumberFormat="1" applyFont="1" applyFill="1" applyBorder="1" applyAlignment="1">
      <alignment horizontal="right" vertical="center"/>
    </xf>
    <xf numFmtId="0" fontId="27" fillId="0" borderId="10" xfId="0" applyFont="1" applyFill="1" applyBorder="1" applyAlignment="1">
      <alignment horizontal="left" wrapText="1" indent="1"/>
    </xf>
    <xf numFmtId="3" fontId="13" fillId="0" borderId="0" xfId="2" applyNumberFormat="1" applyFont="1" applyFill="1" applyAlignment="1" applyProtection="1">
      <alignment horizontal="center" vertical="center"/>
      <protection locked="0"/>
    </xf>
    <xf numFmtId="180" fontId="13" fillId="0" borderId="0" xfId="2" applyNumberFormat="1" applyFont="1" applyFill="1" applyAlignment="1" applyProtection="1">
      <alignment horizontal="center" vertical="center" wrapText="1"/>
      <protection locked="0"/>
    </xf>
    <xf numFmtId="169" fontId="13" fillId="0" borderId="9" xfId="2" applyNumberFormat="1" applyFont="1" applyFill="1" applyBorder="1" applyAlignment="1" applyProtection="1">
      <alignment horizontal="center" vertical="center"/>
      <protection locked="0"/>
    </xf>
    <xf numFmtId="0" fontId="71" fillId="0" borderId="0" xfId="0" applyFont="1" applyAlignment="1" applyProtection="1">
      <alignment horizontal="left" vertical="center" wrapText="1"/>
      <protection locked="0"/>
    </xf>
    <xf numFmtId="167" fontId="0" fillId="0" borderId="0" xfId="0" applyNumberFormat="1"/>
    <xf numFmtId="167" fontId="11" fillId="0" borderId="0" xfId="0" quotePrefix="1" applyNumberFormat="1" applyFont="1" applyAlignment="1">
      <alignment horizontal="center" vertical="center"/>
    </xf>
    <xf numFmtId="167" fontId="67" fillId="0" borderId="0" xfId="0" quotePrefix="1" applyNumberFormat="1" applyFont="1" applyAlignment="1">
      <alignment horizontal="center" vertical="center"/>
    </xf>
    <xf numFmtId="167" fontId="73" fillId="0" borderId="0" xfId="0" quotePrefix="1" applyNumberFormat="1" applyFont="1" applyAlignment="1">
      <alignment horizontal="center" vertical="center"/>
    </xf>
    <xf numFmtId="166" fontId="70" fillId="0" borderId="0" xfId="0" quotePrefix="1" applyNumberFormat="1" applyFont="1" applyAlignment="1">
      <alignment horizontal="center" vertical="center"/>
    </xf>
    <xf numFmtId="166" fontId="71" fillId="0" borderId="0" xfId="0" quotePrefix="1" applyNumberFormat="1" applyFont="1" applyAlignment="1">
      <alignment horizontal="center" vertical="center"/>
    </xf>
    <xf numFmtId="166" fontId="73" fillId="0" borderId="0" xfId="0" quotePrefix="1" applyNumberFormat="1" applyFont="1" applyAlignment="1">
      <alignment horizontal="center" vertical="center"/>
    </xf>
    <xf numFmtId="0" fontId="11" fillId="0" borderId="0" xfId="32" applyFont="1"/>
    <xf numFmtId="0" fontId="13" fillId="0" borderId="0" xfId="32" applyFont="1"/>
    <xf numFmtId="0" fontId="13" fillId="0" borderId="0" xfId="32" applyFont="1" applyAlignment="1">
      <alignment horizontal="center"/>
    </xf>
    <xf numFmtId="0" fontId="12" fillId="0" borderId="0" xfId="10" applyFont="1" applyAlignment="1" applyProtection="1">
      <alignment horizontal="right" vertical="center" wrapText="1" indent="2"/>
      <protection locked="0"/>
    </xf>
    <xf numFmtId="0" fontId="11" fillId="0" borderId="29" xfId="32" applyFont="1" applyBorder="1" applyAlignment="1" applyProtection="1">
      <alignment horizontal="left" vertical="center" wrapText="1"/>
      <protection locked="0"/>
    </xf>
    <xf numFmtId="3" fontId="67" fillId="0" borderId="0" xfId="0" quotePrefix="1" applyNumberFormat="1" applyFont="1" applyAlignment="1">
      <alignment horizontal="center" vertical="center"/>
    </xf>
    <xf numFmtId="0" fontId="11" fillId="0" borderId="0" xfId="10" quotePrefix="1" applyFont="1" applyAlignment="1">
      <alignment horizontal="center" vertical="center"/>
    </xf>
    <xf numFmtId="167" fontId="67" fillId="0" borderId="0" xfId="10" quotePrefix="1" applyNumberFormat="1" applyFont="1" applyAlignment="1">
      <alignment horizontal="center" vertical="center"/>
    </xf>
    <xf numFmtId="167" fontId="67" fillId="0" borderId="0" xfId="44" quotePrefix="1" applyNumberFormat="1" applyFont="1" applyAlignment="1">
      <alignment horizontal="center" vertical="center"/>
    </xf>
    <xf numFmtId="167" fontId="12" fillId="0" borderId="0" xfId="44" applyNumberFormat="1" applyFont="1" applyAlignment="1">
      <alignment horizontal="center"/>
    </xf>
    <xf numFmtId="3" fontId="12" fillId="0" borderId="0" xfId="0" applyNumberFormat="1" applyFont="1" applyAlignment="1">
      <alignment horizontal="center" vertical="center" wrapText="1"/>
    </xf>
    <xf numFmtId="3" fontId="23" fillId="0" borderId="0" xfId="0" applyNumberFormat="1" applyFont="1" applyAlignment="1">
      <alignment horizontal="center" vertical="center" wrapText="1"/>
    </xf>
    <xf numFmtId="180" fontId="12" fillId="0" borderId="0" xfId="0" applyNumberFormat="1" applyFont="1" applyAlignment="1">
      <alignment horizontal="center" vertical="center" wrapText="1"/>
    </xf>
    <xf numFmtId="191" fontId="12" fillId="0" borderId="0" xfId="0" applyNumberFormat="1" applyFont="1" applyAlignment="1">
      <alignment horizontal="center" vertical="center"/>
    </xf>
    <xf numFmtId="191" fontId="12" fillId="0" borderId="0" xfId="0" applyNumberFormat="1" applyFont="1" applyAlignment="1">
      <alignment horizontal="center" vertical="center" wrapText="1"/>
    </xf>
    <xf numFmtId="3" fontId="12" fillId="0" borderId="30" xfId="0" applyNumberFormat="1" applyFont="1" applyBorder="1" applyAlignment="1">
      <alignment horizontal="center" vertical="center"/>
    </xf>
    <xf numFmtId="0" fontId="12" fillId="0" borderId="11" xfId="10" applyFont="1" applyBorder="1" applyAlignment="1">
      <alignment horizontal="left" vertical="center" indent="2"/>
    </xf>
    <xf numFmtId="3" fontId="12" fillId="0" borderId="0" xfId="10" applyNumberFormat="1" applyFont="1" applyAlignment="1">
      <alignment horizontal="center" vertical="center" wrapText="1"/>
    </xf>
    <xf numFmtId="169" fontId="12" fillId="0" borderId="0" xfId="10" applyNumberFormat="1" applyFont="1" applyAlignment="1">
      <alignment horizontal="center" vertical="center"/>
    </xf>
    <xf numFmtId="49" fontId="12" fillId="0" borderId="0" xfId="10" applyNumberFormat="1" applyFont="1" applyAlignment="1">
      <alignment horizontal="center" vertical="center"/>
    </xf>
    <xf numFmtId="0" fontId="41" fillId="0" borderId="0" xfId="0" applyFont="1" applyBorder="1"/>
    <xf numFmtId="0" fontId="32" fillId="7" borderId="0" xfId="2" applyFont="1" applyFill="1" applyBorder="1" applyAlignment="1">
      <alignment horizontal="center" wrapText="1"/>
    </xf>
    <xf numFmtId="0" fontId="36" fillId="0" borderId="0" xfId="0" applyFont="1" applyBorder="1" applyAlignment="1">
      <alignment horizontal="right"/>
    </xf>
    <xf numFmtId="0" fontId="13" fillId="0" borderId="0" xfId="0" quotePrefix="1" applyFont="1" applyBorder="1" applyAlignment="1">
      <alignment horizontal="right" vertical="center"/>
    </xf>
    <xf numFmtId="166" fontId="36" fillId="0" borderId="0" xfId="0" applyNumberFormat="1" applyFont="1" applyBorder="1" applyAlignment="1">
      <alignment horizontal="right"/>
    </xf>
    <xf numFmtId="166" fontId="36" fillId="0" borderId="0" xfId="0" applyNumberFormat="1" applyFont="1" applyBorder="1"/>
    <xf numFmtId="0" fontId="27" fillId="7" borderId="0" xfId="0" applyFont="1" applyFill="1" applyBorder="1" applyAlignment="1">
      <alignment horizontal="center" vertical="center"/>
    </xf>
    <xf numFmtId="0" fontId="12" fillId="7" borderId="0" xfId="2" applyFont="1" applyFill="1" applyBorder="1" applyAlignment="1">
      <alignment horizontal="center" vertical="center" wrapText="1"/>
    </xf>
    <xf numFmtId="0" fontId="32" fillId="0" borderId="0" xfId="2" applyFont="1" applyBorder="1" applyAlignment="1">
      <alignment horizontal="center" wrapText="1"/>
    </xf>
    <xf numFmtId="0" fontId="13" fillId="0" borderId="0" xfId="0" applyFont="1" applyFill="1"/>
    <xf numFmtId="0" fontId="13" fillId="0" borderId="0" xfId="0" applyFont="1" applyFill="1" applyAlignment="1">
      <alignment horizontal="right"/>
    </xf>
    <xf numFmtId="0" fontId="59" fillId="0" borderId="0" xfId="0" applyFont="1" applyFill="1"/>
    <xf numFmtId="166" fontId="13" fillId="0" borderId="0" xfId="0" applyNumberFormat="1" applyFont="1" applyFill="1"/>
    <xf numFmtId="3" fontId="13" fillId="0" borderId="0" xfId="0" applyNumberFormat="1" applyFont="1" applyFill="1"/>
    <xf numFmtId="166" fontId="13" fillId="0" borderId="5" xfId="0" applyNumberFormat="1" applyFont="1" applyFill="1" applyBorder="1"/>
    <xf numFmtId="0" fontId="67" fillId="0" borderId="4" xfId="2" applyNumberFormat="1" applyFont="1" applyFill="1" applyBorder="1" applyAlignment="1">
      <alignment horizontal="right" wrapText="1"/>
    </xf>
    <xf numFmtId="2" fontId="15" fillId="0" borderId="0" xfId="0" applyNumberFormat="1" applyFont="1" applyFill="1" applyBorder="1" applyAlignment="1" applyProtection="1">
      <alignment vertical="center" wrapText="1"/>
      <protection locked="0"/>
    </xf>
    <xf numFmtId="0" fontId="15" fillId="0" borderId="0" xfId="0" applyFont="1" applyFill="1" applyBorder="1" applyAlignment="1">
      <alignment vertical="center"/>
    </xf>
    <xf numFmtId="0" fontId="67" fillId="0" borderId="0" xfId="0" applyFont="1" applyFill="1" applyBorder="1" applyAlignment="1">
      <alignment horizontal="left" vertical="center" indent="1"/>
    </xf>
    <xf numFmtId="0" fontId="67" fillId="0" borderId="0" xfId="0" applyFont="1" applyFill="1" applyBorder="1" applyAlignment="1" applyProtection="1">
      <alignment vertical="center"/>
      <protection locked="0"/>
    </xf>
    <xf numFmtId="0" fontId="74" fillId="0" borderId="0" xfId="0" applyFont="1" applyAlignment="1" applyProtection="1">
      <alignment horizontal="left" vertical="center" wrapText="1"/>
      <protection locked="0"/>
    </xf>
    <xf numFmtId="0" fontId="0" fillId="0" borderId="0" xfId="0"/>
    <xf numFmtId="0" fontId="18" fillId="0" borderId="0" xfId="2" applyFont="1" applyFill="1" applyBorder="1" applyAlignment="1">
      <alignment horizontal="left" vertical="top"/>
    </xf>
    <xf numFmtId="0" fontId="18" fillId="0" borderId="4" xfId="2" applyFont="1" applyFill="1" applyBorder="1" applyAlignment="1">
      <alignment horizontal="left" vertical="top"/>
    </xf>
    <xf numFmtId="0" fontId="18" fillId="0" borderId="0" xfId="2" applyFont="1" applyFill="1" applyBorder="1" applyAlignment="1">
      <alignment horizontal="left" vertical="top" indent="1"/>
    </xf>
    <xf numFmtId="0" fontId="18" fillId="0" borderId="5" xfId="2" applyFont="1" applyFill="1" applyBorder="1" applyAlignment="1">
      <alignment horizontal="left" vertical="top" indent="1"/>
    </xf>
    <xf numFmtId="0" fontId="18" fillId="0" borderId="5" xfId="2" applyFont="1" applyFill="1" applyBorder="1" applyAlignment="1">
      <alignment horizontal="left" vertical="top"/>
    </xf>
    <xf numFmtId="0" fontId="18" fillId="0" borderId="0" xfId="2" applyFont="1" applyFill="1" applyBorder="1" applyAlignment="1">
      <alignment horizontal="right" vertical="top"/>
    </xf>
    <xf numFmtId="0" fontId="75" fillId="0" borderId="4" xfId="2" applyFont="1" applyFill="1" applyBorder="1" applyAlignment="1">
      <alignment horizontal="center" vertical="top"/>
    </xf>
    <xf numFmtId="0" fontId="75" fillId="0" borderId="0" xfId="2" applyFont="1" applyFill="1" applyBorder="1" applyAlignment="1">
      <alignment horizontal="left" vertical="top"/>
    </xf>
    <xf numFmtId="0" fontId="36" fillId="0" borderId="0" xfId="0" applyFont="1" applyAlignment="1">
      <alignment horizontal="right" vertical="center"/>
    </xf>
    <xf numFmtId="0" fontId="12" fillId="0" borderId="0" xfId="0" applyFont="1" applyBorder="1" applyAlignment="1">
      <alignment wrapText="1"/>
    </xf>
    <xf numFmtId="0" fontId="0" fillId="0" borderId="0" xfId="0"/>
    <xf numFmtId="4" fontId="36" fillId="0" borderId="0" xfId="0" applyNumberFormat="1" applyFont="1" applyAlignment="1">
      <alignment horizontal="right" vertical="center"/>
    </xf>
    <xf numFmtId="4" fontId="36" fillId="0" borderId="0" xfId="0" applyNumberFormat="1" applyFont="1"/>
    <xf numFmtId="166" fontId="36" fillId="0" borderId="0" xfId="0" applyNumberFormat="1" applyFont="1" applyAlignment="1">
      <alignment horizontal="right"/>
    </xf>
    <xf numFmtId="4" fontId="48" fillId="0" borderId="0" xfId="0" applyNumberFormat="1" applyFont="1" applyAlignment="1">
      <alignment horizontal="right"/>
    </xf>
    <xf numFmtId="4" fontId="36" fillId="0" borderId="0" xfId="0" applyNumberFormat="1" applyFont="1" applyAlignment="1">
      <alignment horizontal="right"/>
    </xf>
    <xf numFmtId="4" fontId="0" fillId="0" borderId="0" xfId="0" applyNumberFormat="1"/>
    <xf numFmtId="3" fontId="12" fillId="0" borderId="0" xfId="0" applyNumberFormat="1" applyFont="1" applyAlignment="1" applyProtection="1">
      <alignment horizontal="right" vertical="center"/>
      <protection locked="0"/>
    </xf>
    <xf numFmtId="4" fontId="13" fillId="0" borderId="0" xfId="2" applyNumberFormat="1" applyFont="1" applyAlignment="1">
      <alignment horizontal="right" wrapText="1"/>
    </xf>
    <xf numFmtId="166" fontId="13" fillId="0" borderId="0" xfId="2" applyNumberFormat="1" applyFont="1" applyAlignment="1">
      <alignment horizontal="right" wrapText="1"/>
    </xf>
    <xf numFmtId="43" fontId="12" fillId="0" borderId="0" xfId="45" applyNumberFormat="1" applyFont="1" applyFill="1" applyBorder="1"/>
    <xf numFmtId="0" fontId="0" fillId="0" borderId="0" xfId="0" applyAlignment="1">
      <alignment horizontal="right" vertical="center"/>
    </xf>
    <xf numFmtId="0" fontId="12" fillId="0" borderId="0" xfId="0" applyFont="1" applyAlignment="1">
      <alignment horizontal="right" vertical="center"/>
    </xf>
    <xf numFmtId="166" fontId="36" fillId="0" borderId="0" xfId="0" applyNumberFormat="1" applyFont="1" applyAlignment="1">
      <alignment horizontal="right"/>
    </xf>
    <xf numFmtId="4" fontId="36" fillId="0" borderId="0" xfId="0" applyNumberFormat="1" applyFont="1" applyAlignment="1">
      <alignment horizontal="right"/>
    </xf>
    <xf numFmtId="0" fontId="36" fillId="0" borderId="0" xfId="0" applyFont="1" applyAlignment="1">
      <alignment horizontal="right"/>
    </xf>
    <xf numFmtId="4" fontId="13" fillId="0" borderId="0" xfId="2" applyNumberFormat="1" applyFont="1" applyAlignment="1">
      <alignment horizontal="right" wrapText="1"/>
    </xf>
    <xf numFmtId="2" fontId="36" fillId="0" borderId="0" xfId="0" applyNumberFormat="1" applyFont="1" applyAlignment="1">
      <alignment horizontal="right"/>
    </xf>
    <xf numFmtId="2" fontId="13" fillId="0" borderId="0" xfId="0" quotePrefix="1" applyNumberFormat="1" applyFont="1" applyAlignment="1">
      <alignment horizontal="right"/>
    </xf>
    <xf numFmtId="166" fontId="67" fillId="0" borderId="0" xfId="0" quotePrefix="1" applyNumberFormat="1" applyFont="1" applyFill="1" applyBorder="1" applyAlignment="1">
      <alignment horizontal="right" vertical="center"/>
    </xf>
    <xf numFmtId="166" fontId="12" fillId="0" borderId="0" xfId="0" applyNumberFormat="1" applyFont="1" applyFill="1" applyBorder="1" applyAlignment="1">
      <alignment horizontal="right"/>
    </xf>
    <xf numFmtId="166" fontId="12" fillId="0" borderId="0" xfId="0" applyNumberFormat="1" applyFont="1" applyFill="1" applyAlignment="1">
      <alignment horizontal="right"/>
    </xf>
    <xf numFmtId="0" fontId="10" fillId="5" borderId="0" xfId="2" applyFont="1" applyFill="1" applyAlignment="1">
      <alignment horizontal="left"/>
    </xf>
    <xf numFmtId="0" fontId="8" fillId="0" borderId="6" xfId="0" applyFont="1" applyBorder="1" applyAlignment="1">
      <alignment horizontal="left"/>
    </xf>
    <xf numFmtId="0" fontId="8" fillId="0" borderId="0" xfId="0" applyFont="1" applyBorder="1" applyAlignment="1">
      <alignment horizontal="left"/>
    </xf>
    <xf numFmtId="0" fontId="10" fillId="0" borderId="0" xfId="2" applyFont="1" applyFill="1" applyAlignment="1">
      <alignment horizontal="left"/>
    </xf>
    <xf numFmtId="0" fontId="0" fillId="0" borderId="0" xfId="0"/>
    <xf numFmtId="4" fontId="26" fillId="0" borderId="0" xfId="0" applyNumberFormat="1" applyFont="1" applyFill="1" applyAlignment="1">
      <alignment horizontal="right" vertical="center"/>
    </xf>
    <xf numFmtId="4" fontId="26" fillId="0" borderId="0" xfId="0" applyNumberFormat="1" applyFont="1" applyAlignment="1">
      <alignment horizontal="right" vertical="center"/>
    </xf>
    <xf numFmtId="0" fontId="67" fillId="0" borderId="0" xfId="2" applyNumberFormat="1" applyFont="1" applyFill="1" applyBorder="1" applyAlignment="1">
      <alignment horizontal="right" wrapText="1"/>
    </xf>
    <xf numFmtId="0" fontId="8" fillId="6" borderId="0" xfId="0" applyFont="1" applyFill="1" applyAlignment="1">
      <alignment horizontal="left" vertical="top" wrapText="1"/>
    </xf>
    <xf numFmtId="0" fontId="8" fillId="6" borderId="0" xfId="0" applyFont="1" applyFill="1" applyAlignment="1">
      <alignment horizontal="left" vertical="top"/>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8"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2" applyFont="1" applyAlignment="1">
      <alignment horizontal="left" vertical="top" wrapText="1"/>
    </xf>
    <xf numFmtId="0" fontId="18" fillId="0" borderId="0" xfId="2" applyFont="1" applyFill="1" applyAlignment="1">
      <alignment horizontal="left" vertical="top" wrapText="1"/>
    </xf>
    <xf numFmtId="0" fontId="8" fillId="0" borderId="0" xfId="0" applyFont="1" applyAlignment="1">
      <alignment horizontal="left" wrapText="1"/>
    </xf>
    <xf numFmtId="0" fontId="18" fillId="0" borderId="6" xfId="2" applyFont="1" applyFill="1" applyBorder="1" applyAlignment="1">
      <alignment horizontal="left" vertical="top"/>
    </xf>
    <xf numFmtId="0" fontId="18" fillId="0" borderId="6" xfId="2" applyFont="1" applyBorder="1" applyAlignment="1">
      <alignment horizontal="left" vertical="top"/>
    </xf>
    <xf numFmtId="0" fontId="18" fillId="0" borderId="6" xfId="2" applyFont="1" applyFill="1" applyBorder="1" applyAlignment="1">
      <alignment horizontal="left" vertical="top" wrapText="1"/>
    </xf>
    <xf numFmtId="0" fontId="18" fillId="0" borderId="0" xfId="2" applyFont="1" applyFill="1" applyBorder="1" applyAlignment="1">
      <alignment horizontal="left" vertical="top" wrapText="1"/>
    </xf>
    <xf numFmtId="0" fontId="18" fillId="0" borderId="6" xfId="2" applyFont="1" applyBorder="1" applyAlignment="1">
      <alignment horizontal="left" vertical="top" wrapText="1"/>
    </xf>
    <xf numFmtId="0" fontId="12" fillId="0" borderId="0" xfId="2" applyFont="1" applyFill="1" applyBorder="1" applyAlignment="1">
      <alignment horizontal="left" vertical="top" wrapText="1"/>
    </xf>
    <xf numFmtId="0" fontId="10" fillId="5" borderId="0" xfId="2" applyFont="1" applyFill="1" applyAlignment="1">
      <alignment horizontal="left"/>
    </xf>
    <xf numFmtId="0" fontId="18" fillId="0" borderId="6" xfId="2" applyFont="1" applyFill="1" applyBorder="1" applyAlignment="1">
      <alignment horizontal="left"/>
    </xf>
    <xf numFmtId="0" fontId="18" fillId="0" borderId="0" xfId="2" applyFont="1" applyFill="1" applyBorder="1" applyAlignment="1">
      <alignment horizontal="left"/>
    </xf>
    <xf numFmtId="2" fontId="18" fillId="0" borderId="0" xfId="2" applyNumberFormat="1" applyFont="1" applyFill="1" applyBorder="1" applyAlignment="1">
      <alignment horizontal="left"/>
    </xf>
    <xf numFmtId="2" fontId="0" fillId="0" borderId="0" xfId="0" applyNumberFormat="1" applyAlignment="1">
      <alignment horizontal="left"/>
    </xf>
    <xf numFmtId="0" fontId="18" fillId="0" borderId="6" xfId="2" applyFont="1" applyFill="1" applyBorder="1" applyAlignment="1">
      <alignment horizontal="left" wrapText="1"/>
    </xf>
    <xf numFmtId="0" fontId="0" fillId="0" borderId="0" xfId="0" applyAlignment="1">
      <alignment horizontal="left"/>
    </xf>
    <xf numFmtId="0" fontId="8" fillId="0" borderId="6" xfId="0" applyFont="1" applyBorder="1" applyAlignment="1">
      <alignment horizontal="left"/>
    </xf>
    <xf numFmtId="0" fontId="8" fillId="0" borderId="0" xfId="0" applyFont="1" applyBorder="1" applyAlignment="1">
      <alignment horizontal="left"/>
    </xf>
    <xf numFmtId="0" fontId="17" fillId="5" borderId="8"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8" xfId="0" applyFont="1" applyFill="1" applyBorder="1" applyAlignment="1">
      <alignment horizontal="center" vertical="center" wrapText="1"/>
    </xf>
    <xf numFmtId="0" fontId="3" fillId="0" borderId="0" xfId="0" applyFont="1" applyAlignment="1">
      <alignment horizontal="left" vertical="top"/>
    </xf>
    <xf numFmtId="0" fontId="8" fillId="0" borderId="0" xfId="0" applyFont="1" applyBorder="1" applyAlignment="1">
      <alignment horizontal="left" vertical="top" wrapText="1"/>
    </xf>
    <xf numFmtId="0" fontId="0" fillId="0" borderId="0" xfId="0" applyAlignment="1">
      <alignment horizontal="left" wrapText="1"/>
    </xf>
    <xf numFmtId="0" fontId="18" fillId="0" borderId="0" xfId="2" applyFont="1" applyFill="1" applyBorder="1" applyAlignment="1">
      <alignment horizontal="left" wrapText="1"/>
    </xf>
    <xf numFmtId="0" fontId="2" fillId="5" borderId="0" xfId="0" applyFont="1" applyFill="1" applyBorder="1" applyAlignment="1">
      <alignment horizontal="center" vertical="center"/>
    </xf>
    <xf numFmtId="0" fontId="17" fillId="5" borderId="0" xfId="0" applyFont="1" applyFill="1" applyBorder="1" applyAlignment="1">
      <alignment horizontal="center" vertical="center"/>
    </xf>
    <xf numFmtId="4" fontId="18" fillId="0" borderId="6" xfId="2" applyNumberFormat="1" applyFont="1" applyFill="1" applyBorder="1" applyAlignment="1">
      <alignment horizontal="left"/>
    </xf>
    <xf numFmtId="4" fontId="18" fillId="0" borderId="0" xfId="2" applyNumberFormat="1" applyFont="1" applyFill="1" applyBorder="1" applyAlignment="1">
      <alignment horizontal="left" wrapText="1"/>
    </xf>
    <xf numFmtId="4" fontId="10" fillId="5" borderId="0" xfId="2" applyNumberFormat="1" applyFont="1" applyFill="1" applyAlignment="1">
      <alignment horizontal="left"/>
    </xf>
    <xf numFmtId="0" fontId="2" fillId="0" borderId="8"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8" fillId="0" borderId="0" xfId="0" applyFont="1" applyBorder="1" applyAlignment="1">
      <alignment horizontal="left" wrapText="1"/>
    </xf>
    <xf numFmtId="0" fontId="18" fillId="0" borderId="22" xfId="2" applyFont="1" applyFill="1" applyBorder="1" applyAlignment="1">
      <alignment horizontal="left"/>
    </xf>
    <xf numFmtId="0" fontId="8" fillId="0" borderId="0" xfId="0" applyFont="1" applyAlignment="1">
      <alignment wrapText="1"/>
    </xf>
    <xf numFmtId="0" fontId="8" fillId="0" borderId="6" xfId="0" applyFont="1" applyBorder="1"/>
    <xf numFmtId="0" fontId="8" fillId="0" borderId="0" xfId="0" applyFont="1" applyAlignment="1">
      <alignment horizontal="left" vertical="top" wrapText="1"/>
    </xf>
    <xf numFmtId="0" fontId="18" fillId="0" borderId="6" xfId="2" applyFont="1" applyFill="1" applyBorder="1"/>
    <xf numFmtId="0" fontId="10" fillId="5" borderId="0" xfId="2" applyFont="1" applyFill="1" applyAlignment="1"/>
    <xf numFmtId="0" fontId="18" fillId="0" borderId="0" xfId="2" applyFont="1" applyFill="1" applyAlignment="1">
      <alignment horizontal="left"/>
    </xf>
    <xf numFmtId="0" fontId="17" fillId="5"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0" fillId="0" borderId="0" xfId="2" applyFont="1" applyFill="1" applyAlignment="1">
      <alignment horizontal="left"/>
    </xf>
    <xf numFmtId="0" fontId="8" fillId="0" borderId="16" xfId="0" applyFont="1" applyBorder="1" applyAlignment="1">
      <alignment horizontal="left"/>
    </xf>
    <xf numFmtId="0" fontId="27" fillId="0" borderId="0" xfId="0" applyFont="1" applyAlignment="1">
      <alignment horizontal="center" vertical="center" wrapText="1"/>
    </xf>
    <xf numFmtId="0" fontId="27" fillId="0" borderId="0" xfId="0" applyFont="1" applyAlignment="1">
      <alignment horizontal="center" vertical="center"/>
    </xf>
    <xf numFmtId="0" fontId="10" fillId="7" borderId="0" xfId="2" applyFont="1" applyFill="1" applyAlignment="1">
      <alignment horizontal="left"/>
    </xf>
    <xf numFmtId="0" fontId="18" fillId="0" borderId="6" xfId="2" applyFont="1" applyBorder="1" applyAlignment="1">
      <alignment horizontal="left"/>
    </xf>
    <xf numFmtId="0" fontId="18" fillId="0" borderId="0" xfId="2" applyFont="1" applyBorder="1" applyAlignment="1">
      <alignment horizontal="left"/>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8" xfId="0" applyFont="1" applyFill="1" applyBorder="1" applyAlignment="1">
      <alignment horizontal="center" vertical="center" wrapText="1"/>
    </xf>
    <xf numFmtId="0" fontId="27" fillId="7" borderId="0" xfId="0" applyFont="1" applyFill="1" applyBorder="1" applyAlignment="1">
      <alignment horizontal="center" vertical="center" wrapText="1"/>
    </xf>
    <xf numFmtId="0" fontId="27" fillId="7" borderId="0" xfId="0" applyFont="1" applyFill="1" applyBorder="1" applyAlignment="1">
      <alignment horizontal="center" vertical="center"/>
    </xf>
    <xf numFmtId="0" fontId="27" fillId="0" borderId="0" xfId="0" applyFont="1" applyBorder="1" applyAlignment="1">
      <alignment horizontal="center" vertical="center" wrapText="1"/>
    </xf>
    <xf numFmtId="0" fontId="27" fillId="0" borderId="0" xfId="0" applyFont="1" applyBorder="1" applyAlignment="1">
      <alignment horizontal="center" vertical="center"/>
    </xf>
    <xf numFmtId="0" fontId="43" fillId="0" borderId="0" xfId="0" applyFont="1" applyAlignment="1">
      <alignment horizontal="left"/>
    </xf>
    <xf numFmtId="4" fontId="10" fillId="7" borderId="0" xfId="2" applyNumberFormat="1" applyFont="1" applyFill="1" applyAlignment="1">
      <alignment horizontal="left"/>
    </xf>
    <xf numFmtId="4" fontId="10" fillId="0" borderId="0" xfId="2" applyNumberFormat="1" applyFont="1" applyAlignment="1">
      <alignment horizontal="left" vertical="top" wrapText="1"/>
    </xf>
    <xf numFmtId="0" fontId="0" fillId="0" borderId="0" xfId="0"/>
    <xf numFmtId="0" fontId="10" fillId="0" borderId="0" xfId="2" applyFont="1" applyAlignment="1">
      <alignment horizontal="left" wrapText="1"/>
    </xf>
    <xf numFmtId="0" fontId="10" fillId="0" borderId="0" xfId="2" applyFont="1" applyAlignment="1">
      <alignment horizontal="left"/>
    </xf>
    <xf numFmtId="0" fontId="18" fillId="0" borderId="0" xfId="2" applyFont="1" applyAlignment="1">
      <alignment horizontal="left" wrapText="1"/>
    </xf>
    <xf numFmtId="0" fontId="18" fillId="0" borderId="0" xfId="2" applyFont="1" applyAlignment="1">
      <alignment horizontal="left" vertical="center" wrapText="1"/>
    </xf>
    <xf numFmtId="0" fontId="0" fillId="0" borderId="0" xfId="0" applyAlignment="1"/>
    <xf numFmtId="0" fontId="11" fillId="0" borderId="0" xfId="0" applyFont="1" applyAlignment="1" applyProtection="1">
      <alignment horizontal="left" vertical="center" wrapText="1"/>
      <protection locked="0"/>
    </xf>
    <xf numFmtId="0" fontId="27" fillId="7" borderId="4" xfId="0" applyFont="1" applyFill="1" applyBorder="1" applyAlignment="1">
      <alignment horizontal="center" vertical="center" wrapText="1"/>
    </xf>
    <xf numFmtId="0" fontId="41" fillId="0" borderId="0" xfId="0" applyFont="1" applyAlignment="1">
      <alignment horizontal="left" vertical="top"/>
    </xf>
    <xf numFmtId="0" fontId="18" fillId="0" borderId="0" xfId="2" applyFont="1" applyBorder="1" applyAlignment="1">
      <alignment horizontal="left" wrapText="1"/>
    </xf>
    <xf numFmtId="0" fontId="18" fillId="6" borderId="6" xfId="2" applyFont="1" applyFill="1" applyBorder="1" applyAlignment="1">
      <alignment horizontal="left"/>
    </xf>
    <xf numFmtId="0" fontId="18" fillId="6" borderId="0" xfId="2" applyFont="1" applyFill="1" applyBorder="1" applyAlignment="1">
      <alignment horizontal="left"/>
    </xf>
    <xf numFmtId="0" fontId="36" fillId="7" borderId="8" xfId="0" applyFont="1" applyFill="1" applyBorder="1" applyAlignment="1">
      <alignment horizontal="center" vertical="center" wrapText="1"/>
    </xf>
    <xf numFmtId="0" fontId="36" fillId="7" borderId="0" xfId="0" applyFont="1" applyFill="1" applyAlignment="1">
      <alignment horizontal="center" vertical="center"/>
    </xf>
    <xf numFmtId="0" fontId="36" fillId="7" borderId="8" xfId="0" applyFont="1" applyFill="1" applyBorder="1" applyAlignment="1">
      <alignment horizontal="center" vertical="center"/>
    </xf>
    <xf numFmtId="0" fontId="36" fillId="7" borderId="4" xfId="0" applyFont="1" applyFill="1" applyBorder="1" applyAlignment="1">
      <alignment horizontal="center" vertical="center"/>
    </xf>
    <xf numFmtId="0" fontId="27" fillId="7" borderId="0" xfId="0" applyFont="1" applyFill="1" applyAlignment="1">
      <alignment horizontal="center" vertical="center"/>
    </xf>
    <xf numFmtId="0" fontId="43" fillId="0" borderId="6" xfId="0" applyFont="1" applyBorder="1" applyAlignment="1">
      <alignment horizontal="left"/>
    </xf>
    <xf numFmtId="0" fontId="43" fillId="0" borderId="6" xfId="0" applyFont="1" applyFill="1" applyBorder="1" applyAlignment="1">
      <alignment horizontal="left"/>
    </xf>
    <xf numFmtId="0" fontId="18" fillId="0" borderId="6" xfId="2" applyFont="1" applyBorder="1" applyAlignment="1">
      <alignment horizontal="left" wrapText="1"/>
    </xf>
    <xf numFmtId="0" fontId="43" fillId="0" borderId="0" xfId="0" applyFont="1" applyBorder="1" applyAlignment="1">
      <alignment horizontal="left"/>
    </xf>
    <xf numFmtId="0" fontId="18" fillId="0" borderId="0" xfId="2" applyFont="1" applyAlignment="1">
      <alignment horizontal="left"/>
    </xf>
    <xf numFmtId="0" fontId="43" fillId="0" borderId="0" xfId="0" applyFont="1" applyAlignment="1">
      <alignment horizontal="left" wrapText="1"/>
    </xf>
    <xf numFmtId="3" fontId="13" fillId="0" borderId="5" xfId="0" applyNumberFormat="1" applyFont="1" applyBorder="1" applyAlignment="1">
      <alignment horizontal="center" vertical="center"/>
    </xf>
    <xf numFmtId="0" fontId="0" fillId="0" borderId="6" xfId="0" applyBorder="1" applyAlignment="1"/>
    <xf numFmtId="0" fontId="43" fillId="0" borderId="0" xfId="0" applyFont="1" applyBorder="1" applyAlignment="1">
      <alignment horizontal="left" wrapText="1"/>
    </xf>
    <xf numFmtId="0" fontId="12" fillId="7" borderId="7" xfId="2" applyFont="1" applyFill="1" applyBorder="1" applyAlignment="1">
      <alignment horizontal="center" vertical="center" wrapText="1"/>
    </xf>
    <xf numFmtId="0" fontId="36" fillId="0" borderId="8" xfId="0" applyFont="1" applyBorder="1" applyAlignment="1">
      <alignment horizontal="center" vertical="center" wrapText="1"/>
    </xf>
  </cellXfs>
  <cellStyles count="48">
    <cellStyle name="Comma 2" xfId="33" xr:uid="{00000000-0005-0000-0000-000000000000}"/>
    <cellStyle name="Comma 3" xfId="40" xr:uid="{5D575476-1184-4282-84BA-40DAE2CDD667}"/>
    <cellStyle name="Comma 3 2" xfId="47" xr:uid="{9B191A39-B2EC-4FF5-982B-E0E280942356}"/>
    <cellStyle name="Comma 4" xfId="41" xr:uid="{728558F3-1542-493D-A7AA-F160FF371171}"/>
    <cellStyle name="Comma_BIS Proposal Comp Tables - Aug05" xfId="36" xr:uid="{00000000-0005-0000-0000-000001000000}"/>
    <cellStyle name="Currency 2" xfId="35" xr:uid="{00000000-0005-0000-0000-000002000000}"/>
    <cellStyle name="Euro" xfId="22" xr:uid="{00000000-0005-0000-0000-000003000000}"/>
    <cellStyle name="Millares" xfId="37" builtinId="3"/>
    <cellStyle name="Millares 13 4" xfId="13" xr:uid="{00000000-0005-0000-0000-000004000000}"/>
    <cellStyle name="Millares 2" xfId="45" xr:uid="{B02EB8FA-48AD-4AED-A227-ADDA880CB664}"/>
    <cellStyle name="Millares 2 2 2" xfId="3" xr:uid="{00000000-0005-0000-0000-000005000000}"/>
    <cellStyle name="Millares 2 6" xfId="12" xr:uid="{00000000-0005-0000-0000-000006000000}"/>
    <cellStyle name="Millares 2 6 2" xfId="46" xr:uid="{F994FB8C-D845-46C2-A896-0163E848A122}"/>
    <cellStyle name="Millares 24" xfId="18" xr:uid="{00000000-0005-0000-0000-000007000000}"/>
    <cellStyle name="Millares 26" xfId="17" xr:uid="{00000000-0005-0000-0000-000008000000}"/>
    <cellStyle name="Millares 3" xfId="38" xr:uid="{06DC2029-1806-453C-91B7-C30B78F18014}"/>
    <cellStyle name="Millares 30" xfId="19" xr:uid="{00000000-0005-0000-0000-000009000000}"/>
    <cellStyle name="Millares 38" xfId="20" xr:uid="{00000000-0005-0000-0000-00000A000000}"/>
    <cellStyle name="Millares 47" xfId="23" xr:uid="{00000000-0005-0000-0000-00000B000000}"/>
    <cellStyle name="Millares 52" xfId="24" xr:uid="{00000000-0005-0000-0000-00000C000000}"/>
    <cellStyle name="Millares 53" xfId="26" xr:uid="{00000000-0005-0000-0000-00000D000000}"/>
    <cellStyle name="Millares 58" xfId="27" xr:uid="{00000000-0005-0000-0000-00000E000000}"/>
    <cellStyle name="Millares 60" xfId="28" xr:uid="{00000000-0005-0000-0000-00000F000000}"/>
    <cellStyle name="Millares 62" xfId="29" xr:uid="{00000000-0005-0000-0000-000010000000}"/>
    <cellStyle name="Millares 63" xfId="30" xr:uid="{00000000-0005-0000-0000-000011000000}"/>
    <cellStyle name="Millares 64" xfId="31" xr:uid="{00000000-0005-0000-0000-000012000000}"/>
    <cellStyle name="Millares 66 2" xfId="14" xr:uid="{00000000-0005-0000-0000-000013000000}"/>
    <cellStyle name="Millares 68 2" xfId="16" xr:uid="{00000000-0005-0000-0000-000014000000}"/>
    <cellStyle name="Moneda 2" xfId="15" xr:uid="{00000000-0005-0000-0000-000015000000}"/>
    <cellStyle name="Moneda 3" xfId="9" xr:uid="{00000000-0005-0000-0000-000016000000}"/>
    <cellStyle name="Normal" xfId="0" builtinId="0"/>
    <cellStyle name="Normal 10" xfId="10" xr:uid="{00000000-0005-0000-0000-000018000000}"/>
    <cellStyle name="Normal 12" xfId="42" xr:uid="{B2A007AC-8388-4FC9-BDDC-0E48619B61CE}"/>
    <cellStyle name="Normal 16" xfId="4" xr:uid="{00000000-0005-0000-0000-000019000000}"/>
    <cellStyle name="Normal 2" xfId="2" xr:uid="{00000000-0005-0000-0000-00001A000000}"/>
    <cellStyle name="Normal 2 10" xfId="32" xr:uid="{00000000-0005-0000-0000-00001B000000}"/>
    <cellStyle name="Normal 2 2" xfId="5" xr:uid="{00000000-0005-0000-0000-00001C000000}"/>
    <cellStyle name="Normal 2 2 2" xfId="7" xr:uid="{00000000-0005-0000-0000-00001D000000}"/>
    <cellStyle name="Normal 2 2 2 3" xfId="21" xr:uid="{00000000-0005-0000-0000-00001E000000}"/>
    <cellStyle name="Normal 2 5 2 2" xfId="11" xr:uid="{00000000-0005-0000-0000-00001F000000}"/>
    <cellStyle name="Normal 3" xfId="43" xr:uid="{5BFC13FB-5887-4460-AD26-9EF15E6CFEF8}"/>
    <cellStyle name="Normal 4 3" xfId="34" xr:uid="{00000000-0005-0000-0000-000020000000}"/>
    <cellStyle name="Normal 42" xfId="44" xr:uid="{A6CEF1A6-A48A-486E-8155-7DBDD24FB5D7}"/>
    <cellStyle name="Normal 8" xfId="25" xr:uid="{00000000-0005-0000-0000-000021000000}"/>
    <cellStyle name="Normal 9" xfId="39" xr:uid="{44B516A0-9EDF-4C96-8C2A-BCCC4245EB3C}"/>
    <cellStyle name="Porcentaje" xfId="1" builtinId="5"/>
    <cellStyle name="Porcentaje 2" xfId="6" xr:uid="{00000000-0005-0000-0000-000023000000}"/>
    <cellStyle name="Vírgula 11" xfId="8" xr:uid="{00000000-0005-0000-0000-000024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7"/>
  <sheetViews>
    <sheetView view="pageBreakPreview" zoomScale="60" zoomScaleNormal="100" workbookViewId="0">
      <selection activeCell="B16" sqref="B16"/>
    </sheetView>
  </sheetViews>
  <sheetFormatPr baseColWidth="10" defaultRowHeight="14.4"/>
  <cols>
    <col min="2" max="2" width="103.33203125" customWidth="1"/>
    <col min="3" max="3" width="18.88671875" customWidth="1"/>
  </cols>
  <sheetData>
    <row r="1" spans="1:4">
      <c r="A1" s="1"/>
      <c r="B1" s="2"/>
      <c r="C1" s="2"/>
      <c r="D1" s="3"/>
    </row>
    <row r="2" spans="1:4" ht="36" customHeight="1">
      <c r="A2" s="1"/>
      <c r="B2" s="1302" t="s">
        <v>0</v>
      </c>
      <c r="C2" s="1303"/>
      <c r="D2" s="3"/>
    </row>
    <row r="3" spans="1:4" ht="27.6">
      <c r="A3" s="1"/>
      <c r="B3" s="4" t="s">
        <v>1</v>
      </c>
      <c r="C3" s="5" t="s">
        <v>2</v>
      </c>
      <c r="D3" s="3"/>
    </row>
    <row r="4" spans="1:4">
      <c r="A4" s="1"/>
      <c r="B4" s="1299" t="s">
        <v>3</v>
      </c>
      <c r="C4" s="1299"/>
      <c r="D4" s="3"/>
    </row>
    <row r="5" spans="1:4">
      <c r="A5" s="1"/>
      <c r="B5" s="1304" t="s">
        <v>4</v>
      </c>
      <c r="C5" s="1304"/>
      <c r="D5" s="3"/>
    </row>
    <row r="6" spans="1:4">
      <c r="A6" s="1"/>
      <c r="B6" s="6" t="s">
        <v>5</v>
      </c>
      <c r="C6" s="7" t="s">
        <v>6</v>
      </c>
      <c r="D6" s="3"/>
    </row>
    <row r="7" spans="1:4">
      <c r="A7" s="1"/>
      <c r="B7" s="8" t="s">
        <v>7</v>
      </c>
      <c r="C7" s="7" t="s">
        <v>8</v>
      </c>
      <c r="D7" s="3"/>
    </row>
    <row r="8" spans="1:4">
      <c r="A8" s="1"/>
      <c r="B8" s="6" t="s">
        <v>9</v>
      </c>
      <c r="C8" s="7" t="s">
        <v>10</v>
      </c>
      <c r="D8" s="3"/>
    </row>
    <row r="9" spans="1:4">
      <c r="A9" s="1"/>
      <c r="B9" s="6" t="s">
        <v>11</v>
      </c>
      <c r="C9" s="7" t="s">
        <v>12</v>
      </c>
      <c r="D9" s="3"/>
    </row>
    <row r="10" spans="1:4">
      <c r="A10" s="1"/>
      <c r="B10" s="6" t="s">
        <v>13</v>
      </c>
      <c r="C10" s="7" t="s">
        <v>14</v>
      </c>
      <c r="D10" s="3"/>
    </row>
    <row r="11" spans="1:4">
      <c r="A11" s="1"/>
      <c r="B11" s="1300" t="s">
        <v>15</v>
      </c>
      <c r="C11" s="1301"/>
      <c r="D11" s="3"/>
    </row>
    <row r="12" spans="1:4">
      <c r="A12" s="1"/>
      <c r="B12" s="6" t="s">
        <v>16</v>
      </c>
      <c r="C12" s="7" t="s">
        <v>17</v>
      </c>
      <c r="D12" s="3"/>
    </row>
    <row r="13" spans="1:4">
      <c r="A13" s="1"/>
      <c r="B13" s="6" t="s">
        <v>18</v>
      </c>
      <c r="C13" s="7" t="s">
        <v>19</v>
      </c>
      <c r="D13" s="3"/>
    </row>
    <row r="14" spans="1:4">
      <c r="A14" s="1"/>
      <c r="B14" s="6" t="s">
        <v>20</v>
      </c>
      <c r="C14" s="7" t="s">
        <v>21</v>
      </c>
      <c r="D14" s="3"/>
    </row>
    <row r="15" spans="1:4">
      <c r="A15" s="1"/>
      <c r="B15" s="1300" t="s">
        <v>22</v>
      </c>
      <c r="C15" s="1301"/>
      <c r="D15" s="3"/>
    </row>
    <row r="16" spans="1:4">
      <c r="A16" s="1"/>
      <c r="B16" s="8" t="s">
        <v>23</v>
      </c>
      <c r="C16" s="7" t="s">
        <v>24</v>
      </c>
      <c r="D16" s="3"/>
    </row>
    <row r="17" spans="1:4">
      <c r="A17" s="1"/>
      <c r="B17" s="6" t="s">
        <v>25</v>
      </c>
      <c r="C17" s="7" t="s">
        <v>26</v>
      </c>
      <c r="D17" s="3"/>
    </row>
    <row r="18" spans="1:4">
      <c r="A18" s="1"/>
      <c r="B18" s="8" t="s">
        <v>27</v>
      </c>
      <c r="C18" s="7" t="s">
        <v>28</v>
      </c>
      <c r="D18" s="3"/>
    </row>
    <row r="19" spans="1:4">
      <c r="A19" s="1"/>
      <c r="B19" s="1300" t="s">
        <v>31</v>
      </c>
      <c r="C19" s="1301"/>
      <c r="D19" s="3"/>
    </row>
    <row r="20" spans="1:4">
      <c r="A20" s="1"/>
      <c r="B20" s="1296" t="s">
        <v>32</v>
      </c>
      <c r="C20" s="1297"/>
      <c r="D20" s="3"/>
    </row>
    <row r="21" spans="1:4">
      <c r="A21" s="1"/>
      <c r="B21" s="8" t="s">
        <v>33</v>
      </c>
      <c r="C21" s="7" t="s">
        <v>34</v>
      </c>
      <c r="D21" s="3"/>
    </row>
    <row r="22" spans="1:4">
      <c r="A22" s="1"/>
      <c r="B22" s="8" t="s">
        <v>35</v>
      </c>
      <c r="C22" s="7" t="s">
        <v>36</v>
      </c>
      <c r="D22" s="3"/>
    </row>
    <row r="23" spans="1:4">
      <c r="A23" s="1"/>
      <c r="B23" s="6" t="s">
        <v>37</v>
      </c>
      <c r="C23" s="7" t="s">
        <v>38</v>
      </c>
      <c r="D23" s="3"/>
    </row>
    <row r="24" spans="1:4">
      <c r="A24" s="1"/>
      <c r="B24" s="6" t="s">
        <v>39</v>
      </c>
      <c r="C24" s="7" t="s">
        <v>40</v>
      </c>
      <c r="D24" s="3"/>
    </row>
    <row r="25" spans="1:4">
      <c r="A25" s="1"/>
      <c r="B25" s="8" t="s">
        <v>41</v>
      </c>
      <c r="C25" s="7" t="s">
        <v>42</v>
      </c>
      <c r="D25" s="3"/>
    </row>
    <row r="26" spans="1:4">
      <c r="A26" s="1"/>
      <c r="B26" s="1298" t="s">
        <v>43</v>
      </c>
      <c r="C26" s="1298"/>
      <c r="D26" s="3"/>
    </row>
    <row r="27" spans="1:4">
      <c r="A27" s="1"/>
      <c r="B27" s="8" t="s">
        <v>44</v>
      </c>
      <c r="C27" s="7" t="s">
        <v>45</v>
      </c>
      <c r="D27" s="3"/>
    </row>
    <row r="28" spans="1:4">
      <c r="A28" s="1"/>
      <c r="B28" s="8" t="s">
        <v>46</v>
      </c>
      <c r="C28" s="7" t="s">
        <v>47</v>
      </c>
      <c r="D28" s="3"/>
    </row>
    <row r="29" spans="1:4">
      <c r="A29" s="1"/>
      <c r="B29" s="6" t="s">
        <v>48</v>
      </c>
      <c r="C29" s="7" t="s">
        <v>49</v>
      </c>
      <c r="D29" s="3"/>
    </row>
    <row r="30" spans="1:4">
      <c r="A30" s="1"/>
      <c r="B30" s="1298" t="s">
        <v>50</v>
      </c>
      <c r="C30" s="1298"/>
      <c r="D30" s="3"/>
    </row>
    <row r="31" spans="1:4">
      <c r="A31" s="1"/>
      <c r="B31" s="8" t="s">
        <v>51</v>
      </c>
      <c r="C31" s="7" t="s">
        <v>52</v>
      </c>
      <c r="D31" s="3"/>
    </row>
    <row r="32" spans="1:4">
      <c r="A32" s="1"/>
      <c r="B32" s="8" t="s">
        <v>53</v>
      </c>
      <c r="C32" s="7" t="s">
        <v>54</v>
      </c>
      <c r="D32" s="3"/>
    </row>
    <row r="33" spans="1:4">
      <c r="A33" s="1"/>
      <c r="B33" s="8" t="s">
        <v>55</v>
      </c>
      <c r="C33" s="7" t="s">
        <v>56</v>
      </c>
      <c r="D33" s="3"/>
    </row>
    <row r="34" spans="1:4">
      <c r="A34" s="1"/>
      <c r="B34" s="8" t="s">
        <v>57</v>
      </c>
      <c r="C34" s="7" t="s">
        <v>58</v>
      </c>
      <c r="D34" s="3"/>
    </row>
    <row r="35" spans="1:4">
      <c r="A35" s="1"/>
      <c r="B35" s="8" t="s">
        <v>59</v>
      </c>
      <c r="C35" s="7" t="s">
        <v>60</v>
      </c>
      <c r="D35" s="3"/>
    </row>
    <row r="36" spans="1:4">
      <c r="A36" s="1"/>
      <c r="B36" s="1299" t="s">
        <v>61</v>
      </c>
      <c r="C36" s="1299"/>
      <c r="D36" s="3"/>
    </row>
    <row r="37" spans="1:4">
      <c r="A37" s="1"/>
      <c r="B37" s="1300" t="s">
        <v>62</v>
      </c>
      <c r="C37" s="1301"/>
      <c r="D37" s="3"/>
    </row>
    <row r="38" spans="1:4">
      <c r="A38" s="1"/>
      <c r="B38" s="8" t="s">
        <v>63</v>
      </c>
      <c r="C38" s="7" t="s">
        <v>64</v>
      </c>
      <c r="D38" s="3"/>
    </row>
    <row r="39" spans="1:4">
      <c r="A39" s="1"/>
      <c r="B39" s="8" t="s">
        <v>65</v>
      </c>
      <c r="C39" s="7" t="s">
        <v>66</v>
      </c>
      <c r="D39" s="3"/>
    </row>
    <row r="40" spans="1:4">
      <c r="A40" s="1"/>
      <c r="B40" s="8" t="s">
        <v>67</v>
      </c>
      <c r="C40" s="7" t="s">
        <v>68</v>
      </c>
      <c r="D40" s="3"/>
    </row>
    <row r="41" spans="1:4">
      <c r="A41" s="1"/>
      <c r="B41" s="6" t="s">
        <v>23</v>
      </c>
      <c r="C41" s="7" t="s">
        <v>69</v>
      </c>
      <c r="D41" s="3"/>
    </row>
    <row r="42" spans="1:4">
      <c r="A42" s="1"/>
      <c r="B42" s="1300" t="s">
        <v>70</v>
      </c>
      <c r="C42" s="1301"/>
      <c r="D42" s="3"/>
    </row>
    <row r="43" spans="1:4">
      <c r="A43" s="1"/>
      <c r="B43" s="6" t="s">
        <v>71</v>
      </c>
      <c r="C43" s="7" t="s">
        <v>72</v>
      </c>
      <c r="D43" s="3"/>
    </row>
    <row r="44" spans="1:4">
      <c r="A44" s="1"/>
      <c r="B44" s="6" t="s">
        <v>73</v>
      </c>
      <c r="C44" s="7" t="s">
        <v>74</v>
      </c>
      <c r="D44" s="3"/>
    </row>
    <row r="45" spans="1:4">
      <c r="A45" s="1"/>
      <c r="B45" s="6" t="s">
        <v>75</v>
      </c>
      <c r="C45" s="7" t="s">
        <v>76</v>
      </c>
      <c r="D45" s="3"/>
    </row>
    <row r="46" spans="1:4">
      <c r="A46" s="1"/>
      <c r="B46" s="6" t="s">
        <v>77</v>
      </c>
      <c r="C46" s="7" t="s">
        <v>78</v>
      </c>
      <c r="D46" s="3"/>
    </row>
    <row r="47" spans="1:4">
      <c r="A47" s="1"/>
      <c r="B47" s="6" t="s">
        <v>79</v>
      </c>
      <c r="C47" s="7" t="s">
        <v>80</v>
      </c>
      <c r="D47" s="3"/>
    </row>
    <row r="48" spans="1:4">
      <c r="A48" s="1"/>
      <c r="B48" s="1300" t="s">
        <v>81</v>
      </c>
      <c r="C48" s="1301"/>
      <c r="D48" s="3"/>
    </row>
    <row r="49" spans="1:4">
      <c r="A49" s="1"/>
      <c r="B49" s="6" t="s">
        <v>82</v>
      </c>
      <c r="C49" s="7" t="s">
        <v>83</v>
      </c>
      <c r="D49" s="3"/>
    </row>
    <row r="50" spans="1:4">
      <c r="A50" s="1"/>
      <c r="B50" s="6" t="s">
        <v>84</v>
      </c>
      <c r="C50" s="7" t="s">
        <v>85</v>
      </c>
      <c r="D50" s="3"/>
    </row>
    <row r="51" spans="1:4">
      <c r="A51" s="1"/>
      <c r="B51" s="6" t="s">
        <v>86</v>
      </c>
      <c r="C51" s="7" t="s">
        <v>87</v>
      </c>
      <c r="D51" s="3"/>
    </row>
    <row r="52" spans="1:4">
      <c r="A52" s="1"/>
      <c r="B52" s="6" t="s">
        <v>88</v>
      </c>
      <c r="C52" s="7" t="s">
        <v>89</v>
      </c>
      <c r="D52" s="3"/>
    </row>
    <row r="53" spans="1:4">
      <c r="A53" s="1"/>
      <c r="B53" s="1300" t="s">
        <v>90</v>
      </c>
      <c r="C53" s="1301"/>
      <c r="D53" s="3"/>
    </row>
    <row r="54" spans="1:4">
      <c r="A54" s="1"/>
      <c r="B54" s="6" t="s">
        <v>91</v>
      </c>
      <c r="C54" s="7" t="s">
        <v>92</v>
      </c>
      <c r="D54" s="3"/>
    </row>
    <row r="55" spans="1:4">
      <c r="A55" s="1"/>
      <c r="B55" s="1299" t="s">
        <v>93</v>
      </c>
      <c r="C55" s="1299"/>
      <c r="D55" s="3"/>
    </row>
    <row r="56" spans="1:4">
      <c r="A56" s="1"/>
      <c r="B56" s="1300" t="s">
        <v>94</v>
      </c>
      <c r="C56" s="1301"/>
      <c r="D56" s="3"/>
    </row>
    <row r="57" spans="1:4">
      <c r="A57" s="1"/>
      <c r="B57" s="9" t="s">
        <v>95</v>
      </c>
      <c r="C57" s="10" t="s">
        <v>96</v>
      </c>
      <c r="D57" s="3"/>
    </row>
    <row r="58" spans="1:4">
      <c r="A58" s="1"/>
      <c r="B58" s="11" t="s">
        <v>97</v>
      </c>
      <c r="C58" s="10" t="s">
        <v>98</v>
      </c>
      <c r="D58" s="3"/>
    </row>
    <row r="59" spans="1:4">
      <c r="A59" s="1"/>
      <c r="B59" s="9" t="s">
        <v>99</v>
      </c>
      <c r="C59" s="10" t="s">
        <v>100</v>
      </c>
      <c r="D59" s="3"/>
    </row>
    <row r="60" spans="1:4">
      <c r="A60" s="1"/>
      <c r="B60" s="1300" t="s">
        <v>101</v>
      </c>
      <c r="C60" s="1301"/>
      <c r="D60" s="3"/>
    </row>
    <row r="61" spans="1:4">
      <c r="A61" s="1"/>
      <c r="B61" s="9" t="s">
        <v>102</v>
      </c>
      <c r="C61" s="10" t="s">
        <v>103</v>
      </c>
      <c r="D61" s="3"/>
    </row>
    <row r="62" spans="1:4">
      <c r="A62" s="1"/>
      <c r="B62" s="9" t="s">
        <v>104</v>
      </c>
      <c r="C62" s="10" t="s">
        <v>105</v>
      </c>
      <c r="D62" s="3"/>
    </row>
    <row r="63" spans="1:4">
      <c r="A63" s="1"/>
      <c r="B63" s="9" t="s">
        <v>106</v>
      </c>
      <c r="C63" s="10" t="s">
        <v>107</v>
      </c>
      <c r="D63" s="3"/>
    </row>
    <row r="64" spans="1:4">
      <c r="A64" s="1"/>
      <c r="B64" s="9" t="s">
        <v>108</v>
      </c>
      <c r="C64" s="10" t="s">
        <v>109</v>
      </c>
      <c r="D64" s="3"/>
    </row>
    <row r="65" spans="1:4">
      <c r="A65" s="1"/>
      <c r="B65" s="2"/>
      <c r="C65" s="2"/>
      <c r="D65" s="3"/>
    </row>
    <row r="66" spans="1:4" ht="49.5" customHeight="1">
      <c r="A66" s="12"/>
      <c r="B66" s="1294" t="s">
        <v>110</v>
      </c>
      <c r="C66" s="1295"/>
      <c r="D66" s="3"/>
    </row>
    <row r="67" spans="1:4" ht="22.5" customHeight="1">
      <c r="A67" s="12"/>
      <c r="B67" s="1295"/>
      <c r="C67" s="1295"/>
      <c r="D67" s="3"/>
    </row>
  </sheetData>
  <mergeCells count="18">
    <mergeCell ref="B19:C19"/>
    <mergeCell ref="B2:C2"/>
    <mergeCell ref="B4:C4"/>
    <mergeCell ref="B5:C5"/>
    <mergeCell ref="B11:C11"/>
    <mergeCell ref="B15:C15"/>
    <mergeCell ref="B66:C67"/>
    <mergeCell ref="B20:C20"/>
    <mergeCell ref="B26:C26"/>
    <mergeCell ref="B30:C30"/>
    <mergeCell ref="B36:C36"/>
    <mergeCell ref="B37:C37"/>
    <mergeCell ref="B42:C42"/>
    <mergeCell ref="B48:C48"/>
    <mergeCell ref="B53:C53"/>
    <mergeCell ref="B55:C55"/>
    <mergeCell ref="B56:C56"/>
    <mergeCell ref="B60:C6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CA5E-1924-4E47-B4E9-58C30AE49A28}">
  <dimension ref="B2:J856"/>
  <sheetViews>
    <sheetView view="pageBreakPreview" topLeftCell="A835" zoomScale="60" zoomScaleNormal="100" workbookViewId="0">
      <selection activeCell="D868" sqref="D868"/>
    </sheetView>
  </sheetViews>
  <sheetFormatPr baseColWidth="10" defaultRowHeight="14.4"/>
  <cols>
    <col min="1" max="1" width="11.5546875" style="1172"/>
    <col min="2" max="2" width="74.88671875" style="1172" customWidth="1"/>
    <col min="3" max="9" width="22.6640625" style="1172" customWidth="1"/>
    <col min="10" max="16384" width="11.5546875" style="1172"/>
  </cols>
  <sheetData>
    <row r="2" spans="2:9">
      <c r="B2" s="1319" t="s">
        <v>6</v>
      </c>
      <c r="C2" s="1319"/>
      <c r="D2" s="1319"/>
      <c r="E2" s="1319"/>
      <c r="F2" s="1319"/>
      <c r="G2" s="1319"/>
      <c r="H2" s="1319"/>
      <c r="I2" s="1319"/>
    </row>
    <row r="3" spans="2:9">
      <c r="B3" s="1165" t="s">
        <v>5</v>
      </c>
      <c r="C3" s="179"/>
      <c r="D3" s="179"/>
      <c r="E3" s="179"/>
      <c r="F3" s="179"/>
      <c r="G3" s="179"/>
      <c r="H3" s="179"/>
      <c r="I3" s="179"/>
    </row>
    <row r="4" spans="2:9">
      <c r="B4" s="15"/>
      <c r="C4" s="203"/>
      <c r="D4" s="203"/>
      <c r="E4" s="203"/>
      <c r="F4" s="203"/>
      <c r="G4" s="203"/>
      <c r="H4" s="203"/>
      <c r="I4" s="203"/>
    </row>
    <row r="5" spans="2:9">
      <c r="B5" s="16"/>
      <c r="C5" s="17">
        <v>2014</v>
      </c>
      <c r="D5" s="17">
        <v>2015</v>
      </c>
      <c r="E5" s="17">
        <v>2016</v>
      </c>
      <c r="F5" s="17">
        <v>2017</v>
      </c>
      <c r="G5" s="17">
        <v>2018</v>
      </c>
      <c r="H5" s="17">
        <v>2019</v>
      </c>
      <c r="I5" s="17">
        <v>2020</v>
      </c>
    </row>
    <row r="6" spans="2:9" ht="16.2">
      <c r="B6" s="18" t="s">
        <v>1608</v>
      </c>
      <c r="C6" s="29">
        <f>16027466/1000000</f>
        <v>16.027466</v>
      </c>
      <c r="D6" s="29">
        <f>16278844/1000000</f>
        <v>16.278843999999999</v>
      </c>
      <c r="E6" s="29">
        <f>16528730/1000000</f>
        <v>16.528729999999999</v>
      </c>
      <c r="F6" s="29">
        <f>16776977/1000000</f>
        <v>16.776976999999999</v>
      </c>
      <c r="G6" s="29">
        <f>17023408/1000000</f>
        <v>17.023408</v>
      </c>
      <c r="H6" s="29">
        <f>17267986/1000000</f>
        <v>17.267986000000001</v>
      </c>
      <c r="I6" s="29">
        <f>17510643/1000000</f>
        <v>17.510643000000002</v>
      </c>
    </row>
    <row r="7" spans="2:9" ht="16.2">
      <c r="B7" s="18" t="s">
        <v>1609</v>
      </c>
      <c r="C7" s="29">
        <v>101726.33</v>
      </c>
      <c r="D7" s="29">
        <v>99290.38</v>
      </c>
      <c r="E7" s="29">
        <v>99937.7</v>
      </c>
      <c r="F7" s="29">
        <v>104295.86</v>
      </c>
      <c r="G7" s="29">
        <v>107562.01</v>
      </c>
      <c r="H7" s="29">
        <v>108108.01</v>
      </c>
      <c r="I7" s="29">
        <v>98808.01</v>
      </c>
    </row>
    <row r="8" spans="2:9">
      <c r="B8" s="18" t="s">
        <v>555</v>
      </c>
      <c r="C8" s="29">
        <f>C7/C6</f>
        <v>6347.0002057717666</v>
      </c>
      <c r="D8" s="29">
        <f t="shared" ref="D8:I8" si="0">D7/D6</f>
        <v>6099.3507892820899</v>
      </c>
      <c r="E8" s="29">
        <f t="shared" si="0"/>
        <v>6046.3024079889983</v>
      </c>
      <c r="F8" s="29">
        <f t="shared" si="0"/>
        <v>6216.6062455709398</v>
      </c>
      <c r="G8" s="29">
        <f t="shared" si="0"/>
        <v>6318.4768878241066</v>
      </c>
      <c r="H8" s="29">
        <f t="shared" si="0"/>
        <v>6260.6032921268288</v>
      </c>
      <c r="I8" s="29">
        <f t="shared" si="0"/>
        <v>5642.7402466031654</v>
      </c>
    </row>
    <row r="9" spans="2:9" ht="16.2">
      <c r="B9" s="18" t="s">
        <v>1610</v>
      </c>
      <c r="C9" s="29">
        <v>3.6673572119306801</v>
      </c>
      <c r="D9" s="29">
        <v>3.38012513334938</v>
      </c>
      <c r="E9" s="29">
        <v>1.11979144715992</v>
      </c>
      <c r="F9" s="29">
        <v>-0.196700543099004</v>
      </c>
      <c r="G9" s="29">
        <v>0.26617035809426398</v>
      </c>
      <c r="H9" s="29">
        <v>-6.5333180752313896E-2</v>
      </c>
      <c r="I9" s="29">
        <v>-0.93298918884632298</v>
      </c>
    </row>
    <row r="10" spans="2:9">
      <c r="B10" s="18" t="s">
        <v>484</v>
      </c>
      <c r="C10" s="203"/>
      <c r="D10" s="203"/>
      <c r="E10" s="203"/>
      <c r="F10" s="203"/>
      <c r="G10" s="203"/>
      <c r="H10" s="203"/>
      <c r="I10" s="203"/>
    </row>
    <row r="11" spans="2:9">
      <c r="B11" s="21" t="s">
        <v>485</v>
      </c>
      <c r="C11" s="203" t="s">
        <v>139</v>
      </c>
      <c r="D11" s="203" t="s">
        <v>139</v>
      </c>
      <c r="E11" s="203" t="s">
        <v>139</v>
      </c>
      <c r="F11" s="203" t="s">
        <v>139</v>
      </c>
      <c r="G11" s="203" t="s">
        <v>139</v>
      </c>
      <c r="H11" s="203" t="s">
        <v>139</v>
      </c>
      <c r="I11" s="203" t="s">
        <v>139</v>
      </c>
    </row>
    <row r="12" spans="2:9" ht="15" thickBot="1">
      <c r="B12" s="22" t="s">
        <v>1611</v>
      </c>
      <c r="C12" s="203" t="s">
        <v>139</v>
      </c>
      <c r="D12" s="203" t="s">
        <v>139</v>
      </c>
      <c r="E12" s="203" t="s">
        <v>139</v>
      </c>
      <c r="F12" s="203" t="s">
        <v>139</v>
      </c>
      <c r="G12" s="203" t="s">
        <v>139</v>
      </c>
      <c r="H12" s="203" t="s">
        <v>139</v>
      </c>
      <c r="I12" s="203" t="s">
        <v>139</v>
      </c>
    </row>
    <row r="13" spans="2:9" ht="15" thickTop="1">
      <c r="B13" s="1313" t="s">
        <v>1607</v>
      </c>
      <c r="C13" s="1313"/>
      <c r="D13" s="1313"/>
      <c r="E13" s="1313"/>
      <c r="F13" s="1313"/>
      <c r="G13" s="1313"/>
      <c r="H13" s="1313"/>
      <c r="I13" s="1313"/>
    </row>
    <row r="14" spans="2:9">
      <c r="B14" s="18" t="s">
        <v>1612</v>
      </c>
      <c r="C14" s="203"/>
      <c r="D14" s="203"/>
      <c r="E14" s="203"/>
      <c r="F14" s="203"/>
      <c r="G14" s="203"/>
      <c r="H14" s="203"/>
      <c r="I14" s="203"/>
    </row>
    <row r="15" spans="2:9">
      <c r="B15" s="1319"/>
      <c r="C15" s="1319"/>
      <c r="D15" s="1319"/>
      <c r="E15" s="1319"/>
      <c r="F15" s="1319"/>
      <c r="G15" s="1319"/>
      <c r="H15" s="1319"/>
      <c r="I15" s="1319"/>
    </row>
    <row r="16" spans="2:9">
      <c r="B16" s="1165" t="s">
        <v>8</v>
      </c>
      <c r="C16" s="203"/>
      <c r="D16" s="203"/>
      <c r="E16" s="203"/>
      <c r="F16" s="203"/>
      <c r="G16" s="203"/>
      <c r="H16" s="203"/>
      <c r="I16" s="203"/>
    </row>
    <row r="17" spans="2:9">
      <c r="B17" s="26" t="s">
        <v>7</v>
      </c>
      <c r="C17" s="203"/>
      <c r="D17" s="203"/>
      <c r="E17" s="203"/>
      <c r="F17" s="203"/>
      <c r="G17" s="203"/>
      <c r="H17" s="203"/>
      <c r="I17" s="203"/>
    </row>
    <row r="18" spans="2:9">
      <c r="B18" s="27" t="s">
        <v>115</v>
      </c>
      <c r="C18" s="203"/>
      <c r="D18" s="203"/>
      <c r="E18" s="203"/>
      <c r="F18" s="203"/>
      <c r="G18" s="203"/>
      <c r="H18" s="203"/>
      <c r="I18" s="203"/>
    </row>
    <row r="19" spans="2:9">
      <c r="B19" s="16"/>
      <c r="C19" s="416">
        <v>2014</v>
      </c>
      <c r="D19" s="416">
        <v>2015</v>
      </c>
      <c r="E19" s="416">
        <v>2016</v>
      </c>
      <c r="F19" s="416">
        <v>2017</v>
      </c>
      <c r="G19" s="416">
        <v>2018</v>
      </c>
      <c r="H19" s="416">
        <v>2019</v>
      </c>
      <c r="I19" s="416">
        <v>2020</v>
      </c>
    </row>
    <row r="20" spans="2:9">
      <c r="B20" s="28"/>
      <c r="C20" s="36"/>
      <c r="D20" s="36"/>
      <c r="E20" s="36"/>
      <c r="F20" s="36"/>
      <c r="G20" s="36"/>
      <c r="H20" s="36"/>
      <c r="I20" s="36"/>
    </row>
    <row r="21" spans="2:9" ht="15.6">
      <c r="B21" s="30" t="s">
        <v>1613</v>
      </c>
      <c r="C21" s="36">
        <v>9539.8967329999996</v>
      </c>
      <c r="D21" s="36">
        <v>11753.669449999999</v>
      </c>
      <c r="E21" s="36">
        <v>13261.11947</v>
      </c>
      <c r="F21" s="36">
        <v>14858.68093</v>
      </c>
      <c r="G21" s="36">
        <v>15915.86587</v>
      </c>
      <c r="H21" s="36">
        <v>16966.201069999999</v>
      </c>
      <c r="I21" s="36">
        <v>17959.91502</v>
      </c>
    </row>
    <row r="22" spans="2:9" ht="15.6">
      <c r="B22" s="31" t="s">
        <v>1614</v>
      </c>
      <c r="C22" s="36">
        <v>9068.76</v>
      </c>
      <c r="D22" s="36">
        <v>7200.95</v>
      </c>
      <c r="E22" s="36">
        <v>9281.36</v>
      </c>
      <c r="F22" s="36">
        <v>9577.64</v>
      </c>
      <c r="G22" s="36">
        <v>9260.52</v>
      </c>
      <c r="H22" s="36">
        <v>9150</v>
      </c>
      <c r="I22" s="36">
        <v>10369.629999999999</v>
      </c>
    </row>
    <row r="23" spans="2:9">
      <c r="B23" s="32" t="s">
        <v>118</v>
      </c>
      <c r="C23" s="36"/>
      <c r="D23" s="36"/>
      <c r="E23" s="36"/>
      <c r="F23" s="36"/>
      <c r="G23" s="36"/>
      <c r="H23" s="36"/>
      <c r="I23" s="36"/>
    </row>
    <row r="24" spans="2:9">
      <c r="B24" s="32" t="s">
        <v>119</v>
      </c>
      <c r="C24" s="36"/>
      <c r="D24" s="36"/>
      <c r="E24" s="36"/>
      <c r="F24" s="36"/>
      <c r="G24" s="36"/>
      <c r="H24" s="36"/>
      <c r="I24" s="36"/>
    </row>
    <row r="25" spans="2:9">
      <c r="B25" s="30" t="s">
        <v>120</v>
      </c>
      <c r="C25" s="36" t="s">
        <v>139</v>
      </c>
      <c r="D25" s="36" t="s">
        <v>139</v>
      </c>
      <c r="E25" s="36" t="s">
        <v>139</v>
      </c>
      <c r="F25" s="36" t="s">
        <v>139</v>
      </c>
      <c r="G25" s="36" t="s">
        <v>139</v>
      </c>
      <c r="H25" s="36" t="s">
        <v>139</v>
      </c>
      <c r="I25" s="36" t="s">
        <v>139</v>
      </c>
    </row>
    <row r="26" spans="2:9" ht="15.6">
      <c r="B26" s="30" t="s">
        <v>1615</v>
      </c>
      <c r="C26" s="86">
        <v>18695.32</v>
      </c>
      <c r="D26" s="86">
        <v>19041.650000000001</v>
      </c>
      <c r="E26" s="86">
        <v>22634.799999999999</v>
      </c>
      <c r="F26" s="86">
        <v>24530.51</v>
      </c>
      <c r="G26" s="86">
        <v>25259.94</v>
      </c>
      <c r="H26" s="86">
        <v>26196.71</v>
      </c>
      <c r="I26" s="86">
        <v>28409.5</v>
      </c>
    </row>
    <row r="27" spans="2:9">
      <c r="B27" s="33" t="s">
        <v>122</v>
      </c>
      <c r="C27" s="86"/>
      <c r="D27" s="86"/>
      <c r="E27" s="86"/>
      <c r="F27" s="86"/>
      <c r="G27" s="86"/>
      <c r="H27" s="86"/>
      <c r="I27" s="86"/>
    </row>
    <row r="28" spans="2:9" ht="15.6">
      <c r="B28" s="33" t="s">
        <v>1616</v>
      </c>
      <c r="C28" s="86">
        <v>0.08</v>
      </c>
      <c r="D28" s="86">
        <v>0.78</v>
      </c>
      <c r="E28" s="86">
        <v>4.13</v>
      </c>
      <c r="F28" s="86">
        <v>8.8800000000000008</v>
      </c>
      <c r="G28" s="86">
        <v>0</v>
      </c>
      <c r="H28" s="86">
        <v>0</v>
      </c>
      <c r="I28" s="86">
        <v>0</v>
      </c>
    </row>
    <row r="29" spans="2:9">
      <c r="B29" s="33" t="s">
        <v>125</v>
      </c>
      <c r="C29" s="86" t="s">
        <v>124</v>
      </c>
      <c r="D29" s="86" t="s">
        <v>124</v>
      </c>
      <c r="E29" s="86" t="s">
        <v>124</v>
      </c>
      <c r="F29" s="86" t="s">
        <v>124</v>
      </c>
      <c r="G29" s="86" t="s">
        <v>124</v>
      </c>
      <c r="H29" s="86" t="s">
        <v>124</v>
      </c>
      <c r="I29" s="86" t="s">
        <v>124</v>
      </c>
    </row>
    <row r="30" spans="2:9" ht="15" thickBot="1">
      <c r="B30" s="22" t="s">
        <v>126</v>
      </c>
      <c r="C30" s="86" t="s">
        <v>124</v>
      </c>
      <c r="D30" s="86" t="s">
        <v>124</v>
      </c>
      <c r="E30" s="86" t="s">
        <v>124</v>
      </c>
      <c r="F30" s="86" t="s">
        <v>124</v>
      </c>
      <c r="G30" s="86" t="s">
        <v>124</v>
      </c>
      <c r="H30" s="86" t="s">
        <v>124</v>
      </c>
      <c r="I30" s="86" t="s">
        <v>124</v>
      </c>
    </row>
    <row r="31" spans="2:9" ht="15" thickTop="1">
      <c r="B31" s="1313" t="s">
        <v>127</v>
      </c>
      <c r="C31" s="1313" t="s">
        <v>124</v>
      </c>
      <c r="D31" s="1313" t="s">
        <v>124</v>
      </c>
      <c r="E31" s="1313" t="s">
        <v>124</v>
      </c>
      <c r="F31" s="1313" t="s">
        <v>124</v>
      </c>
      <c r="G31" s="1313" t="s">
        <v>124</v>
      </c>
      <c r="H31" s="1313" t="s">
        <v>124</v>
      </c>
      <c r="I31" s="1313" t="s">
        <v>124</v>
      </c>
    </row>
    <row r="32" spans="2:9" ht="14.4" customHeight="1">
      <c r="B32" s="1316" t="s">
        <v>1617</v>
      </c>
      <c r="C32" s="1316"/>
      <c r="D32" s="1316"/>
      <c r="E32" s="1316"/>
      <c r="F32" s="1316"/>
      <c r="G32" s="1316"/>
      <c r="H32" s="1316"/>
      <c r="I32" s="1316"/>
    </row>
    <row r="33" spans="2:9">
      <c r="B33" s="27" t="s">
        <v>1618</v>
      </c>
      <c r="C33" s="203"/>
      <c r="D33" s="203"/>
      <c r="E33" s="203"/>
      <c r="F33" s="203"/>
      <c r="G33" s="203"/>
      <c r="H33" s="203"/>
      <c r="I33" s="203"/>
    </row>
    <row r="34" spans="2:9">
      <c r="B34" s="1319"/>
      <c r="C34" s="1319"/>
      <c r="D34" s="1319"/>
      <c r="E34" s="1319"/>
      <c r="F34" s="1319"/>
      <c r="G34" s="1319"/>
      <c r="H34" s="1319"/>
      <c r="I34" s="1319"/>
    </row>
    <row r="35" spans="2:9">
      <c r="B35" s="1165" t="s">
        <v>10</v>
      </c>
      <c r="C35" s="203"/>
      <c r="D35" s="203"/>
      <c r="E35" s="203"/>
      <c r="F35" s="203"/>
      <c r="G35" s="203"/>
      <c r="H35" s="203"/>
      <c r="I35" s="203"/>
    </row>
    <row r="36" spans="2:9">
      <c r="B36" s="35" t="s">
        <v>9</v>
      </c>
      <c r="C36" s="203"/>
      <c r="D36" s="203"/>
      <c r="E36" s="203"/>
      <c r="F36" s="203"/>
      <c r="G36" s="203"/>
      <c r="H36" s="203"/>
      <c r="I36" s="203"/>
    </row>
    <row r="37" spans="2:9">
      <c r="B37" s="27" t="s">
        <v>115</v>
      </c>
      <c r="C37" s="203"/>
      <c r="D37" s="203"/>
      <c r="E37" s="203"/>
      <c r="F37" s="203"/>
      <c r="G37" s="203"/>
      <c r="H37" s="203"/>
      <c r="I37" s="203"/>
    </row>
    <row r="38" spans="2:9">
      <c r="B38" s="16"/>
      <c r="C38" s="416">
        <v>2014</v>
      </c>
      <c r="D38" s="416">
        <v>2015</v>
      </c>
      <c r="E38" s="416">
        <v>2016</v>
      </c>
      <c r="F38" s="416">
        <v>2017</v>
      </c>
      <c r="G38" s="416">
        <v>2018</v>
      </c>
      <c r="H38" s="416">
        <v>2019</v>
      </c>
      <c r="I38" s="416">
        <v>2020</v>
      </c>
    </row>
    <row r="39" spans="2:9">
      <c r="B39" s="28"/>
      <c r="C39" s="207"/>
      <c r="D39" s="207"/>
      <c r="E39" s="207"/>
      <c r="F39" s="207"/>
      <c r="G39" s="207"/>
      <c r="H39" s="207"/>
      <c r="I39" s="29"/>
    </row>
    <row r="40" spans="2:9" ht="15.6">
      <c r="B40" s="33" t="s">
        <v>1619</v>
      </c>
      <c r="C40" s="379">
        <f t="shared" ref="C40:I40" si="1">+C41+C44</f>
        <v>1955.1054899999999</v>
      </c>
      <c r="D40" s="379">
        <f t="shared" si="1"/>
        <v>1687.1189300000001</v>
      </c>
      <c r="E40" s="379">
        <f t="shared" si="1"/>
        <v>3992.6395599999996</v>
      </c>
      <c r="F40" s="379">
        <f t="shared" si="1"/>
        <v>2693.1135358000001</v>
      </c>
      <c r="G40" s="379">
        <f t="shared" si="1"/>
        <v>2569.1691565700003</v>
      </c>
      <c r="H40" s="379">
        <f t="shared" si="1"/>
        <v>2336.2527361385701</v>
      </c>
      <c r="I40" s="207">
        <f t="shared" si="1"/>
        <v>5494.05818</v>
      </c>
    </row>
    <row r="41" spans="2:9">
      <c r="B41" s="37" t="s">
        <v>133</v>
      </c>
      <c r="C41" s="379">
        <f>+SUM(C42:C43)</f>
        <v>1269.0827253622999</v>
      </c>
      <c r="D41" s="379">
        <f t="shared" ref="D41:I41" si="2">+SUM(D42:D43)</f>
        <v>1121.556</v>
      </c>
      <c r="E41" s="379">
        <f t="shared" si="2"/>
        <v>1169.1931999999999</v>
      </c>
      <c r="F41" s="379">
        <f t="shared" si="2"/>
        <v>1651.99776471</v>
      </c>
      <c r="G41" s="379">
        <f t="shared" si="2"/>
        <v>1698.97545483</v>
      </c>
      <c r="H41" s="379">
        <f t="shared" si="2"/>
        <v>1556.70293715857</v>
      </c>
      <c r="I41" s="207">
        <f t="shared" si="2"/>
        <v>2132.7111862400002</v>
      </c>
    </row>
    <row r="42" spans="2:9">
      <c r="B42" s="37" t="s">
        <v>130</v>
      </c>
      <c r="C42" s="379">
        <v>1269.0827253622999</v>
      </c>
      <c r="D42" s="379">
        <v>1121.556</v>
      </c>
      <c r="E42" s="379">
        <v>1169.1931999999999</v>
      </c>
      <c r="F42" s="379">
        <v>1651.99776471</v>
      </c>
      <c r="G42" s="379">
        <v>1698.97545483</v>
      </c>
      <c r="H42" s="379">
        <v>1556.70293715857</v>
      </c>
      <c r="I42" s="379">
        <v>2132.7111862400002</v>
      </c>
    </row>
    <row r="43" spans="2:9">
      <c r="B43" s="33" t="s">
        <v>131</v>
      </c>
      <c r="C43" s="379" t="s">
        <v>139</v>
      </c>
      <c r="D43" s="379" t="s">
        <v>139</v>
      </c>
      <c r="E43" s="379" t="s">
        <v>139</v>
      </c>
      <c r="F43" s="379" t="s">
        <v>139</v>
      </c>
      <c r="G43" s="379" t="s">
        <v>139</v>
      </c>
      <c r="H43" s="379" t="s">
        <v>139</v>
      </c>
      <c r="I43" s="379" t="s">
        <v>139</v>
      </c>
    </row>
    <row r="44" spans="2:9">
      <c r="B44" s="37" t="s">
        <v>132</v>
      </c>
      <c r="C44" s="379">
        <f t="shared" ref="C44:I44" si="3">+SUM(C45:C46)</f>
        <v>686.02276463769999</v>
      </c>
      <c r="D44" s="379">
        <f t="shared" si="3"/>
        <v>565.56293000000005</v>
      </c>
      <c r="E44" s="379">
        <f t="shared" si="3"/>
        <v>2823.4463599999999</v>
      </c>
      <c r="F44" s="379">
        <f t="shared" si="3"/>
        <v>1041.11577109</v>
      </c>
      <c r="G44" s="379">
        <f t="shared" si="3"/>
        <v>870.19370174000005</v>
      </c>
      <c r="H44" s="379">
        <f t="shared" si="3"/>
        <v>779.54979897999999</v>
      </c>
      <c r="I44" s="203">
        <f t="shared" si="3"/>
        <v>3361.3469937599998</v>
      </c>
    </row>
    <row r="45" spans="2:9">
      <c r="B45" s="37" t="s">
        <v>130</v>
      </c>
      <c r="C45" s="379">
        <v>686.02276463769999</v>
      </c>
      <c r="D45" s="379">
        <v>565.56293000000005</v>
      </c>
      <c r="E45" s="379">
        <v>2823.4463599999999</v>
      </c>
      <c r="F45" s="379">
        <v>1041.11577109</v>
      </c>
      <c r="G45" s="379">
        <v>870.19370174000005</v>
      </c>
      <c r="H45" s="379">
        <v>779.54979897999999</v>
      </c>
      <c r="I45" s="379">
        <v>3361.3469937599998</v>
      </c>
    </row>
    <row r="46" spans="2:9">
      <c r="B46" s="37" t="s">
        <v>131</v>
      </c>
      <c r="C46" s="379" t="s">
        <v>139</v>
      </c>
      <c r="D46" s="379" t="s">
        <v>139</v>
      </c>
      <c r="E46" s="379" t="s">
        <v>139</v>
      </c>
      <c r="F46" s="379" t="s">
        <v>139</v>
      </c>
      <c r="G46" s="379" t="s">
        <v>139</v>
      </c>
      <c r="H46" s="379" t="s">
        <v>139</v>
      </c>
      <c r="I46" s="379" t="s">
        <v>139</v>
      </c>
    </row>
    <row r="47" spans="2:9" ht="15.6">
      <c r="B47" s="28" t="s">
        <v>1620</v>
      </c>
      <c r="C47" s="379">
        <v>775.69775403999995</v>
      </c>
      <c r="D47" s="379">
        <v>828.46987810999997</v>
      </c>
      <c r="E47" s="379">
        <v>781.27948203999995</v>
      </c>
      <c r="F47" s="379">
        <v>810.54596834999995</v>
      </c>
      <c r="G47" s="379">
        <v>874.32119233999993</v>
      </c>
      <c r="H47" s="379">
        <v>1038.29042011</v>
      </c>
      <c r="I47" s="379">
        <v>1301.0137953200001</v>
      </c>
    </row>
    <row r="48" spans="2:9" ht="15" thickBot="1">
      <c r="B48" s="39" t="s">
        <v>135</v>
      </c>
      <c r="C48" s="379" t="s">
        <v>139</v>
      </c>
      <c r="D48" s="379" t="s">
        <v>139</v>
      </c>
      <c r="E48" s="379" t="s">
        <v>139</v>
      </c>
      <c r="F48" s="379" t="s">
        <v>139</v>
      </c>
      <c r="G48" s="379" t="s">
        <v>139</v>
      </c>
      <c r="H48" s="379" t="s">
        <v>139</v>
      </c>
      <c r="I48" s="379" t="s">
        <v>139</v>
      </c>
    </row>
    <row r="49" spans="2:9" ht="15" thickTop="1">
      <c r="B49" s="1313" t="s">
        <v>1607</v>
      </c>
      <c r="C49" s="1313"/>
      <c r="D49" s="1313"/>
      <c r="E49" s="1313"/>
      <c r="F49" s="1313"/>
      <c r="G49" s="1313"/>
      <c r="H49" s="1313"/>
      <c r="I49" s="1313"/>
    </row>
    <row r="50" spans="2:9">
      <c r="B50" s="27" t="s">
        <v>1621</v>
      </c>
      <c r="C50" s="203"/>
      <c r="D50" s="203"/>
      <c r="E50" s="203"/>
      <c r="F50" s="203"/>
      <c r="G50" s="203"/>
      <c r="H50" s="203"/>
      <c r="I50" s="203"/>
    </row>
    <row r="51" spans="2:9">
      <c r="B51" s="1319"/>
      <c r="C51" s="1319"/>
      <c r="D51" s="1319"/>
      <c r="E51" s="1319"/>
      <c r="F51" s="1319"/>
      <c r="G51" s="1319"/>
      <c r="H51" s="1319"/>
      <c r="I51" s="1319"/>
    </row>
    <row r="52" spans="2:9">
      <c r="B52" s="1165" t="s">
        <v>12</v>
      </c>
      <c r="C52" s="203"/>
      <c r="D52" s="203"/>
      <c r="E52" s="203"/>
      <c r="F52" s="203"/>
      <c r="G52" s="203"/>
      <c r="H52" s="203"/>
      <c r="I52" s="203"/>
    </row>
    <row r="53" spans="2:9">
      <c r="B53" s="26" t="s">
        <v>11</v>
      </c>
      <c r="C53" s="203"/>
      <c r="D53" s="203"/>
      <c r="E53" s="203"/>
      <c r="F53" s="203"/>
      <c r="G53" s="203"/>
      <c r="H53" s="203"/>
      <c r="I53" s="203"/>
    </row>
    <row r="54" spans="2:9">
      <c r="B54" s="27" t="s">
        <v>115</v>
      </c>
      <c r="C54" s="203"/>
      <c r="D54" s="203"/>
      <c r="E54" s="203"/>
      <c r="F54" s="203"/>
      <c r="G54" s="203"/>
      <c r="H54" s="203"/>
      <c r="I54" s="203"/>
    </row>
    <row r="55" spans="2:9">
      <c r="B55" s="16"/>
      <c r="C55" s="416">
        <v>2014</v>
      </c>
      <c r="D55" s="416">
        <v>2015</v>
      </c>
      <c r="E55" s="416">
        <v>2016</v>
      </c>
      <c r="F55" s="416">
        <v>2017</v>
      </c>
      <c r="G55" s="416">
        <v>2018</v>
      </c>
      <c r="H55" s="416">
        <v>2019</v>
      </c>
      <c r="I55" s="416">
        <v>2020</v>
      </c>
    </row>
    <row r="56" spans="2:9">
      <c r="B56" s="27"/>
      <c r="C56" s="36">
        <v>2014</v>
      </c>
      <c r="D56" s="36">
        <v>2015</v>
      </c>
      <c r="E56" s="36">
        <v>2016</v>
      </c>
      <c r="F56" s="36">
        <v>2017</v>
      </c>
      <c r="G56" s="36">
        <v>2018</v>
      </c>
      <c r="H56" s="36">
        <v>2019</v>
      </c>
      <c r="I56" s="36">
        <v>2020</v>
      </c>
    </row>
    <row r="57" spans="2:9" ht="16.2">
      <c r="B57" s="26" t="s">
        <v>816</v>
      </c>
      <c r="C57" s="36"/>
      <c r="D57" s="36">
        <f>D59+D68</f>
        <v>3558.7120000000004</v>
      </c>
      <c r="E57" s="36">
        <f t="shared" ref="E57:I57" si="4">E59+E68</f>
        <v>2537.7359999999994</v>
      </c>
      <c r="F57" s="36">
        <f t="shared" si="4"/>
        <v>2573.86</v>
      </c>
      <c r="G57" s="36">
        <f t="shared" si="4"/>
        <v>1905.58</v>
      </c>
      <c r="H57" s="36">
        <f t="shared" si="4"/>
        <v>2207.2759999999998</v>
      </c>
      <c r="I57" s="36">
        <f t="shared" si="4"/>
        <v>2559.152</v>
      </c>
    </row>
    <row r="58" spans="2:9">
      <c r="B58" s="27"/>
      <c r="C58" s="36"/>
      <c r="D58" s="36"/>
      <c r="E58" s="36"/>
      <c r="F58" s="36"/>
      <c r="G58" s="36"/>
      <c r="H58" s="36"/>
      <c r="I58" s="36"/>
    </row>
    <row r="59" spans="2:9">
      <c r="B59" s="380" t="s">
        <v>137</v>
      </c>
      <c r="C59" s="36" t="s">
        <v>124</v>
      </c>
      <c r="D59" s="36">
        <f>SUM(D60:D66)</f>
        <v>3550.0000000000005</v>
      </c>
      <c r="E59" s="36">
        <f t="shared" ref="E59:I59" si="5">SUM(E60:E66)</f>
        <v>2534.9199999999996</v>
      </c>
      <c r="F59" s="36">
        <f t="shared" si="5"/>
        <v>2550</v>
      </c>
      <c r="G59" s="36">
        <f t="shared" si="5"/>
        <v>1890.24</v>
      </c>
      <c r="H59" s="36">
        <f t="shared" si="5"/>
        <v>2196.16</v>
      </c>
      <c r="I59" s="36">
        <f t="shared" si="5"/>
        <v>2545.52</v>
      </c>
    </row>
    <row r="60" spans="2:9">
      <c r="B60" s="381" t="s">
        <v>273</v>
      </c>
      <c r="C60" s="36" t="s">
        <v>124</v>
      </c>
      <c r="D60" s="36"/>
      <c r="E60" s="36"/>
      <c r="F60" s="36"/>
      <c r="G60" s="36"/>
      <c r="H60" s="36"/>
      <c r="I60" s="36"/>
    </row>
    <row r="61" spans="2:9">
      <c r="B61" s="381" t="s">
        <v>817</v>
      </c>
      <c r="C61" s="36" t="s">
        <v>124</v>
      </c>
      <c r="D61" s="36">
        <v>17.600000000000001</v>
      </c>
      <c r="E61" s="36">
        <v>0.1</v>
      </c>
      <c r="F61" s="36">
        <v>0</v>
      </c>
      <c r="G61" s="36">
        <v>0</v>
      </c>
      <c r="H61" s="36">
        <v>0</v>
      </c>
      <c r="I61" s="36">
        <v>0</v>
      </c>
    </row>
    <row r="62" spans="2:9">
      <c r="B62" s="381" t="s">
        <v>818</v>
      </c>
      <c r="C62" s="36" t="s">
        <v>124</v>
      </c>
      <c r="D62" s="36">
        <v>19.2</v>
      </c>
      <c r="E62" s="36">
        <v>0</v>
      </c>
      <c r="F62" s="36">
        <v>0</v>
      </c>
      <c r="G62" s="36">
        <v>0</v>
      </c>
      <c r="H62" s="36">
        <v>0</v>
      </c>
      <c r="I62" s="36">
        <v>0</v>
      </c>
    </row>
    <row r="63" spans="2:9">
      <c r="B63" s="381" t="s">
        <v>819</v>
      </c>
      <c r="C63" s="36" t="s">
        <v>124</v>
      </c>
      <c r="D63" s="36">
        <v>2639.36</v>
      </c>
      <c r="E63" s="36">
        <v>2114.58</v>
      </c>
      <c r="F63" s="36">
        <v>2097.6</v>
      </c>
      <c r="G63" s="36">
        <v>1323.2</v>
      </c>
      <c r="H63" s="36">
        <v>1650.24</v>
      </c>
      <c r="I63" s="36">
        <v>2029.44</v>
      </c>
    </row>
    <row r="64" spans="2:9">
      <c r="B64" s="381" t="s">
        <v>820</v>
      </c>
      <c r="C64" s="36" t="s">
        <v>124</v>
      </c>
      <c r="D64" s="36">
        <v>699.2</v>
      </c>
      <c r="E64" s="36">
        <v>365.6</v>
      </c>
      <c r="F64" s="36">
        <v>337.12</v>
      </c>
      <c r="G64" s="36">
        <v>431.84</v>
      </c>
      <c r="H64" s="36">
        <v>410.72</v>
      </c>
      <c r="I64" s="36">
        <v>406.4</v>
      </c>
    </row>
    <row r="65" spans="2:9">
      <c r="B65" s="381" t="s">
        <v>821</v>
      </c>
      <c r="C65" s="36" t="s">
        <v>124</v>
      </c>
      <c r="D65" s="36">
        <v>174.64</v>
      </c>
      <c r="E65" s="36">
        <v>54.64</v>
      </c>
      <c r="F65" s="36">
        <v>115.28</v>
      </c>
      <c r="G65" s="36">
        <v>135.19999999999999</v>
      </c>
      <c r="H65" s="36">
        <v>135.19999999999999</v>
      </c>
      <c r="I65" s="36">
        <v>109.68</v>
      </c>
    </row>
    <row r="66" spans="2:9">
      <c r="B66" s="382" t="s">
        <v>822</v>
      </c>
      <c r="C66" s="36" t="s">
        <v>124</v>
      </c>
      <c r="D66" s="36">
        <v>0</v>
      </c>
      <c r="E66" s="36">
        <v>0</v>
      </c>
      <c r="F66" s="36">
        <v>0</v>
      </c>
      <c r="G66" s="36">
        <v>0</v>
      </c>
      <c r="H66" s="36">
        <v>0</v>
      </c>
      <c r="I66" s="36">
        <v>0</v>
      </c>
    </row>
    <row r="67" spans="2:9">
      <c r="B67" s="27"/>
      <c r="C67" s="36"/>
      <c r="D67" s="36"/>
      <c r="E67" s="36"/>
      <c r="F67" s="36"/>
      <c r="G67" s="36"/>
      <c r="H67" s="36"/>
      <c r="I67" s="36"/>
    </row>
    <row r="68" spans="2:9">
      <c r="B68" s="380" t="s">
        <v>149</v>
      </c>
      <c r="C68" s="36" t="s">
        <v>124</v>
      </c>
      <c r="D68" s="36">
        <f>SUM(D69:D74)</f>
        <v>8.7119999999999997</v>
      </c>
      <c r="E68" s="36">
        <f t="shared" ref="E68:I68" si="6">SUM(E69:E74)</f>
        <v>2.8159999999999998</v>
      </c>
      <c r="F68" s="36">
        <f t="shared" si="6"/>
        <v>23.86</v>
      </c>
      <c r="G68" s="36">
        <f t="shared" si="6"/>
        <v>15.34</v>
      </c>
      <c r="H68" s="36">
        <f t="shared" si="6"/>
        <v>11.116000000000001</v>
      </c>
      <c r="I68" s="36">
        <f t="shared" si="6"/>
        <v>13.632000000000001</v>
      </c>
    </row>
    <row r="69" spans="2:9">
      <c r="B69" s="381" t="s">
        <v>273</v>
      </c>
      <c r="C69" s="383" t="s">
        <v>124</v>
      </c>
      <c r="D69" s="383"/>
      <c r="E69" s="305"/>
      <c r="F69" s="305"/>
      <c r="G69" s="305"/>
      <c r="H69" s="305"/>
      <c r="I69" s="305"/>
    </row>
    <row r="70" spans="2:9">
      <c r="B70" s="381" t="s">
        <v>823</v>
      </c>
      <c r="C70" s="383" t="s">
        <v>124</v>
      </c>
      <c r="D70" s="383">
        <v>1.6</v>
      </c>
      <c r="E70" s="305">
        <v>0.8</v>
      </c>
      <c r="F70" s="305">
        <v>7.2</v>
      </c>
      <c r="G70" s="305">
        <v>7.2</v>
      </c>
      <c r="H70" s="305">
        <v>6.4</v>
      </c>
      <c r="I70" s="305">
        <v>8</v>
      </c>
    </row>
    <row r="71" spans="2:9">
      <c r="B71" s="381" t="s">
        <v>824</v>
      </c>
      <c r="C71" s="383" t="s">
        <v>124</v>
      </c>
      <c r="D71" s="383">
        <v>1.6</v>
      </c>
      <c r="E71" s="305">
        <v>0</v>
      </c>
      <c r="F71" s="305">
        <v>9.6</v>
      </c>
      <c r="G71" s="305">
        <v>1.6</v>
      </c>
      <c r="H71" s="305">
        <v>0.8</v>
      </c>
      <c r="I71" s="305">
        <v>0.15</v>
      </c>
    </row>
    <row r="72" spans="2:9">
      <c r="B72" s="381" t="s">
        <v>825</v>
      </c>
      <c r="C72" s="383" t="s">
        <v>124</v>
      </c>
      <c r="D72" s="383">
        <v>2.4</v>
      </c>
      <c r="E72" s="305">
        <v>0.8</v>
      </c>
      <c r="F72" s="305">
        <v>3.2</v>
      </c>
      <c r="G72" s="305">
        <v>3.2</v>
      </c>
      <c r="H72" s="305">
        <v>1.6</v>
      </c>
      <c r="I72" s="305">
        <v>2.4500000000000002</v>
      </c>
    </row>
    <row r="73" spans="2:9">
      <c r="B73" s="381" t="s">
        <v>826</v>
      </c>
      <c r="C73" s="383" t="s">
        <v>124</v>
      </c>
      <c r="D73" s="383">
        <v>1.44</v>
      </c>
      <c r="E73" s="305">
        <v>0</v>
      </c>
      <c r="F73" s="305">
        <v>2.34</v>
      </c>
      <c r="G73" s="305">
        <v>1.44</v>
      </c>
      <c r="H73" s="305">
        <v>0.72</v>
      </c>
      <c r="I73" s="305">
        <v>0.96</v>
      </c>
    </row>
    <row r="74" spans="2:9">
      <c r="B74" s="381" t="s">
        <v>827</v>
      </c>
      <c r="C74" s="281" t="s">
        <v>124</v>
      </c>
      <c r="D74" s="281">
        <v>1.6719999999999999</v>
      </c>
      <c r="E74" s="281">
        <v>1.216</v>
      </c>
      <c r="F74" s="281">
        <v>1.52</v>
      </c>
      <c r="G74" s="281">
        <v>1.9</v>
      </c>
      <c r="H74" s="281">
        <v>1.5960000000000001</v>
      </c>
      <c r="I74" s="281">
        <v>2.0720000000000001</v>
      </c>
    </row>
    <row r="75" spans="2:9">
      <c r="B75" s="381"/>
      <c r="C75" s="86"/>
      <c r="D75" s="86"/>
      <c r="E75" s="86"/>
      <c r="F75" s="86"/>
      <c r="G75" s="86"/>
      <c r="H75" s="86"/>
      <c r="I75" s="86"/>
    </row>
    <row r="76" spans="2:9">
      <c r="B76" s="381" t="s">
        <v>155</v>
      </c>
      <c r="C76" s="86"/>
      <c r="D76" s="86"/>
      <c r="E76" s="86"/>
      <c r="F76" s="86"/>
      <c r="G76" s="86"/>
      <c r="H76" s="86"/>
      <c r="I76" s="86"/>
    </row>
    <row r="77" spans="2:9">
      <c r="B77" s="381" t="s">
        <v>116</v>
      </c>
      <c r="D77" s="86"/>
      <c r="E77" s="86"/>
      <c r="F77" s="86"/>
      <c r="G77" s="86"/>
      <c r="H77" s="86"/>
      <c r="I77" s="86"/>
    </row>
    <row r="78" spans="2:9">
      <c r="B78" s="381" t="s">
        <v>1622</v>
      </c>
      <c r="C78" s="86"/>
      <c r="D78" s="86"/>
      <c r="E78" s="86"/>
      <c r="F78" s="86"/>
      <c r="G78" s="86"/>
      <c r="H78" s="86"/>
      <c r="I78" s="86"/>
    </row>
    <row r="79" spans="2:9" ht="66">
      <c r="B79" s="384" t="s">
        <v>1623</v>
      </c>
      <c r="C79" s="203"/>
      <c r="D79" s="203"/>
      <c r="E79" s="203"/>
      <c r="F79" s="203"/>
      <c r="G79" s="203"/>
      <c r="H79" s="203"/>
      <c r="I79" s="203"/>
    </row>
    <row r="80" spans="2:9">
      <c r="B80" s="42"/>
      <c r="C80" s="86"/>
      <c r="D80" s="86"/>
      <c r="E80" s="86"/>
      <c r="F80" s="86"/>
      <c r="G80" s="86"/>
      <c r="H80" s="86"/>
      <c r="I80" s="86"/>
    </row>
    <row r="81" spans="2:10">
      <c r="B81" s="1358" t="s">
        <v>14</v>
      </c>
      <c r="C81" s="1358"/>
      <c r="D81" s="1358"/>
      <c r="E81" s="1358"/>
      <c r="F81" s="1358"/>
      <c r="G81" s="1358"/>
      <c r="H81" s="1358"/>
      <c r="I81" s="1358"/>
      <c r="J81" s="1358"/>
    </row>
    <row r="82" spans="2:10">
      <c r="B82" s="413" t="s">
        <v>13</v>
      </c>
      <c r="C82" s="413"/>
      <c r="D82" s="413"/>
      <c r="E82" s="413"/>
      <c r="F82" s="413"/>
      <c r="G82" s="413"/>
      <c r="H82" s="413"/>
      <c r="I82" s="413"/>
    </row>
    <row r="83" spans="2:10">
      <c r="B83" s="422" t="s">
        <v>156</v>
      </c>
      <c r="C83" s="422"/>
      <c r="D83" s="422"/>
      <c r="E83" s="422"/>
      <c r="F83" s="422"/>
      <c r="G83" s="422"/>
      <c r="H83" s="422"/>
      <c r="I83" s="422"/>
    </row>
    <row r="84" spans="2:10">
      <c r="B84" s="1319"/>
      <c r="C84" s="1319"/>
      <c r="D84" s="1319"/>
      <c r="E84" s="1319"/>
      <c r="F84" s="1319"/>
      <c r="G84" s="1319"/>
      <c r="H84" s="1319"/>
      <c r="I84" s="1319"/>
    </row>
    <row r="85" spans="2:10">
      <c r="B85" s="1165"/>
      <c r="C85" s="416">
        <v>2014</v>
      </c>
      <c r="D85" s="416">
        <v>2015</v>
      </c>
      <c r="E85" s="416">
        <v>2016</v>
      </c>
      <c r="F85" s="416">
        <v>2017</v>
      </c>
      <c r="G85" s="416">
        <v>2018</v>
      </c>
      <c r="H85" s="416">
        <v>2019</v>
      </c>
      <c r="I85" s="416">
        <v>2020</v>
      </c>
    </row>
    <row r="86" spans="2:10">
      <c r="B86" s="26" t="s">
        <v>157</v>
      </c>
      <c r="C86" s="203"/>
      <c r="D86" s="203"/>
      <c r="E86" s="203"/>
      <c r="F86" s="203"/>
      <c r="G86" s="203"/>
      <c r="H86" s="203"/>
      <c r="I86" s="203"/>
    </row>
    <row r="87" spans="2:10">
      <c r="B87" s="18" t="s">
        <v>158</v>
      </c>
      <c r="C87" s="203">
        <v>3</v>
      </c>
      <c r="D87" s="203">
        <v>3</v>
      </c>
      <c r="E87" s="203">
        <v>3</v>
      </c>
      <c r="F87" s="203">
        <v>3</v>
      </c>
      <c r="G87" s="203">
        <v>4</v>
      </c>
      <c r="H87" s="203">
        <v>4</v>
      </c>
      <c r="I87" s="203">
        <v>4</v>
      </c>
    </row>
    <row r="88" spans="2:10">
      <c r="B88" s="16" t="s">
        <v>159</v>
      </c>
      <c r="C88" s="1247">
        <v>23</v>
      </c>
      <c r="D88" s="1247">
        <v>24</v>
      </c>
      <c r="E88" s="1247">
        <v>26</v>
      </c>
      <c r="F88" s="1247">
        <v>27</v>
      </c>
      <c r="G88" s="1247">
        <v>27</v>
      </c>
      <c r="H88" s="1247">
        <v>28</v>
      </c>
      <c r="I88" s="1247">
        <v>28</v>
      </c>
    </row>
    <row r="89" spans="2:10" ht="15.6">
      <c r="B89" s="44" t="s">
        <v>828</v>
      </c>
      <c r="C89" s="203">
        <v>490</v>
      </c>
      <c r="D89" s="203">
        <v>543</v>
      </c>
      <c r="E89" s="203">
        <v>538</v>
      </c>
      <c r="F89" s="203">
        <v>546</v>
      </c>
      <c r="G89" s="203">
        <v>548</v>
      </c>
      <c r="H89" s="203">
        <v>524</v>
      </c>
      <c r="I89" s="203">
        <v>528</v>
      </c>
    </row>
    <row r="90" spans="2:10">
      <c r="B90" s="46" t="s">
        <v>161</v>
      </c>
      <c r="C90" s="48">
        <v>3064.8149737999997</v>
      </c>
      <c r="D90" s="48">
        <v>2289.8361230800001</v>
      </c>
      <c r="E90" s="48">
        <v>5261.7552480300019</v>
      </c>
      <c r="F90" s="48">
        <v>4519.74205179</v>
      </c>
      <c r="G90" s="48">
        <v>3815.0899391700004</v>
      </c>
      <c r="H90" s="48">
        <v>3848.9701504500003</v>
      </c>
      <c r="I90" s="48">
        <v>7836.2691082099982</v>
      </c>
    </row>
    <row r="91" spans="2:10">
      <c r="B91" s="47"/>
      <c r="C91" s="48"/>
      <c r="D91" s="48"/>
      <c r="E91" s="48"/>
      <c r="F91" s="48"/>
      <c r="G91" s="48"/>
      <c r="H91" s="48"/>
      <c r="I91" s="48"/>
    </row>
    <row r="92" spans="2:10">
      <c r="B92" s="47" t="s">
        <v>501</v>
      </c>
      <c r="C92" s="86"/>
      <c r="D92" s="86"/>
      <c r="E92" s="86"/>
      <c r="F92" s="86"/>
      <c r="G92" s="86"/>
      <c r="H92" s="86"/>
      <c r="I92" s="86"/>
    </row>
    <row r="93" spans="2:10" ht="16.2">
      <c r="B93" s="46" t="s">
        <v>1624</v>
      </c>
      <c r="C93" s="86">
        <v>22</v>
      </c>
      <c r="D93" s="86">
        <v>23</v>
      </c>
      <c r="E93" s="86">
        <v>24</v>
      </c>
      <c r="F93" s="86">
        <v>24</v>
      </c>
      <c r="G93" s="86">
        <v>24</v>
      </c>
      <c r="H93" s="86">
        <v>24</v>
      </c>
      <c r="I93" s="86">
        <v>24</v>
      </c>
    </row>
    <row r="94" spans="2:10">
      <c r="B94" s="46" t="s">
        <v>158</v>
      </c>
      <c r="C94" s="48" t="s">
        <v>124</v>
      </c>
      <c r="D94" s="48">
        <v>1325</v>
      </c>
      <c r="E94" s="48">
        <v>1314</v>
      </c>
      <c r="F94" s="48">
        <v>1286</v>
      </c>
      <c r="G94" s="48">
        <v>1291</v>
      </c>
      <c r="H94" s="48">
        <v>1280</v>
      </c>
      <c r="I94" s="48">
        <v>1285</v>
      </c>
    </row>
    <row r="95" spans="2:10">
      <c r="B95" s="44" t="s">
        <v>165</v>
      </c>
      <c r="C95" s="48">
        <v>8661874</v>
      </c>
      <c r="D95" s="48">
        <v>9176075.666666666</v>
      </c>
      <c r="E95" s="48">
        <v>10289972.3333333</v>
      </c>
      <c r="F95" s="48">
        <v>10792726.25</v>
      </c>
      <c r="G95" s="48">
        <v>11645271.166666666</v>
      </c>
      <c r="H95" s="48">
        <v>12153306.75</v>
      </c>
      <c r="I95" s="48">
        <v>12478843.333333334</v>
      </c>
    </row>
    <row r="96" spans="2:10">
      <c r="B96" s="46" t="s">
        <v>161</v>
      </c>
      <c r="C96" s="48">
        <v>18531</v>
      </c>
      <c r="D96" s="48">
        <v>15530.358719</v>
      </c>
      <c r="E96" s="48">
        <v>18711.454898</v>
      </c>
      <c r="F96" s="48">
        <v>19396.516457000002</v>
      </c>
      <c r="G96" s="48">
        <v>18841.615913000001</v>
      </c>
      <c r="H96" s="48">
        <v>33170.507710999998</v>
      </c>
      <c r="I96" s="48">
        <v>22057.468395</v>
      </c>
    </row>
    <row r="97" spans="2:10">
      <c r="B97" s="46"/>
      <c r="C97" s="48"/>
      <c r="D97" s="48"/>
      <c r="E97" s="48"/>
      <c r="F97" s="48"/>
      <c r="G97" s="48"/>
      <c r="H97" s="48"/>
      <c r="I97" s="48"/>
    </row>
    <row r="98" spans="2:10">
      <c r="B98" s="46" t="s">
        <v>829</v>
      </c>
      <c r="C98" s="48"/>
      <c r="D98" s="48"/>
      <c r="E98" s="48"/>
      <c r="F98" s="48"/>
      <c r="G98" s="48"/>
      <c r="H98" s="48"/>
      <c r="I98" s="48"/>
    </row>
    <row r="99" spans="2:10" ht="16.2">
      <c r="B99" s="46" t="s">
        <v>830</v>
      </c>
      <c r="C99" s="48">
        <v>0</v>
      </c>
      <c r="D99" s="48">
        <v>0</v>
      </c>
      <c r="E99" s="48">
        <v>0</v>
      </c>
      <c r="F99" s="48">
        <v>0</v>
      </c>
      <c r="G99" s="48">
        <v>0</v>
      </c>
      <c r="H99" s="48">
        <v>0</v>
      </c>
      <c r="I99" s="48">
        <v>510</v>
      </c>
    </row>
    <row r="100" spans="2:10">
      <c r="B100" s="46" t="s">
        <v>158</v>
      </c>
      <c r="C100" s="132" t="s">
        <v>124</v>
      </c>
      <c r="D100" s="132" t="s">
        <v>124</v>
      </c>
      <c r="E100" s="132" t="s">
        <v>124</v>
      </c>
      <c r="F100" s="132" t="s">
        <v>124</v>
      </c>
      <c r="G100" s="132" t="s">
        <v>124</v>
      </c>
      <c r="H100" s="132" t="s">
        <v>124</v>
      </c>
      <c r="I100" s="132" t="s">
        <v>124</v>
      </c>
    </row>
    <row r="101" spans="2:10">
      <c r="B101" s="49" t="s">
        <v>165</v>
      </c>
      <c r="C101" s="48" t="s">
        <v>124</v>
      </c>
      <c r="D101" s="48" t="s">
        <v>124</v>
      </c>
      <c r="E101" s="48" t="s">
        <v>124</v>
      </c>
      <c r="F101" s="48" t="s">
        <v>124</v>
      </c>
      <c r="G101" s="48" t="s">
        <v>124</v>
      </c>
      <c r="H101" s="48" t="s">
        <v>124</v>
      </c>
      <c r="I101" s="48" t="s">
        <v>124</v>
      </c>
    </row>
    <row r="102" spans="2:10">
      <c r="B102" s="46" t="s">
        <v>161</v>
      </c>
      <c r="C102" s="132" t="s">
        <v>124</v>
      </c>
      <c r="D102" s="132" t="s">
        <v>124</v>
      </c>
      <c r="E102" s="132" t="s">
        <v>124</v>
      </c>
      <c r="F102" s="132" t="s">
        <v>124</v>
      </c>
      <c r="G102" s="132" t="s">
        <v>124</v>
      </c>
      <c r="H102" s="132" t="s">
        <v>124</v>
      </c>
      <c r="I102" s="132" t="s">
        <v>124</v>
      </c>
    </row>
    <row r="103" spans="2:10">
      <c r="B103" s="46"/>
      <c r="C103" s="132"/>
      <c r="D103" s="132"/>
      <c r="E103" s="132"/>
      <c r="F103" s="132"/>
      <c r="G103" s="132"/>
      <c r="H103" s="132"/>
      <c r="I103" s="132"/>
    </row>
    <row r="104" spans="2:10">
      <c r="B104" s="46" t="s">
        <v>167</v>
      </c>
      <c r="C104" s="132"/>
      <c r="D104" s="132"/>
      <c r="E104" s="132"/>
      <c r="F104" s="132"/>
      <c r="G104" s="132"/>
      <c r="H104" s="132"/>
      <c r="I104" s="132"/>
    </row>
    <row r="105" spans="2:10">
      <c r="B105" s="46" t="s">
        <v>163</v>
      </c>
      <c r="C105" s="132">
        <v>1</v>
      </c>
      <c r="D105" s="132">
        <v>1</v>
      </c>
      <c r="E105" s="132">
        <v>1</v>
      </c>
      <c r="F105" s="132">
        <v>1</v>
      </c>
      <c r="G105" s="132" t="s">
        <v>139</v>
      </c>
      <c r="H105" s="132" t="s">
        <v>139</v>
      </c>
      <c r="I105" s="132" t="s">
        <v>139</v>
      </c>
    </row>
    <row r="106" spans="2:10" ht="16.2">
      <c r="B106" s="46" t="s">
        <v>831</v>
      </c>
      <c r="C106" s="132" t="s">
        <v>139</v>
      </c>
      <c r="D106" s="132" t="s">
        <v>124</v>
      </c>
      <c r="E106" s="132" t="s">
        <v>124</v>
      </c>
      <c r="F106" s="132" t="s">
        <v>124</v>
      </c>
      <c r="G106" s="132" t="s">
        <v>124</v>
      </c>
      <c r="H106" s="132" t="s">
        <v>124</v>
      </c>
      <c r="I106" s="132" t="s">
        <v>124</v>
      </c>
    </row>
    <row r="107" spans="2:10">
      <c r="B107" s="44" t="s">
        <v>170</v>
      </c>
      <c r="C107" s="132" t="s">
        <v>139</v>
      </c>
      <c r="D107" s="132" t="s">
        <v>124</v>
      </c>
      <c r="E107" s="132" t="s">
        <v>124</v>
      </c>
      <c r="F107" s="132" t="s">
        <v>124</v>
      </c>
      <c r="G107" s="132" t="s">
        <v>124</v>
      </c>
      <c r="H107" s="132" t="s">
        <v>124</v>
      </c>
      <c r="I107" s="132" t="s">
        <v>124</v>
      </c>
    </row>
    <row r="108" spans="2:10">
      <c r="B108" s="46" t="s">
        <v>1625</v>
      </c>
      <c r="C108" s="132"/>
      <c r="D108" s="132"/>
      <c r="E108" s="132"/>
      <c r="F108" s="132"/>
      <c r="G108" s="132"/>
      <c r="H108" s="132"/>
      <c r="I108" s="132"/>
    </row>
    <row r="109" spans="2:10">
      <c r="B109" s="46" t="s">
        <v>1626</v>
      </c>
      <c r="C109" s="132"/>
      <c r="D109" s="132"/>
      <c r="E109" s="132"/>
      <c r="F109" s="132"/>
      <c r="G109" s="132"/>
      <c r="H109" s="132"/>
      <c r="I109" s="132"/>
    </row>
    <row r="110" spans="2:10" ht="15" thickBot="1">
      <c r="B110" s="53"/>
      <c r="C110" s="132"/>
      <c r="D110" s="132"/>
      <c r="E110" s="132"/>
      <c r="F110" s="132"/>
      <c r="G110" s="132"/>
      <c r="H110" s="105"/>
      <c r="I110" s="105"/>
    </row>
    <row r="111" spans="2:10" ht="15" thickTop="1">
      <c r="B111" s="1358" t="s">
        <v>17</v>
      </c>
      <c r="C111" s="1358"/>
      <c r="D111" s="1358"/>
      <c r="E111" s="1358"/>
      <c r="F111" s="1358"/>
      <c r="G111" s="1358"/>
      <c r="H111" s="1358"/>
      <c r="I111" s="1358"/>
      <c r="J111" s="1358"/>
    </row>
    <row r="112" spans="2:10">
      <c r="B112" s="413" t="s">
        <v>16</v>
      </c>
      <c r="C112" s="411"/>
      <c r="D112" s="411"/>
      <c r="E112" s="411"/>
      <c r="F112" s="411"/>
      <c r="G112" s="411"/>
      <c r="H112" s="411"/>
      <c r="I112" s="411"/>
      <c r="J112" s="411"/>
    </row>
    <row r="113" spans="2:10">
      <c r="B113" s="422" t="s">
        <v>172</v>
      </c>
      <c r="C113" s="411"/>
      <c r="D113" s="411"/>
      <c r="E113" s="411"/>
      <c r="F113" s="411"/>
      <c r="G113" s="411"/>
      <c r="H113" s="411"/>
      <c r="I113" s="411"/>
      <c r="J113" s="411"/>
    </row>
    <row r="114" spans="2:10">
      <c r="B114" s="417"/>
      <c r="C114" s="411"/>
      <c r="D114" s="411"/>
      <c r="E114" s="411"/>
      <c r="F114" s="411"/>
      <c r="G114" s="411"/>
      <c r="H114" s="411"/>
      <c r="I114" s="411"/>
      <c r="J114" s="411"/>
    </row>
    <row r="115" spans="2:10">
      <c r="B115" s="415"/>
      <c r="C115" s="416">
        <v>2014</v>
      </c>
      <c r="D115" s="416">
        <v>2015</v>
      </c>
      <c r="E115" s="416">
        <v>2016</v>
      </c>
      <c r="F115" s="416">
        <v>2017</v>
      </c>
      <c r="G115" s="416">
        <v>2018</v>
      </c>
      <c r="H115" s="416">
        <v>2019</v>
      </c>
      <c r="I115" s="416">
        <v>2020</v>
      </c>
      <c r="J115" s="1233"/>
    </row>
    <row r="116" spans="2:10">
      <c r="B116" s="27" t="s">
        <v>173</v>
      </c>
      <c r="C116" s="203"/>
      <c r="D116" s="203"/>
      <c r="E116" s="203"/>
      <c r="F116" s="203"/>
      <c r="G116" s="203"/>
      <c r="H116" s="203"/>
      <c r="I116" s="203"/>
    </row>
    <row r="117" spans="2:10">
      <c r="B117" s="16" t="s">
        <v>174</v>
      </c>
      <c r="C117" s="1247">
        <v>0</v>
      </c>
      <c r="D117" s="1247">
        <v>0</v>
      </c>
      <c r="E117" s="1247">
        <v>0</v>
      </c>
      <c r="F117" s="1247">
        <v>0</v>
      </c>
      <c r="G117" s="1247">
        <v>0</v>
      </c>
      <c r="H117" s="1247">
        <v>0</v>
      </c>
      <c r="I117" s="1247">
        <v>0</v>
      </c>
    </row>
    <row r="118" spans="2:10" ht="15.6">
      <c r="B118" s="1251" t="s">
        <v>1694</v>
      </c>
      <c r="C118" s="48" t="s">
        <v>124</v>
      </c>
      <c r="D118" s="48">
        <v>4799256</v>
      </c>
      <c r="E118" s="48">
        <v>5391362.0000000009</v>
      </c>
      <c r="F118" s="48">
        <v>5778966.9999999991</v>
      </c>
      <c r="G118" s="48">
        <v>6771199.9999999991</v>
      </c>
      <c r="H118" s="48">
        <v>7755368.9999999991</v>
      </c>
      <c r="I118" s="48">
        <v>8613465</v>
      </c>
    </row>
    <row r="119" spans="2:10" ht="15.6">
      <c r="B119" s="213" t="s">
        <v>1627</v>
      </c>
      <c r="C119" s="48">
        <v>0</v>
      </c>
      <c r="D119" s="48">
        <v>0</v>
      </c>
      <c r="E119" s="48">
        <v>0</v>
      </c>
      <c r="F119" s="48">
        <v>0</v>
      </c>
      <c r="G119" s="48">
        <v>0</v>
      </c>
      <c r="H119" s="48">
        <v>0</v>
      </c>
      <c r="I119" s="48">
        <v>0</v>
      </c>
    </row>
    <row r="120" spans="2:10">
      <c r="B120" s="213" t="s">
        <v>177</v>
      </c>
      <c r="C120" s="48" t="s">
        <v>124</v>
      </c>
      <c r="D120" s="48">
        <v>2559836.0000000065</v>
      </c>
      <c r="E120" s="48">
        <v>2572188.0000000084</v>
      </c>
      <c r="F120" s="48">
        <v>2841332.9999999888</v>
      </c>
      <c r="G120" s="48">
        <v>3149193.9999999665</v>
      </c>
      <c r="H120" s="48">
        <v>3468619.9999999511</v>
      </c>
      <c r="I120" s="48">
        <v>3392684</v>
      </c>
    </row>
    <row r="121" spans="2:10">
      <c r="B121" s="213" t="s">
        <v>178</v>
      </c>
      <c r="C121" s="48">
        <v>0</v>
      </c>
      <c r="D121" s="48">
        <v>0</v>
      </c>
      <c r="E121" s="48">
        <v>0</v>
      </c>
      <c r="F121" s="48">
        <v>0</v>
      </c>
      <c r="G121" s="48">
        <v>0</v>
      </c>
      <c r="H121" s="48">
        <v>0</v>
      </c>
      <c r="I121" s="48">
        <v>0</v>
      </c>
    </row>
    <row r="122" spans="2:10">
      <c r="B122" s="213" t="s">
        <v>179</v>
      </c>
      <c r="C122" s="48">
        <v>0</v>
      </c>
      <c r="D122" s="48">
        <v>0</v>
      </c>
      <c r="E122" s="48">
        <v>0</v>
      </c>
      <c r="F122" s="48">
        <v>0</v>
      </c>
      <c r="G122" s="48">
        <v>0</v>
      </c>
      <c r="H122" s="48">
        <v>0</v>
      </c>
      <c r="I122" s="48">
        <v>0</v>
      </c>
    </row>
    <row r="123" spans="2:10">
      <c r="B123" s="213" t="s">
        <v>180</v>
      </c>
      <c r="C123" s="48">
        <v>0</v>
      </c>
      <c r="D123" s="48">
        <v>0</v>
      </c>
      <c r="E123" s="48">
        <v>0</v>
      </c>
      <c r="F123" s="48">
        <v>0</v>
      </c>
      <c r="G123" s="48">
        <v>0</v>
      </c>
      <c r="H123" s="48">
        <v>0</v>
      </c>
      <c r="I123" s="48">
        <v>0</v>
      </c>
    </row>
    <row r="124" spans="2:10">
      <c r="B124" s="214" t="s">
        <v>181</v>
      </c>
      <c r="C124" s="48">
        <v>0</v>
      </c>
      <c r="D124" s="48">
        <v>0</v>
      </c>
      <c r="E124" s="48">
        <v>0</v>
      </c>
      <c r="F124" s="48">
        <v>0</v>
      </c>
      <c r="G124" s="48">
        <v>0</v>
      </c>
      <c r="H124" s="48">
        <v>0</v>
      </c>
      <c r="I124" s="48">
        <v>0</v>
      </c>
    </row>
    <row r="125" spans="2:10">
      <c r="B125" s="215" t="s">
        <v>182</v>
      </c>
      <c r="C125" s="48" t="s">
        <v>124</v>
      </c>
      <c r="D125" s="48" t="s">
        <v>124</v>
      </c>
      <c r="E125" s="48" t="s">
        <v>124</v>
      </c>
      <c r="F125" s="48" t="s">
        <v>124</v>
      </c>
      <c r="G125" s="48" t="s">
        <v>124</v>
      </c>
      <c r="H125" s="48" t="s">
        <v>124</v>
      </c>
      <c r="I125" s="48" t="s">
        <v>124</v>
      </c>
    </row>
    <row r="126" spans="2:10">
      <c r="B126" s="214"/>
      <c r="C126" s="48"/>
      <c r="D126" s="48"/>
      <c r="E126" s="48"/>
      <c r="F126" s="48"/>
      <c r="G126" s="48"/>
      <c r="H126" s="48"/>
      <c r="I126" s="48"/>
    </row>
    <row r="127" spans="2:10">
      <c r="B127" s="213" t="s">
        <v>183</v>
      </c>
      <c r="C127" s="48"/>
      <c r="D127" s="48"/>
      <c r="E127" s="48"/>
      <c r="F127" s="48"/>
      <c r="G127" s="48"/>
      <c r="H127" s="48"/>
      <c r="I127" s="48"/>
    </row>
    <row r="128" spans="2:10">
      <c r="B128" s="213" t="s">
        <v>1628</v>
      </c>
      <c r="C128" s="48">
        <f t="shared" ref="C128:I128" si="7">+C130+C131</f>
        <v>3626</v>
      </c>
      <c r="D128" s="48">
        <f t="shared" si="7"/>
        <v>3900</v>
      </c>
      <c r="E128" s="48">
        <f t="shared" si="7"/>
        <v>3999</v>
      </c>
      <c r="F128" s="48">
        <f t="shared" si="7"/>
        <v>3991</v>
      </c>
      <c r="G128" s="48">
        <f t="shared" si="7"/>
        <v>4335</v>
      </c>
      <c r="H128" s="48">
        <f t="shared" si="7"/>
        <v>4577</v>
      </c>
      <c r="I128" s="48">
        <f t="shared" si="7"/>
        <v>4677</v>
      </c>
    </row>
    <row r="129" spans="2:9">
      <c r="B129" s="216" t="s">
        <v>118</v>
      </c>
      <c r="C129" s="48"/>
      <c r="D129" s="48"/>
      <c r="E129" s="48"/>
      <c r="F129" s="48"/>
      <c r="G129" s="48"/>
      <c r="H129" s="48"/>
      <c r="I129" s="48"/>
    </row>
    <row r="130" spans="2:9">
      <c r="B130" s="213" t="s">
        <v>185</v>
      </c>
      <c r="C130" s="48">
        <v>3626</v>
      </c>
      <c r="D130" s="48">
        <v>3900</v>
      </c>
      <c r="E130" s="48">
        <v>3999</v>
      </c>
      <c r="F130" s="48">
        <v>3991</v>
      </c>
      <c r="G130" s="48">
        <v>4335</v>
      </c>
      <c r="H130" s="48">
        <v>4577</v>
      </c>
      <c r="I130" s="48">
        <v>4677</v>
      </c>
    </row>
    <row r="131" spans="2:9">
      <c r="B131" s="217" t="s">
        <v>186</v>
      </c>
      <c r="C131" s="48">
        <v>0</v>
      </c>
      <c r="D131" s="48">
        <v>0</v>
      </c>
      <c r="E131" s="48">
        <v>0</v>
      </c>
      <c r="F131" s="48">
        <v>0</v>
      </c>
      <c r="G131" s="48">
        <v>0</v>
      </c>
      <c r="H131" s="48">
        <v>0</v>
      </c>
      <c r="I131" s="48">
        <v>0</v>
      </c>
    </row>
    <row r="132" spans="2:9">
      <c r="B132" s="218" t="s">
        <v>187</v>
      </c>
      <c r="C132" s="48" t="s">
        <v>124</v>
      </c>
      <c r="D132" s="48" t="s">
        <v>124</v>
      </c>
      <c r="E132" s="48" t="s">
        <v>124</v>
      </c>
      <c r="F132" s="48" t="s">
        <v>124</v>
      </c>
      <c r="G132" s="48" t="s">
        <v>124</v>
      </c>
      <c r="H132" s="48" t="s">
        <v>124</v>
      </c>
      <c r="I132" s="48" t="s">
        <v>124</v>
      </c>
    </row>
    <row r="133" spans="2:9">
      <c r="B133" s="218"/>
      <c r="C133" s="48"/>
      <c r="D133" s="48"/>
      <c r="E133" s="48"/>
      <c r="F133" s="48"/>
      <c r="G133" s="48"/>
      <c r="H133" s="48"/>
      <c r="I133" s="48"/>
    </row>
    <row r="134" spans="2:9" ht="15.6">
      <c r="B134" s="213" t="s">
        <v>834</v>
      </c>
      <c r="C134" s="48" t="s">
        <v>124</v>
      </c>
      <c r="D134" s="48">
        <f t="shared" ref="D134:I134" si="8">SUM(D135)</f>
        <v>74386</v>
      </c>
      <c r="E134" s="48">
        <f t="shared" si="8"/>
        <v>76245</v>
      </c>
      <c r="F134" s="48">
        <f t="shared" si="8"/>
        <v>80443</v>
      </c>
      <c r="G134" s="48">
        <f t="shared" si="8"/>
        <v>86077</v>
      </c>
      <c r="H134" s="48">
        <f t="shared" si="8"/>
        <v>124845</v>
      </c>
      <c r="I134" s="48">
        <f t="shared" si="8"/>
        <v>150308</v>
      </c>
    </row>
    <row r="135" spans="2:9">
      <c r="B135" s="213" t="s">
        <v>189</v>
      </c>
      <c r="C135" s="48" t="s">
        <v>124</v>
      </c>
      <c r="D135" s="48">
        <v>74386</v>
      </c>
      <c r="E135" s="48">
        <v>76245</v>
      </c>
      <c r="F135" s="48">
        <v>80443</v>
      </c>
      <c r="G135" s="48">
        <v>86077</v>
      </c>
      <c r="H135" s="48">
        <v>124845</v>
      </c>
      <c r="I135" s="48">
        <v>150308</v>
      </c>
    </row>
    <row r="136" spans="2:9">
      <c r="B136" s="213" t="s">
        <v>504</v>
      </c>
      <c r="C136" s="48">
        <v>0</v>
      </c>
      <c r="D136" s="48">
        <v>0</v>
      </c>
      <c r="E136" s="48">
        <v>0</v>
      </c>
      <c r="F136" s="48">
        <v>0</v>
      </c>
      <c r="G136" s="48">
        <v>0</v>
      </c>
      <c r="H136" s="48">
        <v>0</v>
      </c>
      <c r="I136" s="48">
        <v>0</v>
      </c>
    </row>
    <row r="137" spans="2:9">
      <c r="B137" s="218" t="s">
        <v>190</v>
      </c>
      <c r="C137" s="48">
        <v>0</v>
      </c>
      <c r="D137" s="48">
        <v>0</v>
      </c>
      <c r="E137" s="48">
        <v>0</v>
      </c>
      <c r="F137" s="48">
        <v>0</v>
      </c>
      <c r="G137" s="48">
        <v>0</v>
      </c>
      <c r="H137" s="48">
        <v>0</v>
      </c>
      <c r="I137" s="48">
        <v>0</v>
      </c>
    </row>
    <row r="138" spans="2:9">
      <c r="B138" s="213" t="s">
        <v>191</v>
      </c>
      <c r="C138" s="48">
        <v>0</v>
      </c>
      <c r="D138" s="48">
        <v>0</v>
      </c>
      <c r="E138" s="48">
        <v>0</v>
      </c>
      <c r="F138" s="48">
        <v>0</v>
      </c>
      <c r="G138" s="48">
        <v>0</v>
      </c>
      <c r="H138" s="48">
        <v>0</v>
      </c>
      <c r="I138" s="48">
        <v>0</v>
      </c>
    </row>
    <row r="139" spans="2:9">
      <c r="B139" s="75" t="s">
        <v>192</v>
      </c>
      <c r="C139" s="48">
        <f>+C140+C141</f>
        <v>0</v>
      </c>
      <c r="D139" s="48">
        <f>+D140+D141</f>
        <v>0</v>
      </c>
      <c r="E139" s="48">
        <f>+E140+E141</f>
        <v>0</v>
      </c>
      <c r="F139" s="48">
        <v>0</v>
      </c>
      <c r="G139" s="48">
        <f>+G140+G141</f>
        <v>0</v>
      </c>
      <c r="H139" s="48">
        <f>+H140+H141</f>
        <v>0</v>
      </c>
      <c r="I139" s="48">
        <f>+I140+I141</f>
        <v>0</v>
      </c>
    </row>
    <row r="140" spans="2:9">
      <c r="B140" s="213" t="s">
        <v>193</v>
      </c>
      <c r="C140" s="48">
        <v>0</v>
      </c>
      <c r="D140" s="48">
        <v>0</v>
      </c>
      <c r="E140" s="48">
        <v>0</v>
      </c>
      <c r="F140" s="48">
        <v>0</v>
      </c>
      <c r="G140" s="48">
        <v>0</v>
      </c>
      <c r="H140" s="48">
        <v>0</v>
      </c>
      <c r="I140" s="48">
        <v>0</v>
      </c>
    </row>
    <row r="141" spans="2:9">
      <c r="B141" s="213" t="s">
        <v>194</v>
      </c>
      <c r="C141" s="48">
        <v>0</v>
      </c>
      <c r="D141" s="48">
        <v>0</v>
      </c>
      <c r="E141" s="48">
        <v>0</v>
      </c>
      <c r="F141" s="48">
        <v>0</v>
      </c>
      <c r="G141" s="48">
        <v>0</v>
      </c>
      <c r="H141" s="48">
        <v>0</v>
      </c>
      <c r="I141" s="48">
        <v>0</v>
      </c>
    </row>
    <row r="142" spans="2:9">
      <c r="B142" s="214" t="s">
        <v>1629</v>
      </c>
      <c r="C142" s="48"/>
      <c r="D142" s="48"/>
      <c r="E142" s="48"/>
      <c r="F142" s="48"/>
      <c r="G142" s="48"/>
      <c r="H142" s="48"/>
      <c r="I142" s="48"/>
    </row>
    <row r="143" spans="2:9" ht="15" thickBot="1">
      <c r="B143" s="219" t="s">
        <v>1630</v>
      </c>
      <c r="C143" s="48"/>
      <c r="D143" s="48"/>
      <c r="E143" s="48"/>
      <c r="F143" s="48"/>
      <c r="G143" s="48"/>
      <c r="H143" s="48"/>
      <c r="I143" s="48"/>
    </row>
    <row r="144" spans="2:9" ht="15" thickTop="1">
      <c r="B144" s="1313"/>
      <c r="C144" s="1313"/>
      <c r="D144" s="1313"/>
      <c r="E144" s="1313"/>
      <c r="F144" s="1313"/>
      <c r="G144" s="1313"/>
      <c r="H144" s="1313"/>
      <c r="I144" s="1313"/>
    </row>
    <row r="145" spans="2:10">
      <c r="B145" s="1358" t="s">
        <v>19</v>
      </c>
      <c r="C145" s="1358"/>
      <c r="D145" s="1358"/>
      <c r="E145" s="1358"/>
      <c r="F145" s="1358"/>
      <c r="G145" s="1358"/>
      <c r="H145" s="1358"/>
      <c r="I145" s="1358"/>
      <c r="J145" s="1358"/>
    </row>
    <row r="147" spans="2:10">
      <c r="B147" s="422" t="s">
        <v>196</v>
      </c>
      <c r="C147" s="411"/>
      <c r="D147" s="411"/>
      <c r="E147" s="411"/>
      <c r="F147" s="411"/>
      <c r="G147" s="411"/>
      <c r="H147" s="411"/>
      <c r="I147" s="411"/>
      <c r="J147" s="411"/>
    </row>
    <row r="148" spans="2:10">
      <c r="B148" s="417"/>
      <c r="C148" s="411"/>
      <c r="D148" s="411"/>
      <c r="E148" s="411"/>
      <c r="F148" s="411"/>
      <c r="G148" s="411"/>
      <c r="H148" s="411"/>
      <c r="I148" s="411"/>
      <c r="J148" s="411"/>
    </row>
    <row r="149" spans="2:10">
      <c r="B149" s="415"/>
      <c r="C149" s="416">
        <v>2014</v>
      </c>
      <c r="D149" s="416">
        <v>2015</v>
      </c>
      <c r="E149" s="416">
        <v>2016</v>
      </c>
      <c r="F149" s="416">
        <v>2017</v>
      </c>
      <c r="G149" s="416">
        <v>2018</v>
      </c>
      <c r="H149" s="416">
        <v>2019</v>
      </c>
      <c r="I149" s="416">
        <v>2020</v>
      </c>
      <c r="J149" s="1233"/>
    </row>
    <row r="150" spans="2:10">
      <c r="B150" s="16" t="s">
        <v>197</v>
      </c>
      <c r="C150" s="17"/>
      <c r="D150" s="17"/>
      <c r="E150" s="17"/>
      <c r="F150" s="17"/>
      <c r="G150" s="17"/>
      <c r="H150" s="17"/>
      <c r="I150" s="17"/>
    </row>
    <row r="151" spans="2:10" ht="15.6">
      <c r="B151" s="44" t="s">
        <v>1631</v>
      </c>
      <c r="C151" s="86">
        <f>SUM(C152:C153)</f>
        <v>33065.599999999999</v>
      </c>
      <c r="D151" s="86">
        <f>SUM(D152:D153)</f>
        <v>33547.285000000003</v>
      </c>
      <c r="E151" s="86">
        <f t="shared" ref="E151:I151" si="9">SUM(E152:E153)</f>
        <v>37349.044000000002</v>
      </c>
      <c r="F151" s="86">
        <f t="shared" si="9"/>
        <v>38927.517999999996</v>
      </c>
      <c r="G151" s="86">
        <f t="shared" si="9"/>
        <v>40012.618000000002</v>
      </c>
      <c r="H151" s="86">
        <f t="shared" si="9"/>
        <v>43605.796000000002</v>
      </c>
      <c r="I151" s="86">
        <f t="shared" si="9"/>
        <v>44309.266000000003</v>
      </c>
    </row>
    <row r="152" spans="2:10">
      <c r="B152" s="107" t="s">
        <v>1632</v>
      </c>
      <c r="C152" s="36" t="s">
        <v>124</v>
      </c>
      <c r="D152" s="36" t="s">
        <v>124</v>
      </c>
      <c r="E152" s="36" t="s">
        <v>124</v>
      </c>
      <c r="F152" s="36" t="s">
        <v>124</v>
      </c>
      <c r="G152" s="36" t="s">
        <v>124</v>
      </c>
      <c r="H152" s="36" t="s">
        <v>124</v>
      </c>
      <c r="I152" s="36" t="s">
        <v>124</v>
      </c>
    </row>
    <row r="153" spans="2:10">
      <c r="B153" s="220" t="s">
        <v>773</v>
      </c>
      <c r="C153" s="36">
        <v>33065.599999999999</v>
      </c>
      <c r="D153" s="36">
        <v>33547.285000000003</v>
      </c>
      <c r="E153" s="36">
        <v>37349.044000000002</v>
      </c>
      <c r="F153" s="36">
        <v>38927.517999999996</v>
      </c>
      <c r="G153" s="36">
        <v>40012.618000000002</v>
      </c>
      <c r="H153" s="36">
        <v>43605.796000000002</v>
      </c>
      <c r="I153" s="36">
        <v>44309.266000000003</v>
      </c>
    </row>
    <row r="154" spans="2:10" ht="15.6">
      <c r="B154" s="1248" t="s">
        <v>1633</v>
      </c>
      <c r="C154" s="36">
        <v>2949.0929999999998</v>
      </c>
      <c r="D154" s="36">
        <v>4114.5919999999996</v>
      </c>
      <c r="E154" s="36">
        <v>4152.3609999999999</v>
      </c>
      <c r="F154" s="36">
        <v>4117.7569999999996</v>
      </c>
      <c r="G154" s="36">
        <v>4417.9809999999998</v>
      </c>
      <c r="H154" s="36">
        <v>4835.2209999999995</v>
      </c>
      <c r="I154" s="36">
        <v>4708.7849999999999</v>
      </c>
    </row>
    <row r="155" spans="2:10" ht="15.6">
      <c r="B155" s="221" t="s">
        <v>838</v>
      </c>
      <c r="C155" s="36">
        <v>0</v>
      </c>
      <c r="D155" s="36">
        <f>SUM(D156:D158)</f>
        <v>155978.908</v>
      </c>
      <c r="E155" s="36">
        <f t="shared" ref="E155:I155" si="10">SUM(E156:E158)</f>
        <v>166108.94</v>
      </c>
      <c r="F155" s="36">
        <f t="shared" si="10"/>
        <v>195173.008</v>
      </c>
      <c r="G155" s="36">
        <f t="shared" si="10"/>
        <v>235005.53200000001</v>
      </c>
      <c r="H155" s="36">
        <f t="shared" si="10"/>
        <v>265765.223</v>
      </c>
      <c r="I155" s="36">
        <f t="shared" si="10"/>
        <v>228075.12599999999</v>
      </c>
    </row>
    <row r="156" spans="2:10">
      <c r="B156" s="95" t="s">
        <v>203</v>
      </c>
      <c r="C156" s="36" t="s">
        <v>124</v>
      </c>
      <c r="D156" s="36">
        <v>23701.365000000002</v>
      </c>
      <c r="E156" s="36">
        <v>30334.004000000001</v>
      </c>
      <c r="F156" s="36">
        <v>37474.750999999997</v>
      </c>
      <c r="G156" s="36">
        <v>46936.235000000001</v>
      </c>
      <c r="H156" s="36">
        <v>59801.622000000003</v>
      </c>
      <c r="I156" s="36">
        <v>61115.125999999997</v>
      </c>
    </row>
    <row r="157" spans="2:10">
      <c r="B157" s="220" t="s">
        <v>204</v>
      </c>
      <c r="C157" s="36" t="s">
        <v>124</v>
      </c>
      <c r="D157" s="36" t="s">
        <v>124</v>
      </c>
      <c r="E157" s="36" t="s">
        <v>124</v>
      </c>
      <c r="F157" s="36" t="s">
        <v>124</v>
      </c>
      <c r="G157" s="36" t="s">
        <v>124</v>
      </c>
      <c r="H157" s="36" t="s">
        <v>124</v>
      </c>
      <c r="I157" s="36" t="s">
        <v>124</v>
      </c>
    </row>
    <row r="158" spans="2:10">
      <c r="B158" s="220" t="s">
        <v>205</v>
      </c>
      <c r="C158" s="36" t="s">
        <v>124</v>
      </c>
      <c r="D158" s="36">
        <f>132277543/1000</f>
        <v>132277.54300000001</v>
      </c>
      <c r="E158" s="36">
        <f>135774936/1000</f>
        <v>135774.93599999999</v>
      </c>
      <c r="F158" s="36">
        <f>157698257/1000</f>
        <v>157698.25700000001</v>
      </c>
      <c r="G158" s="36">
        <f>188069297/1000</f>
        <v>188069.29699999999</v>
      </c>
      <c r="H158" s="36">
        <f>205963601/1000</f>
        <v>205963.601</v>
      </c>
      <c r="I158" s="36">
        <f>166.96*1000</f>
        <v>166960</v>
      </c>
    </row>
    <row r="159" spans="2:10" ht="15.6">
      <c r="B159" s="1248" t="s">
        <v>839</v>
      </c>
      <c r="C159" s="36" t="s">
        <v>124</v>
      </c>
      <c r="D159" s="36" t="s">
        <v>124</v>
      </c>
      <c r="E159" s="36" t="s">
        <v>124</v>
      </c>
      <c r="F159" s="36" t="s">
        <v>124</v>
      </c>
      <c r="G159" s="36" t="s">
        <v>124</v>
      </c>
      <c r="H159" s="36" t="s">
        <v>139</v>
      </c>
      <c r="I159" s="36" t="s">
        <v>139</v>
      </c>
    </row>
    <row r="160" spans="2:10">
      <c r="B160" s="93" t="s">
        <v>207</v>
      </c>
      <c r="C160" s="36" t="s">
        <v>139</v>
      </c>
      <c r="D160" s="36" t="s">
        <v>139</v>
      </c>
      <c r="E160" s="36" t="s">
        <v>139</v>
      </c>
      <c r="F160" s="36" t="s">
        <v>139</v>
      </c>
      <c r="G160" s="36" t="s">
        <v>139</v>
      </c>
      <c r="H160" s="36" t="s">
        <v>139</v>
      </c>
      <c r="I160" s="36" t="s">
        <v>139</v>
      </c>
    </row>
    <row r="161" spans="2:9">
      <c r="B161" s="93" t="s">
        <v>130</v>
      </c>
      <c r="C161" s="36" t="s">
        <v>139</v>
      </c>
      <c r="D161" s="36" t="s">
        <v>139</v>
      </c>
      <c r="E161" s="36" t="s">
        <v>139</v>
      </c>
      <c r="F161" s="36" t="s">
        <v>139</v>
      </c>
      <c r="G161" s="36" t="s">
        <v>139</v>
      </c>
      <c r="H161" s="36" t="s">
        <v>139</v>
      </c>
      <c r="I161" s="36" t="s">
        <v>139</v>
      </c>
    </row>
    <row r="162" spans="2:9">
      <c r="B162" s="37" t="s">
        <v>131</v>
      </c>
      <c r="C162" s="36" t="s">
        <v>124</v>
      </c>
      <c r="D162" s="36" t="s">
        <v>124</v>
      </c>
      <c r="E162" s="36" t="s">
        <v>124</v>
      </c>
      <c r="F162" s="36" t="s">
        <v>124</v>
      </c>
      <c r="G162" s="36" t="s">
        <v>124</v>
      </c>
      <c r="H162" s="36" t="s">
        <v>124</v>
      </c>
      <c r="I162" s="36" t="s">
        <v>124</v>
      </c>
    </row>
    <row r="163" spans="2:9" ht="15.6">
      <c r="B163" s="37" t="s">
        <v>840</v>
      </c>
      <c r="C163" s="36" t="s">
        <v>124</v>
      </c>
      <c r="D163" s="36" t="s">
        <v>124</v>
      </c>
      <c r="E163" s="36" t="s">
        <v>124</v>
      </c>
      <c r="F163" s="36" t="s">
        <v>124</v>
      </c>
      <c r="G163" s="36" t="s">
        <v>124</v>
      </c>
      <c r="H163" s="36" t="s">
        <v>124</v>
      </c>
      <c r="I163" s="36" t="s">
        <v>124</v>
      </c>
    </row>
    <row r="164" spans="2:9">
      <c r="B164" s="37"/>
      <c r="C164" s="36"/>
      <c r="D164" s="36"/>
      <c r="E164" s="36"/>
      <c r="F164" s="36"/>
      <c r="G164" s="36"/>
      <c r="H164" s="36"/>
      <c r="I164" s="36"/>
    </row>
    <row r="165" spans="2:9">
      <c r="B165" s="37" t="s">
        <v>209</v>
      </c>
      <c r="C165" s="36">
        <f>C151+C154+C155</f>
        <v>36014.692999999999</v>
      </c>
      <c r="D165" s="36">
        <f>D151+D154+D155</f>
        <v>193640.785</v>
      </c>
      <c r="E165" s="36">
        <f t="shared" ref="E165:I165" si="11">E151+E154+E155</f>
        <v>207610.345</v>
      </c>
      <c r="F165" s="36">
        <f t="shared" si="11"/>
        <v>238218.283</v>
      </c>
      <c r="G165" s="36">
        <f t="shared" si="11"/>
        <v>279436.13099999999</v>
      </c>
      <c r="H165" s="36">
        <f t="shared" si="11"/>
        <v>314206.24</v>
      </c>
      <c r="I165" s="36">
        <f t="shared" si="11"/>
        <v>277093.17700000003</v>
      </c>
    </row>
    <row r="166" spans="2:9">
      <c r="B166" s="37" t="s">
        <v>210</v>
      </c>
      <c r="C166" s="36"/>
      <c r="D166" s="36"/>
      <c r="E166" s="36"/>
      <c r="F166" s="36"/>
      <c r="G166" s="36"/>
      <c r="H166" s="36"/>
      <c r="I166" s="36"/>
    </row>
    <row r="167" spans="2:9">
      <c r="B167" s="103"/>
      <c r="C167" s="36"/>
      <c r="D167" s="36"/>
      <c r="E167" s="36"/>
      <c r="F167" s="36"/>
      <c r="G167" s="36"/>
      <c r="H167" s="36"/>
      <c r="I167" s="36"/>
    </row>
    <row r="168" spans="2:9">
      <c r="B168" s="103" t="s">
        <v>211</v>
      </c>
      <c r="C168" s="36" t="s">
        <v>854</v>
      </c>
      <c r="D168" s="36" t="s">
        <v>854</v>
      </c>
      <c r="E168" s="36" t="s">
        <v>854</v>
      </c>
      <c r="F168" s="36" t="s">
        <v>854</v>
      </c>
      <c r="G168" s="36" t="s">
        <v>854</v>
      </c>
      <c r="H168" s="36" t="s">
        <v>854</v>
      </c>
      <c r="I168" s="36" t="s">
        <v>854</v>
      </c>
    </row>
    <row r="169" spans="2:9">
      <c r="B169" s="103"/>
      <c r="C169" s="223"/>
      <c r="D169" s="223"/>
      <c r="E169" s="223"/>
      <c r="F169" s="223"/>
      <c r="G169" s="223"/>
      <c r="H169" s="223"/>
      <c r="I169" s="223"/>
    </row>
    <row r="170" spans="2:9">
      <c r="B170" s="222" t="s">
        <v>212</v>
      </c>
      <c r="C170" s="86" t="s">
        <v>124</v>
      </c>
      <c r="D170" s="86">
        <f>SUM(D171)+D174</f>
        <v>253863.57800000001</v>
      </c>
      <c r="E170" s="86">
        <f t="shared" ref="E170:I170" si="12">SUM(E171)+E174</f>
        <v>239175.68300000002</v>
      </c>
      <c r="F170" s="86">
        <f t="shared" si="12"/>
        <v>252216.967</v>
      </c>
      <c r="G170" s="86">
        <f t="shared" si="12"/>
        <v>270095.81300000002</v>
      </c>
      <c r="H170" s="86">
        <f t="shared" si="12"/>
        <v>273755.24900000019</v>
      </c>
      <c r="I170" s="86">
        <f t="shared" si="12"/>
        <v>209149.2809999999</v>
      </c>
    </row>
    <row r="171" spans="2:9">
      <c r="B171" s="222" t="s">
        <v>213</v>
      </c>
      <c r="C171" s="203" t="s">
        <v>124</v>
      </c>
      <c r="D171" s="203">
        <f>SUM(D172:D173)</f>
        <v>199173.486</v>
      </c>
      <c r="E171" s="203">
        <f t="shared" ref="E171:I171" si="13">SUM(E172:E173)</f>
        <v>178118.478</v>
      </c>
      <c r="F171" s="203">
        <f t="shared" si="13"/>
        <v>183072.71600000001</v>
      </c>
      <c r="G171" s="203">
        <f t="shared" si="13"/>
        <v>186740.481</v>
      </c>
      <c r="H171" s="203">
        <f t="shared" si="13"/>
        <v>194317.37599999999</v>
      </c>
      <c r="I171" s="203">
        <f t="shared" si="13"/>
        <v>153459.19200000001</v>
      </c>
    </row>
    <row r="172" spans="2:9">
      <c r="B172" s="103" t="s">
        <v>214</v>
      </c>
      <c r="C172" s="86" t="s">
        <v>124</v>
      </c>
      <c r="D172" s="86">
        <f>199.173486*1000</f>
        <v>199173.486</v>
      </c>
      <c r="E172" s="86">
        <f>178.118478*1000</f>
        <v>178118.478</v>
      </c>
      <c r="F172" s="86">
        <f>183.072716*1000</f>
        <v>183072.71600000001</v>
      </c>
      <c r="G172" s="86">
        <f>186.740481*1000</f>
        <v>186740.481</v>
      </c>
      <c r="H172" s="86">
        <f>194.317376*1000</f>
        <v>194317.37599999999</v>
      </c>
      <c r="I172" s="86">
        <f>153.459192*1000</f>
        <v>153459.19200000001</v>
      </c>
    </row>
    <row r="173" spans="2:9">
      <c r="B173" s="103" t="s">
        <v>215</v>
      </c>
      <c r="C173" s="86" t="s">
        <v>124</v>
      </c>
      <c r="D173" s="86" t="s">
        <v>139</v>
      </c>
      <c r="E173" s="86" t="s">
        <v>139</v>
      </c>
      <c r="F173" s="86" t="s">
        <v>139</v>
      </c>
      <c r="G173" s="86" t="s">
        <v>139</v>
      </c>
      <c r="H173" s="86" t="s">
        <v>139</v>
      </c>
      <c r="I173" s="86" t="s">
        <v>139</v>
      </c>
    </row>
    <row r="174" spans="2:9">
      <c r="B174" s="44" t="s">
        <v>216</v>
      </c>
      <c r="C174" s="86" t="s">
        <v>124</v>
      </c>
      <c r="D174" s="86">
        <f>54.690092*1000</f>
        <v>54690.091999999997</v>
      </c>
      <c r="E174" s="86">
        <f>61.057205*1000</f>
        <v>61057.205000000002</v>
      </c>
      <c r="F174" s="86">
        <f>69.144251*1000</f>
        <v>69144.251000000004</v>
      </c>
      <c r="G174" s="86">
        <f>83.355332*1000</f>
        <v>83355.332000000009</v>
      </c>
      <c r="H174" s="86">
        <f>79.4378730000002*1000</f>
        <v>79437.873000000196</v>
      </c>
      <c r="I174" s="86">
        <f>55.6900889999999*1000</f>
        <v>55690.088999999898</v>
      </c>
    </row>
    <row r="175" spans="2:9">
      <c r="B175" s="103" t="s">
        <v>206</v>
      </c>
      <c r="C175" s="385" t="s">
        <v>124</v>
      </c>
      <c r="D175" s="385">
        <f t="shared" ref="D175:I175" si="14">SUM(D176:D178)</f>
        <v>0</v>
      </c>
      <c r="E175" s="223">
        <f t="shared" si="14"/>
        <v>0</v>
      </c>
      <c r="F175" s="223">
        <f t="shared" si="14"/>
        <v>0</v>
      </c>
      <c r="G175" s="223">
        <f t="shared" si="14"/>
        <v>0</v>
      </c>
      <c r="H175" s="223">
        <f t="shared" si="14"/>
        <v>0</v>
      </c>
      <c r="I175" s="223">
        <f t="shared" si="14"/>
        <v>0</v>
      </c>
    </row>
    <row r="176" spans="2:9">
      <c r="B176" s="222" t="s">
        <v>217</v>
      </c>
      <c r="C176" s="385" t="s">
        <v>124</v>
      </c>
      <c r="D176" s="385" t="s">
        <v>139</v>
      </c>
      <c r="E176" s="223" t="s">
        <v>139</v>
      </c>
      <c r="F176" s="223" t="s">
        <v>139</v>
      </c>
      <c r="G176" s="223" t="s">
        <v>139</v>
      </c>
      <c r="H176" s="223" t="s">
        <v>139</v>
      </c>
      <c r="I176" s="223" t="s">
        <v>139</v>
      </c>
    </row>
    <row r="177" spans="2:9">
      <c r="B177" s="222" t="s">
        <v>218</v>
      </c>
      <c r="C177" s="385" t="s">
        <v>124</v>
      </c>
      <c r="D177" s="385" t="s">
        <v>139</v>
      </c>
      <c r="E177" s="223" t="s">
        <v>139</v>
      </c>
      <c r="F177" s="223" t="s">
        <v>139</v>
      </c>
      <c r="G177" s="223" t="s">
        <v>139</v>
      </c>
      <c r="H177" s="223" t="s">
        <v>139</v>
      </c>
      <c r="I177" s="223" t="s">
        <v>139</v>
      </c>
    </row>
    <row r="178" spans="2:9">
      <c r="B178" s="103" t="s">
        <v>219</v>
      </c>
      <c r="C178" s="385" t="s">
        <v>124</v>
      </c>
      <c r="D178" s="385" t="s">
        <v>139</v>
      </c>
      <c r="E178" s="223" t="s">
        <v>139</v>
      </c>
      <c r="F178" s="223" t="s">
        <v>139</v>
      </c>
      <c r="G178" s="223" t="s">
        <v>139</v>
      </c>
      <c r="H178" s="223" t="s">
        <v>139</v>
      </c>
      <c r="I178" s="223" t="s">
        <v>139</v>
      </c>
    </row>
    <row r="179" spans="2:9">
      <c r="B179" s="103"/>
      <c r="C179" s="385"/>
      <c r="D179" s="385"/>
      <c r="E179" s="223"/>
      <c r="F179" s="223"/>
      <c r="G179" s="223"/>
      <c r="H179" s="223"/>
      <c r="I179" s="223"/>
    </row>
    <row r="180" spans="2:9">
      <c r="B180" s="222" t="s">
        <v>220</v>
      </c>
      <c r="C180" s="385" t="s">
        <v>124</v>
      </c>
      <c r="D180" s="385">
        <f>SUM(D181:D182)+D184</f>
        <v>453037.06400000001</v>
      </c>
      <c r="E180" s="223">
        <f t="shared" ref="E180:I180" si="15">SUM(E181:E182)+E184</f>
        <v>417294.16100000002</v>
      </c>
      <c r="F180" s="223">
        <f t="shared" si="15"/>
        <v>435289.68300000002</v>
      </c>
      <c r="G180" s="223">
        <f t="shared" si="15"/>
        <v>456836.29399999999</v>
      </c>
      <c r="H180" s="223">
        <f t="shared" si="15"/>
        <v>468072.62500000017</v>
      </c>
      <c r="I180" s="223">
        <f t="shared" si="15"/>
        <v>362608.47299999994</v>
      </c>
    </row>
    <row r="181" spans="2:9">
      <c r="B181" s="222" t="s">
        <v>213</v>
      </c>
      <c r="C181" s="385" t="s">
        <v>124</v>
      </c>
      <c r="D181" s="385">
        <f>SUM(D182:D183)</f>
        <v>199173.486</v>
      </c>
      <c r="E181" s="223">
        <f t="shared" ref="E181:I181" si="16">SUM(E182:E183)</f>
        <v>178118.478</v>
      </c>
      <c r="F181" s="223">
        <f t="shared" si="16"/>
        <v>183072.71600000001</v>
      </c>
      <c r="G181" s="223">
        <f t="shared" si="16"/>
        <v>186740.481</v>
      </c>
      <c r="H181" s="223">
        <f t="shared" si="16"/>
        <v>194317.37599999999</v>
      </c>
      <c r="I181" s="223">
        <f t="shared" si="16"/>
        <v>153459.19200000001</v>
      </c>
    </row>
    <row r="182" spans="2:9">
      <c r="B182" s="222" t="s">
        <v>214</v>
      </c>
      <c r="C182" s="385" t="s">
        <v>124</v>
      </c>
      <c r="D182" s="385">
        <f>199.173486*1000</f>
        <v>199173.486</v>
      </c>
      <c r="E182" s="223">
        <f>178.118478*1000</f>
        <v>178118.478</v>
      </c>
      <c r="F182" s="223">
        <f>183.072716*1000</f>
        <v>183072.71600000001</v>
      </c>
      <c r="G182" s="223">
        <f>186.740481*1000</f>
        <v>186740.481</v>
      </c>
      <c r="H182" s="223">
        <f>194.317376*1000</f>
        <v>194317.37599999999</v>
      </c>
      <c r="I182" s="223">
        <f>153.459192*1000</f>
        <v>153459.19200000001</v>
      </c>
    </row>
    <row r="183" spans="2:9">
      <c r="B183" s="222" t="s">
        <v>215</v>
      </c>
      <c r="C183" s="86" t="s">
        <v>124</v>
      </c>
      <c r="D183" s="86" t="s">
        <v>139</v>
      </c>
      <c r="E183" s="36" t="s">
        <v>139</v>
      </c>
      <c r="F183" s="36" t="s">
        <v>139</v>
      </c>
      <c r="G183" s="36" t="s">
        <v>139</v>
      </c>
      <c r="H183" s="36" t="s">
        <v>139</v>
      </c>
      <c r="I183" s="36" t="s">
        <v>139</v>
      </c>
    </row>
    <row r="184" spans="2:9">
      <c r="B184" s="49" t="s">
        <v>216</v>
      </c>
      <c r="C184" s="86" t="s">
        <v>124</v>
      </c>
      <c r="D184" s="86">
        <f>54.690092*1000</f>
        <v>54690.091999999997</v>
      </c>
      <c r="E184" s="36">
        <f>61.057205*1000</f>
        <v>61057.205000000002</v>
      </c>
      <c r="F184" s="36">
        <f>69.144251*1000</f>
        <v>69144.251000000004</v>
      </c>
      <c r="G184" s="36">
        <f>83.355332*1000</f>
        <v>83355.332000000009</v>
      </c>
      <c r="H184" s="36">
        <f>79.4378730000002*1000</f>
        <v>79437.873000000196</v>
      </c>
      <c r="I184" s="36">
        <f>55.6900889999999*1000</f>
        <v>55690.088999999898</v>
      </c>
    </row>
    <row r="185" spans="2:9">
      <c r="B185" s="103" t="s">
        <v>206</v>
      </c>
      <c r="C185" s="385" t="s">
        <v>124</v>
      </c>
      <c r="D185" s="385">
        <f t="shared" ref="D185:I185" si="17">SUM(D186:D188)</f>
        <v>0</v>
      </c>
      <c r="E185" s="223">
        <f t="shared" si="17"/>
        <v>0</v>
      </c>
      <c r="F185" s="223">
        <f t="shared" si="17"/>
        <v>0</v>
      </c>
      <c r="G185" s="223">
        <f t="shared" si="17"/>
        <v>0</v>
      </c>
      <c r="H185" s="223">
        <f t="shared" si="17"/>
        <v>0</v>
      </c>
      <c r="I185" s="223">
        <f t="shared" si="17"/>
        <v>0</v>
      </c>
    </row>
    <row r="186" spans="2:9">
      <c r="B186" s="222" t="s">
        <v>217</v>
      </c>
      <c r="C186" s="385" t="s">
        <v>124</v>
      </c>
      <c r="D186" s="385" t="s">
        <v>139</v>
      </c>
      <c r="E186" s="223" t="s">
        <v>139</v>
      </c>
      <c r="F186" s="223" t="s">
        <v>139</v>
      </c>
      <c r="G186" s="223" t="s">
        <v>139</v>
      </c>
      <c r="H186" s="223" t="s">
        <v>139</v>
      </c>
      <c r="I186" s="223" t="s">
        <v>139</v>
      </c>
    </row>
    <row r="187" spans="2:9">
      <c r="B187" s="222" t="s">
        <v>218</v>
      </c>
      <c r="C187" s="385" t="s">
        <v>124</v>
      </c>
      <c r="D187" s="385" t="s">
        <v>139</v>
      </c>
      <c r="E187" s="223" t="s">
        <v>139</v>
      </c>
      <c r="F187" s="223" t="s">
        <v>139</v>
      </c>
      <c r="G187" s="223" t="s">
        <v>139</v>
      </c>
      <c r="H187" s="223" t="s">
        <v>139</v>
      </c>
      <c r="I187" s="223" t="s">
        <v>139</v>
      </c>
    </row>
    <row r="188" spans="2:9">
      <c r="B188" s="103" t="s">
        <v>219</v>
      </c>
      <c r="C188" s="385" t="s">
        <v>124</v>
      </c>
      <c r="D188" s="385" t="s">
        <v>139</v>
      </c>
      <c r="E188" s="223" t="s">
        <v>139</v>
      </c>
      <c r="F188" s="223" t="s">
        <v>139</v>
      </c>
      <c r="G188" s="223" t="s">
        <v>139</v>
      </c>
      <c r="H188" s="223" t="s">
        <v>139</v>
      </c>
      <c r="I188" s="223" t="s">
        <v>139</v>
      </c>
    </row>
    <row r="189" spans="2:9">
      <c r="B189" s="103"/>
      <c r="C189" s="385"/>
      <c r="D189" s="385"/>
      <c r="E189" s="223"/>
      <c r="F189" s="223"/>
      <c r="G189" s="223"/>
      <c r="H189" s="223"/>
      <c r="I189" s="223"/>
    </row>
    <row r="190" spans="2:9">
      <c r="B190" s="222" t="s">
        <v>221</v>
      </c>
      <c r="C190" s="385">
        <f t="shared" ref="C190:I190" si="18">SUM(C191,C194,C195)</f>
        <v>0</v>
      </c>
      <c r="D190" s="385">
        <f t="shared" si="18"/>
        <v>0</v>
      </c>
      <c r="E190" s="223">
        <f t="shared" si="18"/>
        <v>0</v>
      </c>
      <c r="F190" s="223">
        <f t="shared" si="18"/>
        <v>0</v>
      </c>
      <c r="G190" s="223">
        <f t="shared" si="18"/>
        <v>0</v>
      </c>
      <c r="H190" s="223">
        <f t="shared" si="18"/>
        <v>0</v>
      </c>
      <c r="I190" s="223">
        <f t="shared" si="18"/>
        <v>0</v>
      </c>
    </row>
    <row r="191" spans="2:9">
      <c r="B191" s="222" t="s">
        <v>213</v>
      </c>
      <c r="C191" s="385">
        <f t="shared" ref="C191:I191" si="19">SUM(C192:C193)</f>
        <v>0</v>
      </c>
      <c r="D191" s="385">
        <f t="shared" si="19"/>
        <v>0</v>
      </c>
      <c r="E191" s="223">
        <f t="shared" si="19"/>
        <v>0</v>
      </c>
      <c r="F191" s="223">
        <f t="shared" si="19"/>
        <v>0</v>
      </c>
      <c r="G191" s="223">
        <f t="shared" si="19"/>
        <v>0</v>
      </c>
      <c r="H191" s="223">
        <f t="shared" si="19"/>
        <v>0</v>
      </c>
      <c r="I191" s="223">
        <f t="shared" si="19"/>
        <v>0</v>
      </c>
    </row>
    <row r="192" spans="2:9">
      <c r="B192" s="222" t="s">
        <v>214</v>
      </c>
      <c r="C192" s="385" t="s">
        <v>139</v>
      </c>
      <c r="D192" s="385" t="s">
        <v>139</v>
      </c>
      <c r="E192" s="223" t="s">
        <v>139</v>
      </c>
      <c r="F192" s="223" t="s">
        <v>139</v>
      </c>
      <c r="G192" s="223" t="s">
        <v>139</v>
      </c>
      <c r="H192" s="223" t="s">
        <v>139</v>
      </c>
      <c r="I192" s="223" t="s">
        <v>139</v>
      </c>
    </row>
    <row r="193" spans="2:9">
      <c r="B193" s="222" t="s">
        <v>215</v>
      </c>
      <c r="C193" s="86" t="s">
        <v>139</v>
      </c>
      <c r="D193" s="86" t="s">
        <v>139</v>
      </c>
      <c r="E193" s="36" t="s">
        <v>139</v>
      </c>
      <c r="F193" s="36" t="s">
        <v>139</v>
      </c>
      <c r="G193" s="36" t="s">
        <v>139</v>
      </c>
      <c r="H193" s="36" t="s">
        <v>139</v>
      </c>
      <c r="I193" s="36" t="s">
        <v>139</v>
      </c>
    </row>
    <row r="194" spans="2:9">
      <c r="B194" s="49" t="s">
        <v>216</v>
      </c>
      <c r="C194" s="86">
        <v>0</v>
      </c>
      <c r="D194" s="86">
        <v>0</v>
      </c>
      <c r="E194" s="36">
        <v>0</v>
      </c>
      <c r="F194" s="36">
        <v>0</v>
      </c>
      <c r="G194" s="36">
        <v>0</v>
      </c>
      <c r="H194" s="36">
        <v>0</v>
      </c>
      <c r="I194" s="36">
        <v>0</v>
      </c>
    </row>
    <row r="195" spans="2:9">
      <c r="B195" s="103" t="s">
        <v>206</v>
      </c>
      <c r="C195" s="385">
        <f t="shared" ref="C195:I195" si="20">SUM(C196:C198)</f>
        <v>0</v>
      </c>
      <c r="D195" s="385">
        <f t="shared" si="20"/>
        <v>0</v>
      </c>
      <c r="E195" s="223">
        <f t="shared" si="20"/>
        <v>0</v>
      </c>
      <c r="F195" s="223">
        <f t="shared" si="20"/>
        <v>0</v>
      </c>
      <c r="G195" s="223">
        <f t="shared" si="20"/>
        <v>0</v>
      </c>
      <c r="H195" s="223">
        <f t="shared" si="20"/>
        <v>0</v>
      </c>
      <c r="I195" s="223">
        <f t="shared" si="20"/>
        <v>0</v>
      </c>
    </row>
    <row r="196" spans="2:9">
      <c r="B196" s="222" t="s">
        <v>217</v>
      </c>
      <c r="C196" s="385" t="s">
        <v>139</v>
      </c>
      <c r="D196" s="385" t="s">
        <v>139</v>
      </c>
      <c r="E196" s="223" t="s">
        <v>139</v>
      </c>
      <c r="F196" s="223" t="s">
        <v>139</v>
      </c>
      <c r="G196" s="223" t="s">
        <v>139</v>
      </c>
      <c r="H196" s="223" t="s">
        <v>139</v>
      </c>
      <c r="I196" s="223" t="s">
        <v>139</v>
      </c>
    </row>
    <row r="197" spans="2:9">
      <c r="B197" s="222" t="s">
        <v>218</v>
      </c>
      <c r="C197" s="385" t="s">
        <v>139</v>
      </c>
      <c r="D197" s="385" t="s">
        <v>139</v>
      </c>
      <c r="E197" s="223" t="s">
        <v>139</v>
      </c>
      <c r="F197" s="223" t="s">
        <v>139</v>
      </c>
      <c r="G197" s="223" t="s">
        <v>139</v>
      </c>
      <c r="H197" s="223" t="s">
        <v>139</v>
      </c>
      <c r="I197" s="223" t="s">
        <v>139</v>
      </c>
    </row>
    <row r="198" spans="2:9">
      <c r="B198" s="103" t="s">
        <v>219</v>
      </c>
      <c r="C198" s="385" t="s">
        <v>139</v>
      </c>
      <c r="D198" s="385" t="s">
        <v>139</v>
      </c>
      <c r="E198" s="223" t="s">
        <v>139</v>
      </c>
      <c r="F198" s="223" t="s">
        <v>139</v>
      </c>
      <c r="G198" s="223" t="s">
        <v>139</v>
      </c>
      <c r="H198" s="223" t="s">
        <v>139</v>
      </c>
      <c r="I198" s="223" t="s">
        <v>139</v>
      </c>
    </row>
    <row r="199" spans="2:9">
      <c r="B199" s="103"/>
      <c r="C199" s="385"/>
      <c r="D199" s="385"/>
      <c r="E199" s="223"/>
      <c r="F199" s="223"/>
      <c r="G199" s="223"/>
      <c r="H199" s="223"/>
      <c r="I199" s="223"/>
    </row>
    <row r="200" spans="2:9">
      <c r="B200" s="222" t="s">
        <v>222</v>
      </c>
      <c r="C200" s="385">
        <f t="shared" ref="C200:I200" si="21">SUM(C201,C204,C205)</f>
        <v>0</v>
      </c>
      <c r="D200" s="385">
        <f t="shared" si="21"/>
        <v>0</v>
      </c>
      <c r="E200" s="223">
        <f t="shared" si="21"/>
        <v>0</v>
      </c>
      <c r="F200" s="223">
        <f t="shared" si="21"/>
        <v>0</v>
      </c>
      <c r="G200" s="223">
        <f t="shared" si="21"/>
        <v>0</v>
      </c>
      <c r="H200" s="223">
        <f t="shared" si="21"/>
        <v>0</v>
      </c>
      <c r="I200" s="223">
        <f t="shared" si="21"/>
        <v>0</v>
      </c>
    </row>
    <row r="201" spans="2:9">
      <c r="B201" s="222" t="s">
        <v>213</v>
      </c>
      <c r="C201" s="385">
        <f t="shared" ref="C201:I201" si="22">SUM(C202:C203)</f>
        <v>0</v>
      </c>
      <c r="D201" s="385">
        <f t="shared" si="22"/>
        <v>0</v>
      </c>
      <c r="E201" s="223">
        <f t="shared" si="22"/>
        <v>0</v>
      </c>
      <c r="F201" s="223">
        <f t="shared" si="22"/>
        <v>0</v>
      </c>
      <c r="G201" s="223">
        <f t="shared" si="22"/>
        <v>0</v>
      </c>
      <c r="H201" s="223">
        <f t="shared" si="22"/>
        <v>0</v>
      </c>
      <c r="I201" s="223">
        <f t="shared" si="22"/>
        <v>0</v>
      </c>
    </row>
    <row r="202" spans="2:9">
      <c r="B202" s="222" t="s">
        <v>214</v>
      </c>
      <c r="C202" s="385" t="s">
        <v>139</v>
      </c>
      <c r="D202" s="385" t="s">
        <v>139</v>
      </c>
      <c r="E202" s="223" t="s">
        <v>139</v>
      </c>
      <c r="F202" s="223" t="s">
        <v>139</v>
      </c>
      <c r="G202" s="223" t="s">
        <v>139</v>
      </c>
      <c r="H202" s="223" t="s">
        <v>139</v>
      </c>
      <c r="I202" s="223" t="s">
        <v>139</v>
      </c>
    </row>
    <row r="203" spans="2:9">
      <c r="B203" s="222" t="s">
        <v>215</v>
      </c>
      <c r="C203" s="86" t="s">
        <v>139</v>
      </c>
      <c r="D203" s="86" t="s">
        <v>139</v>
      </c>
      <c r="E203" s="36" t="s">
        <v>139</v>
      </c>
      <c r="F203" s="36" t="s">
        <v>139</v>
      </c>
      <c r="G203" s="36" t="s">
        <v>139</v>
      </c>
      <c r="H203" s="36" t="s">
        <v>139</v>
      </c>
      <c r="I203" s="36" t="s">
        <v>139</v>
      </c>
    </row>
    <row r="204" spans="2:9">
      <c r="B204" s="49" t="s">
        <v>216</v>
      </c>
      <c r="C204" s="86">
        <v>0</v>
      </c>
      <c r="D204" s="86">
        <v>0</v>
      </c>
      <c r="E204" s="36">
        <v>0</v>
      </c>
      <c r="F204" s="36">
        <v>0</v>
      </c>
      <c r="G204" s="36">
        <v>0</v>
      </c>
      <c r="H204" s="36">
        <v>0</v>
      </c>
      <c r="I204" s="36">
        <v>0</v>
      </c>
    </row>
    <row r="205" spans="2:9">
      <c r="B205" s="103" t="s">
        <v>206</v>
      </c>
      <c r="C205" s="385">
        <f t="shared" ref="C205:I205" si="23">SUM(C206:C208)</f>
        <v>0</v>
      </c>
      <c r="D205" s="385">
        <f t="shared" si="23"/>
        <v>0</v>
      </c>
      <c r="E205" s="223">
        <f t="shared" si="23"/>
        <v>0</v>
      </c>
      <c r="F205" s="223">
        <f t="shared" si="23"/>
        <v>0</v>
      </c>
      <c r="G205" s="223">
        <f t="shared" si="23"/>
        <v>0</v>
      </c>
      <c r="H205" s="223">
        <f t="shared" si="23"/>
        <v>0</v>
      </c>
      <c r="I205" s="223">
        <f t="shared" si="23"/>
        <v>0</v>
      </c>
    </row>
    <row r="206" spans="2:9">
      <c r="B206" s="222" t="s">
        <v>217</v>
      </c>
      <c r="C206" s="385" t="s">
        <v>139</v>
      </c>
      <c r="D206" s="385" t="s">
        <v>139</v>
      </c>
      <c r="E206" s="223" t="s">
        <v>139</v>
      </c>
      <c r="F206" s="223" t="s">
        <v>139</v>
      </c>
      <c r="G206" s="223" t="s">
        <v>139</v>
      </c>
      <c r="H206" s="223" t="s">
        <v>139</v>
      </c>
      <c r="I206" s="223" t="s">
        <v>139</v>
      </c>
    </row>
    <row r="207" spans="2:9">
      <c r="B207" s="222" t="s">
        <v>218</v>
      </c>
      <c r="C207" s="385" t="s">
        <v>139</v>
      </c>
      <c r="D207" s="385" t="s">
        <v>139</v>
      </c>
      <c r="E207" s="223" t="s">
        <v>139</v>
      </c>
      <c r="F207" s="223" t="s">
        <v>139</v>
      </c>
      <c r="G207" s="223" t="s">
        <v>139</v>
      </c>
      <c r="H207" s="223" t="s">
        <v>139</v>
      </c>
      <c r="I207" s="223" t="s">
        <v>139</v>
      </c>
    </row>
    <row r="208" spans="2:9">
      <c r="B208" s="103" t="s">
        <v>219</v>
      </c>
      <c r="C208" s="385" t="s">
        <v>139</v>
      </c>
      <c r="D208" s="385" t="s">
        <v>139</v>
      </c>
      <c r="E208" s="223" t="s">
        <v>139</v>
      </c>
      <c r="F208" s="223" t="s">
        <v>139</v>
      </c>
      <c r="G208" s="223" t="s">
        <v>139</v>
      </c>
      <c r="H208" s="223" t="s">
        <v>139</v>
      </c>
      <c r="I208" s="223" t="s">
        <v>139</v>
      </c>
    </row>
    <row r="209" spans="2:10" ht="66">
      <c r="B209" s="103" t="s">
        <v>1634</v>
      </c>
      <c r="C209" s="385"/>
      <c r="D209" s="385"/>
      <c r="E209" s="223"/>
      <c r="F209" s="223"/>
      <c r="G209" s="223"/>
      <c r="H209" s="223"/>
      <c r="I209" s="223"/>
    </row>
    <row r="210" spans="2:10">
      <c r="B210" s="222"/>
      <c r="C210" s="385"/>
      <c r="D210" s="385"/>
      <c r="E210" s="223"/>
      <c r="F210" s="223"/>
      <c r="G210" s="223"/>
      <c r="H210" s="223"/>
      <c r="I210" s="223"/>
    </row>
    <row r="211" spans="2:10">
      <c r="B211" s="222"/>
      <c r="C211" s="385"/>
      <c r="D211" s="385"/>
      <c r="E211" s="223"/>
      <c r="F211" s="223"/>
      <c r="G211" s="223"/>
      <c r="H211" s="223"/>
      <c r="I211" s="223"/>
    </row>
    <row r="212" spans="2:10" ht="15" thickBot="1">
      <c r="B212" s="91"/>
      <c r="C212" s="385"/>
      <c r="D212" s="385"/>
      <c r="E212" s="223"/>
      <c r="F212" s="223"/>
      <c r="G212" s="223"/>
      <c r="H212" s="223"/>
      <c r="I212" s="223"/>
    </row>
    <row r="213" spans="2:10" ht="15" thickTop="1">
      <c r="B213" s="1369" t="s">
        <v>21</v>
      </c>
      <c r="C213" s="1369"/>
      <c r="D213" s="1369"/>
      <c r="E213" s="1369"/>
      <c r="F213" s="1369"/>
      <c r="G213" s="1369"/>
      <c r="H213" s="1369"/>
      <c r="I213" s="1369"/>
      <c r="J213" s="1369"/>
    </row>
    <row r="214" spans="2:10">
      <c r="B214" s="1370" t="s">
        <v>20</v>
      </c>
      <c r="C214" s="1371"/>
      <c r="D214" s="1371"/>
      <c r="E214" s="1371"/>
      <c r="F214" s="1371"/>
      <c r="G214" s="1371"/>
      <c r="H214" s="1371"/>
      <c r="I214" s="1371"/>
      <c r="J214" s="1371"/>
    </row>
    <row r="215" spans="2:10">
      <c r="B215" s="455" t="s">
        <v>224</v>
      </c>
      <c r="C215" s="446"/>
      <c r="D215" s="446"/>
      <c r="E215" s="446"/>
      <c r="F215" s="446"/>
      <c r="G215" s="446"/>
      <c r="H215" s="446"/>
      <c r="I215" s="446"/>
      <c r="J215" s="446"/>
    </row>
    <row r="216" spans="2:10">
      <c r="B216" s="454"/>
      <c r="C216" s="446"/>
      <c r="D216" s="446"/>
      <c r="E216" s="446"/>
      <c r="F216" s="446"/>
      <c r="G216" s="446"/>
      <c r="H216" s="446"/>
      <c r="I216" s="446"/>
      <c r="J216" s="446"/>
    </row>
    <row r="217" spans="2:10">
      <c r="B217" s="456"/>
      <c r="C217" s="416">
        <v>2014</v>
      </c>
      <c r="D217" s="416">
        <v>2015</v>
      </c>
      <c r="E217" s="416">
        <v>2016</v>
      </c>
      <c r="F217" s="416">
        <v>2017</v>
      </c>
      <c r="G217" s="416">
        <v>2018</v>
      </c>
      <c r="H217" s="416">
        <v>2019</v>
      </c>
      <c r="I217" s="416">
        <v>2020</v>
      </c>
      <c r="J217" s="1233"/>
    </row>
    <row r="218" spans="2:10">
      <c r="B218" s="27" t="s">
        <v>197</v>
      </c>
      <c r="C218" s="203"/>
      <c r="D218" s="203"/>
      <c r="E218" s="203"/>
      <c r="F218" s="203"/>
      <c r="G218" s="203"/>
      <c r="H218" s="203"/>
      <c r="I218" s="203"/>
    </row>
    <row r="219" spans="2:10" ht="16.2">
      <c r="B219" s="16" t="s">
        <v>1635</v>
      </c>
      <c r="C219" s="1247">
        <f>SUM(C220:C221)</f>
        <v>39717.505508829992</v>
      </c>
      <c r="D219" s="1247">
        <f>SUM(D220:D221)</f>
        <v>39389.069182320003</v>
      </c>
      <c r="E219" s="1247">
        <f t="shared" ref="E219:I219" si="24">SUM(E220:E221)</f>
        <v>42435.442387679999</v>
      </c>
      <c r="F219" s="1247">
        <f t="shared" si="24"/>
        <v>44039.2321868</v>
      </c>
      <c r="G219" s="1247">
        <f t="shared" si="24"/>
        <v>45389.445026689995</v>
      </c>
      <c r="H219" s="1247">
        <f t="shared" si="24"/>
        <v>45887.289606310005</v>
      </c>
      <c r="I219" s="1247">
        <f t="shared" si="24"/>
        <v>41458.977356620002</v>
      </c>
    </row>
    <row r="220" spans="2:10">
      <c r="B220" s="1250" t="s">
        <v>199</v>
      </c>
      <c r="C220" s="86" t="s">
        <v>124</v>
      </c>
      <c r="D220" s="86" t="s">
        <v>124</v>
      </c>
      <c r="E220" s="86" t="s">
        <v>124</v>
      </c>
      <c r="F220" s="86" t="s">
        <v>124</v>
      </c>
      <c r="G220" s="86" t="s">
        <v>124</v>
      </c>
      <c r="H220" s="86" t="s">
        <v>124</v>
      </c>
      <c r="I220" s="86" t="s">
        <v>124</v>
      </c>
    </row>
    <row r="221" spans="2:10">
      <c r="B221" s="107" t="s">
        <v>200</v>
      </c>
      <c r="C221" s="385">
        <v>39717.505508829992</v>
      </c>
      <c r="D221" s="385">
        <v>39389.069182320003</v>
      </c>
      <c r="E221" s="223">
        <v>42435.442387679999</v>
      </c>
      <c r="F221" s="223">
        <v>44039.2321868</v>
      </c>
      <c r="G221" s="223">
        <v>45389.445026689995</v>
      </c>
      <c r="H221" s="223">
        <v>45887.289606310005</v>
      </c>
      <c r="I221" s="223">
        <v>41458.977356620002</v>
      </c>
    </row>
    <row r="222" spans="2:10" ht="15.6">
      <c r="B222" s="1248" t="s">
        <v>1636</v>
      </c>
      <c r="C222" s="385">
        <f>8744289985.72/1000000</f>
        <v>8744.2899857199991</v>
      </c>
      <c r="D222" s="385">
        <v>10366.670706730001</v>
      </c>
      <c r="E222" s="223">
        <v>9157.8991665400008</v>
      </c>
      <c r="F222" s="223">
        <v>9413.5096107900008</v>
      </c>
      <c r="G222" s="223">
        <v>10183.824341309999</v>
      </c>
      <c r="H222" s="223">
        <v>10200.216235770002</v>
      </c>
      <c r="I222" s="223">
        <v>9367.1037259699988</v>
      </c>
    </row>
    <row r="223" spans="2:10">
      <c r="B223" s="1248" t="s">
        <v>202</v>
      </c>
      <c r="C223" s="385">
        <f>SUM(C224:C226)</f>
        <v>0</v>
      </c>
      <c r="D223" s="385">
        <f>SUM(D224:D226)</f>
        <v>10686.952311230003</v>
      </c>
      <c r="E223" s="223">
        <f t="shared" ref="E223:I223" si="25">SUM(E224:E226)</f>
        <v>10576.941239190002</v>
      </c>
      <c r="F223" s="223">
        <f t="shared" si="25"/>
        <v>11936.01478338999</v>
      </c>
      <c r="G223" s="223">
        <f t="shared" si="25"/>
        <v>13963.743371124583</v>
      </c>
      <c r="H223" s="223">
        <f t="shared" si="25"/>
        <v>15837.339803990011</v>
      </c>
      <c r="I223" s="223">
        <f t="shared" si="25"/>
        <v>13544.136365609991</v>
      </c>
    </row>
    <row r="224" spans="2:10">
      <c r="B224" s="107" t="s">
        <v>203</v>
      </c>
      <c r="C224" s="385">
        <v>0</v>
      </c>
      <c r="D224" s="385">
        <v>975.51844200000005</v>
      </c>
      <c r="E224" s="223">
        <v>1161.1827462700001</v>
      </c>
      <c r="F224" s="223">
        <v>1384.5930582400001</v>
      </c>
      <c r="G224" s="223">
        <v>1618.8607431525002</v>
      </c>
      <c r="H224" s="223">
        <v>1866.1340926500002</v>
      </c>
      <c r="I224" s="223">
        <v>1990.1416798599973</v>
      </c>
    </row>
    <row r="225" spans="2:9">
      <c r="B225" s="95" t="s">
        <v>204</v>
      </c>
      <c r="C225" s="385" t="s">
        <v>124</v>
      </c>
      <c r="D225" s="385" t="s">
        <v>124</v>
      </c>
      <c r="E225" s="223" t="s">
        <v>124</v>
      </c>
      <c r="F225" s="223" t="s">
        <v>124</v>
      </c>
      <c r="G225" s="223" t="s">
        <v>124</v>
      </c>
      <c r="H225" s="223" t="s">
        <v>124</v>
      </c>
      <c r="I225" s="223" t="s">
        <v>124</v>
      </c>
    </row>
    <row r="226" spans="2:9">
      <c r="B226" s="220" t="s">
        <v>205</v>
      </c>
      <c r="C226" s="385">
        <v>0</v>
      </c>
      <c r="D226" s="385">
        <v>9711.4338692300025</v>
      </c>
      <c r="E226" s="223">
        <v>9415.758492920002</v>
      </c>
      <c r="F226" s="223">
        <v>10551.42172514999</v>
      </c>
      <c r="G226" s="223">
        <v>12344.882627972083</v>
      </c>
      <c r="H226" s="223">
        <v>13971.205711340011</v>
      </c>
      <c r="I226" s="223">
        <v>11553.994685749994</v>
      </c>
    </row>
    <row r="227" spans="2:9">
      <c r="B227" s="1248" t="s">
        <v>206</v>
      </c>
      <c r="C227" s="385" t="s">
        <v>124</v>
      </c>
      <c r="D227" s="385" t="s">
        <v>124</v>
      </c>
      <c r="E227" s="223" t="s">
        <v>124</v>
      </c>
      <c r="F227" s="223" t="s">
        <v>124</v>
      </c>
      <c r="G227" s="223" t="s">
        <v>124</v>
      </c>
      <c r="H227" s="223" t="s">
        <v>139</v>
      </c>
      <c r="I227" s="223" t="s">
        <v>139</v>
      </c>
    </row>
    <row r="228" spans="2:9">
      <c r="B228" s="1248" t="s">
        <v>207</v>
      </c>
      <c r="C228" s="385" t="s">
        <v>139</v>
      </c>
      <c r="D228" s="385" t="s">
        <v>139</v>
      </c>
      <c r="E228" s="223" t="s">
        <v>139</v>
      </c>
      <c r="F228" s="223" t="s">
        <v>139</v>
      </c>
      <c r="G228" s="223" t="s">
        <v>139</v>
      </c>
      <c r="H228" s="223" t="s">
        <v>139</v>
      </c>
      <c r="I228" s="223" t="s">
        <v>139</v>
      </c>
    </row>
    <row r="229" spans="2:9">
      <c r="B229" s="93" t="s">
        <v>130</v>
      </c>
      <c r="C229" s="385" t="s">
        <v>139</v>
      </c>
      <c r="D229" s="385" t="s">
        <v>139</v>
      </c>
      <c r="E229" s="223" t="s">
        <v>139</v>
      </c>
      <c r="F229" s="223" t="s">
        <v>139</v>
      </c>
      <c r="G229" s="223" t="s">
        <v>139</v>
      </c>
      <c r="H229" s="223" t="s">
        <v>139</v>
      </c>
      <c r="I229" s="223" t="s">
        <v>139</v>
      </c>
    </row>
    <row r="230" spans="2:9">
      <c r="B230" s="93" t="s">
        <v>131</v>
      </c>
      <c r="C230" s="385" t="s">
        <v>124</v>
      </c>
      <c r="D230" s="385" t="s">
        <v>124</v>
      </c>
      <c r="E230" s="223" t="s">
        <v>124</v>
      </c>
      <c r="F230" s="223" t="s">
        <v>124</v>
      </c>
      <c r="G230" s="223" t="s">
        <v>124</v>
      </c>
      <c r="H230" s="223" t="s">
        <v>124</v>
      </c>
      <c r="I230" s="223" t="s">
        <v>124</v>
      </c>
    </row>
    <row r="231" spans="2:9">
      <c r="B231" s="1249" t="s">
        <v>208</v>
      </c>
      <c r="C231" s="385" t="s">
        <v>124</v>
      </c>
      <c r="D231" s="385" t="s">
        <v>124</v>
      </c>
      <c r="E231" s="223" t="s">
        <v>124</v>
      </c>
      <c r="F231" s="223" t="s">
        <v>124</v>
      </c>
      <c r="G231" s="223" t="s">
        <v>124</v>
      </c>
      <c r="H231" s="223" t="s">
        <v>124</v>
      </c>
      <c r="I231" s="223" t="s">
        <v>124</v>
      </c>
    </row>
    <row r="232" spans="2:9">
      <c r="B232" s="37"/>
      <c r="C232" s="385"/>
      <c r="D232" s="385"/>
      <c r="E232" s="223"/>
      <c r="F232" s="223"/>
      <c r="G232" s="223"/>
      <c r="H232" s="223"/>
      <c r="I232" s="223"/>
    </row>
    <row r="233" spans="2:9">
      <c r="B233" s="1249" t="s">
        <v>225</v>
      </c>
      <c r="C233" s="36">
        <f>C219+C222+C223</f>
        <v>48461.795494549995</v>
      </c>
      <c r="D233" s="36">
        <f t="shared" ref="D233:I233" si="26">D219+D222+D223</f>
        <v>60442.692200280006</v>
      </c>
      <c r="E233" s="36">
        <f t="shared" si="26"/>
        <v>62170.282793410006</v>
      </c>
      <c r="F233" s="36">
        <f t="shared" si="26"/>
        <v>65388.756580979993</v>
      </c>
      <c r="G233" s="36">
        <f t="shared" si="26"/>
        <v>69537.012739124577</v>
      </c>
      <c r="H233" s="36">
        <f t="shared" si="26"/>
        <v>71924.845646070011</v>
      </c>
      <c r="I233" s="36">
        <f t="shared" si="26"/>
        <v>64370.21744819999</v>
      </c>
    </row>
    <row r="234" spans="2:9">
      <c r="B234" s="1249" t="s">
        <v>210</v>
      </c>
      <c r="C234" s="36"/>
      <c r="D234" s="36"/>
      <c r="E234" s="36"/>
      <c r="F234" s="36"/>
      <c r="G234" s="36"/>
      <c r="H234" s="36"/>
      <c r="I234" s="36"/>
    </row>
    <row r="235" spans="2:9">
      <c r="B235" s="37"/>
      <c r="C235" s="36"/>
      <c r="D235" s="36"/>
      <c r="E235" s="36"/>
      <c r="F235" s="36"/>
      <c r="G235" s="36"/>
      <c r="H235" s="36"/>
      <c r="I235" s="36"/>
    </row>
    <row r="236" spans="2:9">
      <c r="B236" s="103" t="s">
        <v>211</v>
      </c>
      <c r="C236" s="385" t="s">
        <v>854</v>
      </c>
      <c r="D236" s="385" t="s">
        <v>854</v>
      </c>
      <c r="E236" s="223" t="s">
        <v>854</v>
      </c>
      <c r="F236" s="223" t="s">
        <v>854</v>
      </c>
      <c r="G236" s="223" t="s">
        <v>854</v>
      </c>
      <c r="H236" s="223" t="s">
        <v>854</v>
      </c>
      <c r="I236" s="223" t="s">
        <v>854</v>
      </c>
    </row>
    <row r="237" spans="2:9">
      <c r="B237" s="103"/>
      <c r="C237" s="86"/>
      <c r="D237" s="86"/>
      <c r="E237" s="36"/>
      <c r="F237" s="36"/>
      <c r="G237" s="36"/>
      <c r="H237" s="36"/>
      <c r="I237" s="36"/>
    </row>
    <row r="238" spans="2:9">
      <c r="B238" s="103" t="s">
        <v>212</v>
      </c>
      <c r="C238" s="385">
        <f>C248+C258+C268</f>
        <v>0</v>
      </c>
      <c r="D238" s="385">
        <f>D248+D258+D268</f>
        <v>22908.761723150106</v>
      </c>
      <c r="E238" s="223">
        <f t="shared" ref="E238:I238" si="27">E248+E258+E268</f>
        <v>21185.339702900033</v>
      </c>
      <c r="F238" s="223">
        <f t="shared" si="27"/>
        <v>22698.411447507486</v>
      </c>
      <c r="G238" s="223">
        <f t="shared" si="27"/>
        <v>24355.852547036047</v>
      </c>
      <c r="H238" s="223">
        <f t="shared" si="27"/>
        <v>25714.036276507577</v>
      </c>
      <c r="I238" s="223">
        <f t="shared" si="27"/>
        <v>20786.617462340029</v>
      </c>
    </row>
    <row r="239" spans="2:9">
      <c r="B239" s="222" t="s">
        <v>213</v>
      </c>
      <c r="C239" s="385">
        <f>C249+C259+C269</f>
        <v>0</v>
      </c>
      <c r="D239" s="385">
        <f>D249+D259+D269</f>
        <v>18592.821104440107</v>
      </c>
      <c r="E239" s="223">
        <f t="shared" ref="E239:I239" si="28">SUM(E240:E241)</f>
        <v>16680.947590120035</v>
      </c>
      <c r="F239" s="223">
        <f t="shared" si="28"/>
        <v>17654.218284164086</v>
      </c>
      <c r="G239" s="223">
        <f t="shared" si="28"/>
        <v>18389.240240010415</v>
      </c>
      <c r="H239" s="223">
        <f t="shared" si="28"/>
        <v>19491.05276438759</v>
      </c>
      <c r="I239" s="223">
        <f t="shared" si="28"/>
        <v>16499.667053280013</v>
      </c>
    </row>
    <row r="240" spans="2:9">
      <c r="B240" s="222" t="s">
        <v>214</v>
      </c>
      <c r="C240" s="86">
        <v>0</v>
      </c>
      <c r="D240" s="86">
        <v>18592.821104440107</v>
      </c>
      <c r="E240" s="36">
        <v>16680.947590120035</v>
      </c>
      <c r="F240" s="36">
        <v>17654.218284164086</v>
      </c>
      <c r="G240" s="36">
        <v>18389.240240010415</v>
      </c>
      <c r="H240" s="36">
        <v>19491.05276438759</v>
      </c>
      <c r="I240" s="36">
        <v>16499.667053280013</v>
      </c>
    </row>
    <row r="241" spans="2:9">
      <c r="B241" s="103" t="s">
        <v>215</v>
      </c>
      <c r="C241" s="385" t="s">
        <v>124</v>
      </c>
      <c r="D241" s="385" t="s">
        <v>124</v>
      </c>
      <c r="E241" s="223" t="s">
        <v>124</v>
      </c>
      <c r="F241" s="223" t="s">
        <v>124</v>
      </c>
      <c r="G241" s="223" t="s">
        <v>124</v>
      </c>
      <c r="H241" s="223" t="s">
        <v>124</v>
      </c>
      <c r="I241" s="223" t="s">
        <v>124</v>
      </c>
    </row>
    <row r="242" spans="2:9" ht="15.6">
      <c r="B242" s="103" t="s">
        <v>1637</v>
      </c>
      <c r="C242" s="86">
        <f>C252+C262</f>
        <v>0</v>
      </c>
      <c r="D242" s="86">
        <f>D252+D262</f>
        <v>4315.9406187099994</v>
      </c>
      <c r="E242" s="36">
        <f t="shared" ref="E242:I242" si="29">E252+E262</f>
        <v>4504.3921127799986</v>
      </c>
      <c r="F242" s="36">
        <f t="shared" si="29"/>
        <v>5044.1931633433996</v>
      </c>
      <c r="G242" s="36">
        <f t="shared" si="29"/>
        <v>5966.6123070256344</v>
      </c>
      <c r="H242" s="36">
        <f t="shared" si="29"/>
        <v>6222.9835121199876</v>
      </c>
      <c r="I242" s="36">
        <f t="shared" si="29"/>
        <v>4286.9504090600176</v>
      </c>
    </row>
    <row r="243" spans="2:9">
      <c r="B243" s="44" t="s">
        <v>206</v>
      </c>
      <c r="C243" s="86">
        <f t="shared" ref="C243" si="30">SUM(C244:C246)</f>
        <v>0</v>
      </c>
      <c r="D243" s="86">
        <f t="shared" ref="D243:I243" si="31">SUM(D244:D246)</f>
        <v>0</v>
      </c>
      <c r="E243" s="36">
        <f t="shared" si="31"/>
        <v>0</v>
      </c>
      <c r="F243" s="36">
        <f t="shared" si="31"/>
        <v>0</v>
      </c>
      <c r="G243" s="36">
        <f t="shared" si="31"/>
        <v>0</v>
      </c>
      <c r="H243" s="36">
        <f t="shared" si="31"/>
        <v>0</v>
      </c>
      <c r="I243" s="36">
        <f t="shared" si="31"/>
        <v>0</v>
      </c>
    </row>
    <row r="244" spans="2:9">
      <c r="B244" s="103" t="s">
        <v>217</v>
      </c>
      <c r="C244" s="385" t="s">
        <v>139</v>
      </c>
      <c r="D244" s="385" t="s">
        <v>139</v>
      </c>
      <c r="E244" s="223" t="s">
        <v>139</v>
      </c>
      <c r="F244" s="223" t="s">
        <v>139</v>
      </c>
      <c r="G244" s="223" t="s">
        <v>139</v>
      </c>
      <c r="H244" s="223" t="s">
        <v>139</v>
      </c>
      <c r="I244" s="223" t="s">
        <v>139</v>
      </c>
    </row>
    <row r="245" spans="2:9">
      <c r="B245" s="222" t="s">
        <v>218</v>
      </c>
      <c r="C245" s="385" t="s">
        <v>139</v>
      </c>
      <c r="D245" s="385" t="s">
        <v>139</v>
      </c>
      <c r="E245" s="223" t="s">
        <v>139</v>
      </c>
      <c r="F245" s="223" t="s">
        <v>139</v>
      </c>
      <c r="G245" s="223" t="s">
        <v>139</v>
      </c>
      <c r="H245" s="223" t="s">
        <v>139</v>
      </c>
      <c r="I245" s="223" t="s">
        <v>139</v>
      </c>
    </row>
    <row r="246" spans="2:9">
      <c r="B246" s="222" t="s">
        <v>219</v>
      </c>
      <c r="C246" s="385" t="s">
        <v>139</v>
      </c>
      <c r="D246" s="385" t="s">
        <v>139</v>
      </c>
      <c r="E246" s="223" t="s">
        <v>139</v>
      </c>
      <c r="F246" s="223" t="s">
        <v>139</v>
      </c>
      <c r="G246" s="223" t="s">
        <v>139</v>
      </c>
      <c r="H246" s="223" t="s">
        <v>139</v>
      </c>
      <c r="I246" s="223" t="s">
        <v>139</v>
      </c>
    </row>
    <row r="247" spans="2:9">
      <c r="B247" s="103"/>
      <c r="C247" s="385"/>
      <c r="D247" s="385"/>
      <c r="E247" s="223"/>
      <c r="F247" s="223"/>
      <c r="G247" s="223"/>
      <c r="H247" s="223"/>
      <c r="I247" s="223"/>
    </row>
    <row r="248" spans="2:9">
      <c r="B248" s="103" t="s">
        <v>220</v>
      </c>
      <c r="C248" s="385">
        <v>0</v>
      </c>
      <c r="D248" s="385">
        <f t="shared" ref="D248:I248" si="32">SUM(D249,D252,D253)</f>
        <v>22908.761723150106</v>
      </c>
      <c r="E248" s="385">
        <f t="shared" si="32"/>
        <v>21185.339702900033</v>
      </c>
      <c r="F248" s="385">
        <f t="shared" si="32"/>
        <v>22698.411447507486</v>
      </c>
      <c r="G248" s="385">
        <f t="shared" si="32"/>
        <v>24355.852547036047</v>
      </c>
      <c r="H248" s="385">
        <f t="shared" si="32"/>
        <v>25714.036276507577</v>
      </c>
      <c r="I248" s="385">
        <f t="shared" si="32"/>
        <v>20786.617462340029</v>
      </c>
    </row>
    <row r="249" spans="2:9">
      <c r="B249" s="222" t="s">
        <v>213</v>
      </c>
      <c r="C249" s="385">
        <v>0</v>
      </c>
      <c r="D249" s="385">
        <f>SUM(D250:D251)</f>
        <v>18592.821104440107</v>
      </c>
      <c r="E249" s="223">
        <f t="shared" ref="E249:I249" si="33">SUM(E250:E251)</f>
        <v>16680.947590120035</v>
      </c>
      <c r="F249" s="223">
        <f t="shared" si="33"/>
        <v>17654.218284164086</v>
      </c>
      <c r="G249" s="223">
        <f t="shared" si="33"/>
        <v>18389.240240010415</v>
      </c>
      <c r="H249" s="223">
        <f t="shared" si="33"/>
        <v>19491.05276438759</v>
      </c>
      <c r="I249" s="223">
        <f t="shared" si="33"/>
        <v>16499.667053280013</v>
      </c>
    </row>
    <row r="250" spans="2:9">
      <c r="B250" s="222" t="s">
        <v>214</v>
      </c>
      <c r="C250" s="385" t="s">
        <v>124</v>
      </c>
      <c r="D250" s="385">
        <v>18592.821104440107</v>
      </c>
      <c r="E250" s="223">
        <v>16680.947590120035</v>
      </c>
      <c r="F250" s="223">
        <v>17654.218284164086</v>
      </c>
      <c r="G250" s="223">
        <v>18389.240240010415</v>
      </c>
      <c r="H250" s="223">
        <v>19491.05276438759</v>
      </c>
      <c r="I250" s="223">
        <v>16499.667053280013</v>
      </c>
    </row>
    <row r="251" spans="2:9">
      <c r="B251" s="222" t="s">
        <v>215</v>
      </c>
      <c r="C251" s="385" t="s">
        <v>124</v>
      </c>
      <c r="D251" s="385" t="s">
        <v>139</v>
      </c>
      <c r="E251" s="223" t="s">
        <v>139</v>
      </c>
      <c r="F251" s="223" t="s">
        <v>139</v>
      </c>
      <c r="G251" s="223" t="s">
        <v>139</v>
      </c>
      <c r="H251" s="223" t="s">
        <v>139</v>
      </c>
      <c r="I251" s="223" t="s">
        <v>139</v>
      </c>
    </row>
    <row r="252" spans="2:9">
      <c r="B252" s="222" t="s">
        <v>216</v>
      </c>
      <c r="C252" s="86">
        <v>0</v>
      </c>
      <c r="D252" s="86">
        <v>4315.9406187099994</v>
      </c>
      <c r="E252" s="36">
        <v>4504.3921127799986</v>
      </c>
      <c r="F252" s="36">
        <v>5044.1931633433996</v>
      </c>
      <c r="G252" s="36">
        <v>5966.6123070256344</v>
      </c>
      <c r="H252" s="36">
        <v>6222.9835121199876</v>
      </c>
      <c r="I252" s="36">
        <v>4286.9504090600176</v>
      </c>
    </row>
    <row r="253" spans="2:9">
      <c r="B253" s="49" t="s">
        <v>206</v>
      </c>
      <c r="C253" s="86" t="s">
        <v>124</v>
      </c>
      <c r="D253" s="86">
        <f t="shared" ref="D253:I253" si="34">SUM(D254:D256)</f>
        <v>0</v>
      </c>
      <c r="E253" s="36">
        <f t="shared" si="34"/>
        <v>0</v>
      </c>
      <c r="F253" s="36">
        <f t="shared" si="34"/>
        <v>0</v>
      </c>
      <c r="G253" s="36">
        <f t="shared" si="34"/>
        <v>0</v>
      </c>
      <c r="H253" s="36">
        <f t="shared" si="34"/>
        <v>0</v>
      </c>
      <c r="I253" s="36">
        <f t="shared" si="34"/>
        <v>0</v>
      </c>
    </row>
    <row r="254" spans="2:9">
      <c r="B254" s="103" t="s">
        <v>217</v>
      </c>
      <c r="C254" s="385" t="s">
        <v>124</v>
      </c>
      <c r="D254" s="385" t="s">
        <v>139</v>
      </c>
      <c r="E254" s="223" t="s">
        <v>139</v>
      </c>
      <c r="F254" s="223" t="s">
        <v>139</v>
      </c>
      <c r="G254" s="223" t="s">
        <v>139</v>
      </c>
      <c r="H254" s="223" t="s">
        <v>139</v>
      </c>
      <c r="I254" s="223" t="s">
        <v>139</v>
      </c>
    </row>
    <row r="255" spans="2:9">
      <c r="B255" s="222" t="s">
        <v>218</v>
      </c>
      <c r="C255" s="385" t="s">
        <v>124</v>
      </c>
      <c r="D255" s="385" t="s">
        <v>139</v>
      </c>
      <c r="E255" s="223" t="s">
        <v>139</v>
      </c>
      <c r="F255" s="223" t="s">
        <v>139</v>
      </c>
      <c r="G255" s="223" t="s">
        <v>139</v>
      </c>
      <c r="H255" s="223" t="s">
        <v>139</v>
      </c>
      <c r="I255" s="223" t="s">
        <v>139</v>
      </c>
    </row>
    <row r="256" spans="2:9">
      <c r="B256" s="222" t="s">
        <v>219</v>
      </c>
      <c r="C256" s="385" t="s">
        <v>124</v>
      </c>
      <c r="D256" s="385" t="s">
        <v>139</v>
      </c>
      <c r="E256" s="223" t="s">
        <v>139</v>
      </c>
      <c r="F256" s="223" t="s">
        <v>139</v>
      </c>
      <c r="G256" s="223" t="s">
        <v>139</v>
      </c>
      <c r="H256" s="223" t="s">
        <v>139</v>
      </c>
      <c r="I256" s="223" t="s">
        <v>139</v>
      </c>
    </row>
    <row r="257" spans="2:9">
      <c r="B257" s="103"/>
      <c r="C257" s="385"/>
      <c r="D257" s="385"/>
      <c r="E257" s="223"/>
      <c r="F257" s="223"/>
      <c r="G257" s="223"/>
      <c r="H257" s="223"/>
      <c r="I257" s="223"/>
    </row>
    <row r="258" spans="2:9">
      <c r="B258" s="103" t="s">
        <v>221</v>
      </c>
      <c r="C258" s="385">
        <f t="shared" ref="C258:I258" si="35">SUM(C259,C262,C263)</f>
        <v>0</v>
      </c>
      <c r="D258" s="385">
        <f t="shared" si="35"/>
        <v>0</v>
      </c>
      <c r="E258" s="223">
        <f t="shared" si="35"/>
        <v>0</v>
      </c>
      <c r="F258" s="223">
        <f t="shared" si="35"/>
        <v>0</v>
      </c>
      <c r="G258" s="223">
        <f t="shared" si="35"/>
        <v>0</v>
      </c>
      <c r="H258" s="223">
        <f t="shared" si="35"/>
        <v>0</v>
      </c>
      <c r="I258" s="223">
        <f t="shared" si="35"/>
        <v>0</v>
      </c>
    </row>
    <row r="259" spans="2:9">
      <c r="B259" s="222" t="s">
        <v>213</v>
      </c>
      <c r="C259" s="385">
        <v>0</v>
      </c>
      <c r="D259" s="385">
        <f t="shared" ref="D259:I259" si="36">SUM(D260:D261)</f>
        <v>0</v>
      </c>
      <c r="E259" s="223">
        <f t="shared" si="36"/>
        <v>0</v>
      </c>
      <c r="F259" s="223">
        <f t="shared" si="36"/>
        <v>0</v>
      </c>
      <c r="G259" s="223">
        <f t="shared" si="36"/>
        <v>0</v>
      </c>
      <c r="H259" s="223">
        <f t="shared" si="36"/>
        <v>0</v>
      </c>
      <c r="I259" s="223">
        <f t="shared" si="36"/>
        <v>0</v>
      </c>
    </row>
    <row r="260" spans="2:9">
      <c r="B260" s="222" t="s">
        <v>214</v>
      </c>
      <c r="C260" s="385" t="s">
        <v>854</v>
      </c>
      <c r="D260" s="385" t="s">
        <v>139</v>
      </c>
      <c r="E260" s="223" t="s">
        <v>139</v>
      </c>
      <c r="F260" s="223" t="s">
        <v>139</v>
      </c>
      <c r="G260" s="223" t="s">
        <v>139</v>
      </c>
      <c r="H260" s="223" t="s">
        <v>139</v>
      </c>
      <c r="I260" s="223" t="s">
        <v>139</v>
      </c>
    </row>
    <row r="261" spans="2:9">
      <c r="B261" s="222" t="s">
        <v>215</v>
      </c>
      <c r="C261" s="385" t="s">
        <v>854</v>
      </c>
      <c r="D261" s="385" t="s">
        <v>139</v>
      </c>
      <c r="E261" s="223" t="s">
        <v>139</v>
      </c>
      <c r="F261" s="223" t="s">
        <v>139</v>
      </c>
      <c r="G261" s="223" t="s">
        <v>139</v>
      </c>
      <c r="H261" s="223" t="s">
        <v>139</v>
      </c>
      <c r="I261" s="223" t="s">
        <v>139</v>
      </c>
    </row>
    <row r="262" spans="2:9">
      <c r="B262" s="222" t="s">
        <v>216</v>
      </c>
      <c r="C262" s="86">
        <f t="shared" ref="C262:C263" si="37">SUM(C263:C264)</f>
        <v>0</v>
      </c>
      <c r="D262" s="86">
        <v>0</v>
      </c>
      <c r="E262" s="36">
        <v>0</v>
      </c>
      <c r="F262" s="36">
        <v>0</v>
      </c>
      <c r="G262" s="36">
        <v>0</v>
      </c>
      <c r="H262" s="36">
        <v>0</v>
      </c>
      <c r="I262" s="36">
        <v>0</v>
      </c>
    </row>
    <row r="263" spans="2:9">
      <c r="B263" s="49" t="s">
        <v>206</v>
      </c>
      <c r="C263" s="86">
        <f t="shared" si="37"/>
        <v>0</v>
      </c>
      <c r="D263" s="86">
        <f t="shared" ref="D263:I263" si="38">SUM(D264:D266)</f>
        <v>0</v>
      </c>
      <c r="E263" s="36">
        <f t="shared" si="38"/>
        <v>0</v>
      </c>
      <c r="F263" s="36">
        <f t="shared" si="38"/>
        <v>0</v>
      </c>
      <c r="G263" s="36">
        <f t="shared" si="38"/>
        <v>0</v>
      </c>
      <c r="H263" s="36">
        <f t="shared" si="38"/>
        <v>0</v>
      </c>
      <c r="I263" s="36">
        <f t="shared" si="38"/>
        <v>0</v>
      </c>
    </row>
    <row r="264" spans="2:9">
      <c r="B264" s="103" t="s">
        <v>217</v>
      </c>
      <c r="C264" s="385" t="s">
        <v>854</v>
      </c>
      <c r="D264" s="385" t="s">
        <v>139</v>
      </c>
      <c r="E264" s="223" t="s">
        <v>139</v>
      </c>
      <c r="F264" s="223" t="s">
        <v>139</v>
      </c>
      <c r="G264" s="223" t="s">
        <v>139</v>
      </c>
      <c r="H264" s="223" t="s">
        <v>139</v>
      </c>
      <c r="I264" s="223" t="s">
        <v>139</v>
      </c>
    </row>
    <row r="265" spans="2:9">
      <c r="B265" s="222" t="s">
        <v>218</v>
      </c>
      <c r="C265" s="385" t="s">
        <v>854</v>
      </c>
      <c r="D265" s="385" t="s">
        <v>139</v>
      </c>
      <c r="E265" s="223" t="s">
        <v>139</v>
      </c>
      <c r="F265" s="223" t="s">
        <v>139</v>
      </c>
      <c r="G265" s="223" t="s">
        <v>139</v>
      </c>
      <c r="H265" s="223" t="s">
        <v>139</v>
      </c>
      <c r="I265" s="223" t="s">
        <v>139</v>
      </c>
    </row>
    <row r="266" spans="2:9">
      <c r="B266" s="222" t="s">
        <v>219</v>
      </c>
      <c r="C266" s="385" t="s">
        <v>854</v>
      </c>
      <c r="D266" s="385" t="s">
        <v>139</v>
      </c>
      <c r="E266" s="223" t="s">
        <v>139</v>
      </c>
      <c r="F266" s="223" t="s">
        <v>139</v>
      </c>
      <c r="G266" s="223" t="s">
        <v>139</v>
      </c>
      <c r="H266" s="223" t="s">
        <v>139</v>
      </c>
      <c r="I266" s="223" t="s">
        <v>139</v>
      </c>
    </row>
    <row r="267" spans="2:9">
      <c r="B267" s="103"/>
      <c r="C267" s="385"/>
      <c r="D267" s="385"/>
      <c r="E267" s="223"/>
      <c r="F267" s="223"/>
      <c r="G267" s="223"/>
      <c r="H267" s="223"/>
      <c r="I267" s="223"/>
    </row>
    <row r="268" spans="2:9">
      <c r="B268" s="103" t="s">
        <v>222</v>
      </c>
      <c r="C268" s="385">
        <f t="shared" ref="C268:I268" si="39">SUM(C269,C272,C273)</f>
        <v>0</v>
      </c>
      <c r="D268" s="385">
        <f t="shared" si="39"/>
        <v>0</v>
      </c>
      <c r="E268" s="223">
        <f t="shared" si="39"/>
        <v>0</v>
      </c>
      <c r="F268" s="223">
        <f t="shared" si="39"/>
        <v>0</v>
      </c>
      <c r="G268" s="223">
        <f t="shared" si="39"/>
        <v>0</v>
      </c>
      <c r="H268" s="223">
        <f t="shared" si="39"/>
        <v>0</v>
      </c>
      <c r="I268" s="223">
        <f t="shared" si="39"/>
        <v>0</v>
      </c>
    </row>
    <row r="269" spans="2:9">
      <c r="B269" s="222" t="s">
        <v>213</v>
      </c>
      <c r="C269" s="385">
        <f t="shared" ref="C269:I269" si="40">SUM(C270:C271)</f>
        <v>0</v>
      </c>
      <c r="D269" s="385">
        <f t="shared" si="40"/>
        <v>0</v>
      </c>
      <c r="E269" s="223">
        <f t="shared" si="40"/>
        <v>0</v>
      </c>
      <c r="F269" s="223">
        <f t="shared" si="40"/>
        <v>0</v>
      </c>
      <c r="G269" s="223">
        <f t="shared" si="40"/>
        <v>0</v>
      </c>
      <c r="H269" s="223">
        <f t="shared" si="40"/>
        <v>0</v>
      </c>
      <c r="I269" s="223">
        <f t="shared" si="40"/>
        <v>0</v>
      </c>
    </row>
    <row r="270" spans="2:9">
      <c r="B270" s="222" t="s">
        <v>214</v>
      </c>
      <c r="C270" s="385" t="s">
        <v>854</v>
      </c>
      <c r="D270" s="385" t="s">
        <v>139</v>
      </c>
      <c r="E270" s="223" t="s">
        <v>139</v>
      </c>
      <c r="F270" s="223" t="s">
        <v>139</v>
      </c>
      <c r="G270" s="223" t="s">
        <v>139</v>
      </c>
      <c r="H270" s="223" t="s">
        <v>139</v>
      </c>
      <c r="I270" s="223" t="s">
        <v>139</v>
      </c>
    </row>
    <row r="271" spans="2:9">
      <c r="B271" s="222" t="s">
        <v>215</v>
      </c>
      <c r="C271" s="385" t="s">
        <v>854</v>
      </c>
      <c r="D271" s="385" t="s">
        <v>139</v>
      </c>
      <c r="E271" s="223" t="s">
        <v>139</v>
      </c>
      <c r="F271" s="223" t="s">
        <v>139</v>
      </c>
      <c r="G271" s="223" t="s">
        <v>139</v>
      </c>
      <c r="H271" s="223" t="s">
        <v>139</v>
      </c>
      <c r="I271" s="223" t="s">
        <v>139</v>
      </c>
    </row>
    <row r="272" spans="2:9">
      <c r="B272" s="222" t="s">
        <v>216</v>
      </c>
      <c r="C272" s="86">
        <f t="shared" ref="C272:C273" si="41">SUM(C273:C274)</f>
        <v>0</v>
      </c>
      <c r="D272" s="86">
        <v>0</v>
      </c>
      <c r="E272" s="36">
        <v>0</v>
      </c>
      <c r="F272" s="36">
        <v>0</v>
      </c>
      <c r="G272" s="36">
        <v>0</v>
      </c>
      <c r="H272" s="36">
        <v>0</v>
      </c>
      <c r="I272" s="36">
        <v>0</v>
      </c>
    </row>
    <row r="273" spans="2:10">
      <c r="B273" s="49" t="s">
        <v>206</v>
      </c>
      <c r="C273" s="86">
        <f t="shared" si="41"/>
        <v>0</v>
      </c>
      <c r="D273" s="86">
        <f t="shared" ref="D273:I273" si="42">SUM(D274:D276)</f>
        <v>0</v>
      </c>
      <c r="E273" s="36">
        <f t="shared" si="42"/>
        <v>0</v>
      </c>
      <c r="F273" s="36">
        <f t="shared" si="42"/>
        <v>0</v>
      </c>
      <c r="G273" s="36">
        <f t="shared" si="42"/>
        <v>0</v>
      </c>
      <c r="H273" s="36">
        <f t="shared" si="42"/>
        <v>0</v>
      </c>
      <c r="I273" s="36">
        <f t="shared" si="42"/>
        <v>0</v>
      </c>
    </row>
    <row r="274" spans="2:10">
      <c r="B274" s="103" t="s">
        <v>217</v>
      </c>
      <c r="C274" s="385" t="s">
        <v>854</v>
      </c>
      <c r="D274" s="385" t="s">
        <v>139</v>
      </c>
      <c r="E274" s="223" t="s">
        <v>139</v>
      </c>
      <c r="F274" s="223" t="s">
        <v>139</v>
      </c>
      <c r="G274" s="223" t="s">
        <v>139</v>
      </c>
      <c r="H274" s="223" t="s">
        <v>139</v>
      </c>
      <c r="I274" s="223" t="s">
        <v>139</v>
      </c>
    </row>
    <row r="275" spans="2:10">
      <c r="B275" s="222" t="s">
        <v>218</v>
      </c>
      <c r="C275" s="385" t="s">
        <v>854</v>
      </c>
      <c r="D275" s="385" t="s">
        <v>139</v>
      </c>
      <c r="E275" s="223" t="s">
        <v>139</v>
      </c>
      <c r="F275" s="223" t="s">
        <v>139</v>
      </c>
      <c r="G275" s="223" t="s">
        <v>139</v>
      </c>
      <c r="H275" s="223" t="s">
        <v>139</v>
      </c>
      <c r="I275" s="223" t="s">
        <v>139</v>
      </c>
    </row>
    <row r="276" spans="2:10">
      <c r="B276" s="222" t="s">
        <v>219</v>
      </c>
      <c r="C276" s="385" t="s">
        <v>854</v>
      </c>
      <c r="D276" s="385" t="s">
        <v>139</v>
      </c>
      <c r="E276" s="223" t="s">
        <v>139</v>
      </c>
      <c r="F276" s="223" t="s">
        <v>139</v>
      </c>
      <c r="G276" s="223" t="s">
        <v>139</v>
      </c>
      <c r="H276" s="223" t="s">
        <v>139</v>
      </c>
      <c r="I276" s="223" t="s">
        <v>139</v>
      </c>
    </row>
    <row r="277" spans="2:10">
      <c r="B277" s="103" t="s">
        <v>1638</v>
      </c>
      <c r="C277" s="385"/>
      <c r="D277" s="385"/>
      <c r="E277" s="223"/>
      <c r="F277" s="223"/>
      <c r="G277" s="223"/>
      <c r="H277" s="223"/>
      <c r="I277" s="223"/>
    </row>
    <row r="278" spans="2:10" ht="39.6">
      <c r="B278" s="103" t="s">
        <v>1639</v>
      </c>
      <c r="C278" s="385"/>
      <c r="D278" s="385"/>
      <c r="E278" s="223"/>
      <c r="F278" s="223"/>
      <c r="G278" s="223"/>
      <c r="H278" s="223"/>
      <c r="I278" s="223"/>
    </row>
    <row r="279" spans="2:10">
      <c r="B279" s="222"/>
      <c r="C279" s="385"/>
      <c r="D279" s="385"/>
      <c r="E279" s="223"/>
      <c r="F279" s="223"/>
      <c r="G279" s="223"/>
      <c r="H279" s="223"/>
      <c r="I279" s="223"/>
    </row>
    <row r="280" spans="2:10">
      <c r="B280" s="1358" t="s">
        <v>24</v>
      </c>
      <c r="C280" s="1358"/>
      <c r="D280" s="1358"/>
      <c r="E280" s="1358"/>
      <c r="F280" s="1358"/>
      <c r="G280" s="1358"/>
      <c r="H280" s="1358"/>
      <c r="I280" s="1358"/>
      <c r="J280" s="1358"/>
    </row>
    <row r="281" spans="2:10">
      <c r="B281" s="413" t="s">
        <v>23</v>
      </c>
      <c r="C281" s="411"/>
      <c r="D281" s="411"/>
      <c r="E281" s="411"/>
      <c r="F281" s="411"/>
      <c r="G281" s="411"/>
      <c r="H281" s="411"/>
      <c r="I281" s="411"/>
      <c r="J281" s="411"/>
    </row>
    <row r="282" spans="2:10">
      <c r="B282" s="422" t="s">
        <v>172</v>
      </c>
      <c r="C282" s="411"/>
      <c r="D282" s="411"/>
      <c r="E282" s="411"/>
      <c r="F282" s="411"/>
      <c r="G282" s="411"/>
      <c r="H282" s="411"/>
      <c r="I282" s="411"/>
      <c r="J282" s="411"/>
    </row>
    <row r="283" spans="2:10">
      <c r="B283" s="417"/>
      <c r="C283" s="411"/>
      <c r="D283" s="411"/>
      <c r="E283" s="411"/>
      <c r="F283" s="411"/>
      <c r="G283" s="411"/>
      <c r="H283" s="411"/>
      <c r="I283" s="411"/>
      <c r="J283" s="411"/>
    </row>
    <row r="284" spans="2:10">
      <c r="B284" s="415"/>
      <c r="C284" s="416">
        <v>2014</v>
      </c>
      <c r="D284" s="416">
        <v>2015</v>
      </c>
      <c r="E284" s="416">
        <v>2016</v>
      </c>
      <c r="F284" s="416">
        <v>2017</v>
      </c>
      <c r="G284" s="416">
        <v>2018</v>
      </c>
      <c r="H284" s="416">
        <v>2019</v>
      </c>
      <c r="I284" s="416">
        <v>2020</v>
      </c>
      <c r="J284" s="1233"/>
    </row>
    <row r="285" spans="2:10">
      <c r="B285" s="85" t="s">
        <v>226</v>
      </c>
      <c r="C285" s="459"/>
      <c r="D285" s="459"/>
      <c r="E285" s="459"/>
      <c r="F285" s="459"/>
      <c r="G285" s="459"/>
      <c r="H285" s="459"/>
      <c r="I285" s="459"/>
      <c r="J285" s="459"/>
    </row>
    <row r="286" spans="2:10">
      <c r="B286" s="85"/>
      <c r="C286" s="459"/>
      <c r="D286" s="459"/>
      <c r="E286" s="459"/>
      <c r="F286" s="459"/>
      <c r="G286" s="459"/>
      <c r="H286" s="459"/>
      <c r="I286" s="459"/>
      <c r="J286" s="459"/>
    </row>
    <row r="287" spans="2:10">
      <c r="B287" s="1204" t="s">
        <v>1640</v>
      </c>
      <c r="C287" s="459"/>
      <c r="D287" s="459"/>
      <c r="E287" s="459"/>
      <c r="F287" s="459"/>
      <c r="G287" s="459"/>
      <c r="H287" s="459"/>
      <c r="I287" s="459"/>
      <c r="J287" s="459"/>
    </row>
    <row r="288" spans="2:10">
      <c r="B288" s="82" t="s">
        <v>228</v>
      </c>
      <c r="C288" s="1110">
        <f>+C289</f>
        <v>244</v>
      </c>
      <c r="D288" s="1110">
        <f>+D289</f>
        <v>295</v>
      </c>
      <c r="E288" s="1110">
        <f t="shared" ref="E288:I288" si="43">+E289</f>
        <v>340</v>
      </c>
      <c r="F288" s="1110">
        <f t="shared" si="43"/>
        <v>349</v>
      </c>
      <c r="G288" s="1110">
        <f t="shared" si="43"/>
        <v>344</v>
      </c>
      <c r="H288" s="1110">
        <f t="shared" si="43"/>
        <v>321</v>
      </c>
      <c r="I288" s="1110">
        <f t="shared" si="43"/>
        <v>256</v>
      </c>
    </row>
    <row r="289" spans="2:9">
      <c r="B289" s="44" t="s">
        <v>229</v>
      </c>
      <c r="C289" s="203">
        <v>244</v>
      </c>
      <c r="D289" s="203">
        <f>+D290+D291+D292</f>
        <v>295</v>
      </c>
      <c r="E289" s="203">
        <f t="shared" ref="E289:I289" si="44">+E290+E291+E292</f>
        <v>340</v>
      </c>
      <c r="F289" s="203">
        <f t="shared" si="44"/>
        <v>349</v>
      </c>
      <c r="G289" s="203">
        <f t="shared" si="44"/>
        <v>344</v>
      </c>
      <c r="H289" s="203">
        <f t="shared" si="44"/>
        <v>321</v>
      </c>
      <c r="I289" s="203">
        <f t="shared" si="44"/>
        <v>256</v>
      </c>
    </row>
    <row r="290" spans="2:9">
      <c r="B290" s="44" t="s">
        <v>162</v>
      </c>
      <c r="C290" s="203">
        <v>23</v>
      </c>
      <c r="D290" s="203">
        <v>23</v>
      </c>
      <c r="E290" s="203">
        <v>22</v>
      </c>
      <c r="F290" s="203">
        <v>24</v>
      </c>
      <c r="G290" s="203">
        <v>24</v>
      </c>
      <c r="H290" s="203">
        <v>24</v>
      </c>
      <c r="I290" s="203">
        <v>24</v>
      </c>
    </row>
    <row r="291" spans="2:9">
      <c r="B291" s="225" t="s">
        <v>230</v>
      </c>
      <c r="C291" s="203">
        <v>1</v>
      </c>
      <c r="D291" s="203">
        <v>1</v>
      </c>
      <c r="E291" s="203">
        <v>1</v>
      </c>
      <c r="F291" s="203">
        <v>1</v>
      </c>
      <c r="G291" s="203">
        <v>1</v>
      </c>
      <c r="H291" s="203">
        <v>1</v>
      </c>
      <c r="I291" s="203">
        <v>1</v>
      </c>
    </row>
    <row r="292" spans="2:9">
      <c r="B292" s="93" t="s">
        <v>231</v>
      </c>
      <c r="C292" s="45">
        <f>+SUM(C293:C297)</f>
        <v>244</v>
      </c>
      <c r="D292" s="45">
        <f>+SUM(D293:D297)</f>
        <v>271</v>
      </c>
      <c r="E292" s="45">
        <f t="shared" ref="E292:I292" si="45">+SUM(E293:E297)</f>
        <v>317</v>
      </c>
      <c r="F292" s="45">
        <f t="shared" si="45"/>
        <v>324</v>
      </c>
      <c r="G292" s="45">
        <f t="shared" si="45"/>
        <v>319</v>
      </c>
      <c r="H292" s="45">
        <f t="shared" si="45"/>
        <v>296</v>
      </c>
      <c r="I292" s="45">
        <f t="shared" si="45"/>
        <v>231</v>
      </c>
    </row>
    <row r="293" spans="2:9">
      <c r="B293" s="95" t="s">
        <v>232</v>
      </c>
      <c r="C293" s="45" t="s">
        <v>139</v>
      </c>
      <c r="D293" s="45" t="s">
        <v>139</v>
      </c>
      <c r="E293" s="45" t="s">
        <v>139</v>
      </c>
      <c r="F293" s="45" t="s">
        <v>139</v>
      </c>
      <c r="G293" s="45" t="s">
        <v>139</v>
      </c>
      <c r="H293" s="45" t="s">
        <v>139</v>
      </c>
      <c r="I293" s="45" t="s">
        <v>139</v>
      </c>
    </row>
    <row r="294" spans="2:9">
      <c r="B294" s="96" t="s">
        <v>233</v>
      </c>
      <c r="C294" s="45" t="s">
        <v>139</v>
      </c>
      <c r="D294" s="45" t="s">
        <v>139</v>
      </c>
      <c r="E294" s="45" t="s">
        <v>139</v>
      </c>
      <c r="F294" s="45" t="s">
        <v>139</v>
      </c>
      <c r="G294" s="45" t="s">
        <v>139</v>
      </c>
      <c r="H294" s="45" t="s">
        <v>139</v>
      </c>
      <c r="I294" s="45" t="s">
        <v>139</v>
      </c>
    </row>
    <row r="295" spans="2:9">
      <c r="B295" s="96" t="s">
        <v>234</v>
      </c>
      <c r="C295" s="45" t="s">
        <v>139</v>
      </c>
      <c r="D295" s="45" t="s">
        <v>139</v>
      </c>
      <c r="E295" s="45" t="s">
        <v>139</v>
      </c>
      <c r="F295" s="45" t="s">
        <v>139</v>
      </c>
      <c r="G295" s="45" t="s">
        <v>139</v>
      </c>
      <c r="H295" s="45" t="s">
        <v>139</v>
      </c>
      <c r="I295" s="45" t="s">
        <v>139</v>
      </c>
    </row>
    <row r="296" spans="2:9">
      <c r="B296" s="96" t="s">
        <v>235</v>
      </c>
      <c r="C296" s="45">
        <v>242</v>
      </c>
      <c r="D296" s="45">
        <v>267</v>
      </c>
      <c r="E296" s="45">
        <v>313</v>
      </c>
      <c r="F296" s="45">
        <v>320</v>
      </c>
      <c r="G296" s="45">
        <v>316</v>
      </c>
      <c r="H296" s="45">
        <v>293</v>
      </c>
      <c r="I296" s="45">
        <v>228</v>
      </c>
    </row>
    <row r="297" spans="2:9">
      <c r="B297" s="97" t="s">
        <v>236</v>
      </c>
      <c r="C297" s="45">
        <v>2</v>
      </c>
      <c r="D297" s="45">
        <v>4</v>
      </c>
      <c r="E297" s="45">
        <v>4</v>
      </c>
      <c r="F297" s="45">
        <v>4</v>
      </c>
      <c r="G297" s="45">
        <v>3</v>
      </c>
      <c r="H297" s="45">
        <v>3</v>
      </c>
      <c r="I297" s="45">
        <v>3</v>
      </c>
    </row>
    <row r="298" spans="2:9">
      <c r="B298" s="97" t="s">
        <v>237</v>
      </c>
      <c r="C298" s="45" t="s">
        <v>124</v>
      </c>
      <c r="D298" s="45" t="s">
        <v>124</v>
      </c>
      <c r="E298" s="45" t="s">
        <v>124</v>
      </c>
      <c r="F298" s="45" t="s">
        <v>124</v>
      </c>
      <c r="G298" s="45" t="s">
        <v>124</v>
      </c>
      <c r="H298" s="45" t="s">
        <v>124</v>
      </c>
      <c r="I298" s="45" t="s">
        <v>124</v>
      </c>
    </row>
    <row r="299" spans="2:9">
      <c r="B299" s="97"/>
      <c r="C299" s="45"/>
      <c r="D299" s="45"/>
      <c r="E299" s="45"/>
      <c r="F299" s="45"/>
      <c r="G299" s="45"/>
      <c r="H299" s="45"/>
      <c r="I299" s="45"/>
    </row>
    <row r="300" spans="2:9">
      <c r="B300" s="97" t="s">
        <v>1641</v>
      </c>
      <c r="C300" s="45"/>
      <c r="D300" s="45"/>
      <c r="E300" s="45"/>
      <c r="F300" s="45"/>
      <c r="G300" s="45"/>
      <c r="H300" s="45"/>
      <c r="I300" s="45"/>
    </row>
    <row r="301" spans="2:9">
      <c r="B301" s="97" t="s">
        <v>228</v>
      </c>
      <c r="C301" s="45">
        <f>+C302</f>
        <v>8</v>
      </c>
      <c r="D301" s="45">
        <f>+D302</f>
        <v>8</v>
      </c>
      <c r="E301" s="45">
        <f t="shared" ref="E301:I301" si="46">+E302</f>
        <v>9</v>
      </c>
      <c r="F301" s="45">
        <f t="shared" si="46"/>
        <v>12</v>
      </c>
      <c r="G301" s="45">
        <f t="shared" si="46"/>
        <v>11</v>
      </c>
      <c r="H301" s="45">
        <f t="shared" si="46"/>
        <v>11</v>
      </c>
      <c r="I301" s="45">
        <f t="shared" si="46"/>
        <v>11</v>
      </c>
    </row>
    <row r="302" spans="2:9">
      <c r="B302" s="95" t="s">
        <v>229</v>
      </c>
      <c r="C302" s="45">
        <f>+C303+C304+C305</f>
        <v>8</v>
      </c>
      <c r="D302" s="45">
        <f>+D303+D304+D305</f>
        <v>8</v>
      </c>
      <c r="E302" s="45">
        <f t="shared" ref="E302:I302" si="47">+E303+E304+E305</f>
        <v>9</v>
      </c>
      <c r="F302" s="45">
        <f t="shared" si="47"/>
        <v>12</v>
      </c>
      <c r="G302" s="45">
        <f t="shared" si="47"/>
        <v>11</v>
      </c>
      <c r="H302" s="45">
        <f t="shared" si="47"/>
        <v>11</v>
      </c>
      <c r="I302" s="45">
        <f t="shared" si="47"/>
        <v>11</v>
      </c>
    </row>
    <row r="303" spans="2:9">
      <c r="B303" s="95" t="s">
        <v>162</v>
      </c>
      <c r="C303" s="132">
        <v>6</v>
      </c>
      <c r="D303" s="132">
        <v>6</v>
      </c>
      <c r="E303" s="132">
        <v>5</v>
      </c>
      <c r="F303" s="132">
        <v>8</v>
      </c>
      <c r="G303" s="132">
        <v>7</v>
      </c>
      <c r="H303" s="132">
        <v>7</v>
      </c>
      <c r="I303" s="132">
        <v>7</v>
      </c>
    </row>
    <row r="304" spans="2:9">
      <c r="B304" s="226" t="s">
        <v>230</v>
      </c>
      <c r="C304" s="132">
        <v>1</v>
      </c>
      <c r="D304" s="132">
        <v>1</v>
      </c>
      <c r="E304" s="132">
        <v>1</v>
      </c>
      <c r="F304" s="132">
        <v>1</v>
      </c>
      <c r="G304" s="132">
        <v>1</v>
      </c>
      <c r="H304" s="132">
        <v>1</v>
      </c>
      <c r="I304" s="132">
        <v>1</v>
      </c>
    </row>
    <row r="305" spans="2:9">
      <c r="B305" s="95" t="s">
        <v>231</v>
      </c>
      <c r="C305" s="132">
        <v>1</v>
      </c>
      <c r="D305" s="132">
        <f>+SUM(D306:D310)</f>
        <v>1</v>
      </c>
      <c r="E305" s="132">
        <f t="shared" ref="E305" si="48">+SUM(E306:E310)</f>
        <v>3</v>
      </c>
      <c r="F305" s="132">
        <f t="shared" ref="F305:I305" si="49">+SUM(F306:F310)</f>
        <v>3</v>
      </c>
      <c r="G305" s="132">
        <f t="shared" si="49"/>
        <v>3</v>
      </c>
      <c r="H305" s="132">
        <f t="shared" si="49"/>
        <v>3</v>
      </c>
      <c r="I305" s="132">
        <f t="shared" si="49"/>
        <v>3</v>
      </c>
    </row>
    <row r="306" spans="2:9">
      <c r="B306" s="225" t="s">
        <v>232</v>
      </c>
      <c r="C306" s="203" t="s">
        <v>139</v>
      </c>
      <c r="D306" s="203" t="s">
        <v>139</v>
      </c>
      <c r="E306" s="203" t="s">
        <v>139</v>
      </c>
      <c r="F306" s="203" t="s">
        <v>139</v>
      </c>
      <c r="G306" s="203" t="s">
        <v>139</v>
      </c>
      <c r="H306" s="203" t="s">
        <v>139</v>
      </c>
      <c r="I306" s="203" t="s">
        <v>139</v>
      </c>
    </row>
    <row r="307" spans="2:9">
      <c r="B307" s="93" t="s">
        <v>233</v>
      </c>
      <c r="C307" s="45" t="s">
        <v>139</v>
      </c>
      <c r="D307" s="45" t="s">
        <v>139</v>
      </c>
      <c r="E307" s="45" t="s">
        <v>139</v>
      </c>
      <c r="F307" s="45" t="s">
        <v>139</v>
      </c>
      <c r="G307" s="45" t="s">
        <v>139</v>
      </c>
      <c r="H307" s="45" t="s">
        <v>139</v>
      </c>
      <c r="I307" s="45" t="s">
        <v>139</v>
      </c>
    </row>
    <row r="308" spans="2:9">
      <c r="B308" s="95" t="s">
        <v>234</v>
      </c>
      <c r="C308" s="45" t="s">
        <v>139</v>
      </c>
      <c r="D308" s="45" t="s">
        <v>139</v>
      </c>
      <c r="E308" s="45" t="s">
        <v>139</v>
      </c>
      <c r="F308" s="45" t="s">
        <v>139</v>
      </c>
      <c r="G308" s="45" t="s">
        <v>139</v>
      </c>
      <c r="H308" s="45" t="s">
        <v>139</v>
      </c>
      <c r="I308" s="45" t="s">
        <v>139</v>
      </c>
    </row>
    <row r="309" spans="2:9">
      <c r="B309" s="96" t="s">
        <v>235</v>
      </c>
      <c r="C309" s="45">
        <v>1</v>
      </c>
      <c r="D309" s="45">
        <v>1</v>
      </c>
      <c r="E309" s="45">
        <v>3</v>
      </c>
      <c r="F309" s="45">
        <v>3</v>
      </c>
      <c r="G309" s="45">
        <v>3</v>
      </c>
      <c r="H309" s="45">
        <v>3</v>
      </c>
      <c r="I309" s="45">
        <v>3</v>
      </c>
    </row>
    <row r="310" spans="2:9">
      <c r="B310" s="96" t="s">
        <v>236</v>
      </c>
      <c r="C310" s="45" t="s">
        <v>139</v>
      </c>
      <c r="D310" s="45" t="s">
        <v>139</v>
      </c>
      <c r="E310" s="45" t="s">
        <v>139</v>
      </c>
      <c r="F310" s="45" t="s">
        <v>139</v>
      </c>
      <c r="G310" s="45" t="s">
        <v>139</v>
      </c>
      <c r="H310" s="45" t="s">
        <v>139</v>
      </c>
      <c r="I310" s="45" t="s">
        <v>139</v>
      </c>
    </row>
    <row r="311" spans="2:9" ht="14.4" customHeight="1">
      <c r="B311" s="96" t="s">
        <v>237</v>
      </c>
      <c r="C311" s="45" t="s">
        <v>124</v>
      </c>
      <c r="D311" s="45" t="s">
        <v>124</v>
      </c>
      <c r="E311" s="45" t="s">
        <v>124</v>
      </c>
      <c r="F311" s="45" t="s">
        <v>124</v>
      </c>
      <c r="G311" s="45" t="s">
        <v>124</v>
      </c>
      <c r="H311" s="45" t="s">
        <v>124</v>
      </c>
      <c r="I311" s="45" t="s">
        <v>124</v>
      </c>
    </row>
    <row r="312" spans="2:9">
      <c r="B312" s="97"/>
      <c r="C312" s="45"/>
      <c r="D312" s="45"/>
      <c r="E312" s="45"/>
      <c r="F312" s="45"/>
      <c r="G312" s="45"/>
      <c r="H312" s="45"/>
      <c r="I312" s="45"/>
    </row>
    <row r="313" spans="2:9">
      <c r="B313" s="97" t="s">
        <v>1642</v>
      </c>
      <c r="C313" s="45"/>
      <c r="D313" s="45"/>
      <c r="E313" s="45"/>
      <c r="F313" s="45"/>
      <c r="G313" s="45"/>
      <c r="H313" s="45"/>
      <c r="I313" s="45"/>
    </row>
    <row r="314" spans="2:9">
      <c r="B314" s="97" t="s">
        <v>228</v>
      </c>
      <c r="C314" s="45">
        <f>+C315</f>
        <v>31</v>
      </c>
      <c r="D314" s="45">
        <f>+D315</f>
        <v>33</v>
      </c>
      <c r="E314" s="45">
        <f t="shared" ref="E314:I314" si="50">+E315</f>
        <v>88</v>
      </c>
      <c r="F314" s="45">
        <f t="shared" si="50"/>
        <v>94</v>
      </c>
      <c r="G314" s="45">
        <f t="shared" si="50"/>
        <v>94</v>
      </c>
      <c r="H314" s="45">
        <f t="shared" si="50"/>
        <v>100</v>
      </c>
      <c r="I314" s="45">
        <f t="shared" si="50"/>
        <v>98</v>
      </c>
    </row>
    <row r="315" spans="2:9">
      <c r="B315" s="97" t="s">
        <v>229</v>
      </c>
      <c r="C315" s="45">
        <f>+C316+C317+C318</f>
        <v>31</v>
      </c>
      <c r="D315" s="45">
        <f>+D316+D317+D318</f>
        <v>33</v>
      </c>
      <c r="E315" s="45">
        <f t="shared" ref="E315:I315" si="51">+E316+E317+E318</f>
        <v>88</v>
      </c>
      <c r="F315" s="45">
        <f t="shared" si="51"/>
        <v>94</v>
      </c>
      <c r="G315" s="45">
        <f t="shared" si="51"/>
        <v>94</v>
      </c>
      <c r="H315" s="45">
        <f t="shared" si="51"/>
        <v>100</v>
      </c>
      <c r="I315" s="45">
        <f t="shared" si="51"/>
        <v>98</v>
      </c>
    </row>
    <row r="316" spans="2:9">
      <c r="B316" s="97" t="s">
        <v>162</v>
      </c>
      <c r="C316" s="45">
        <v>18</v>
      </c>
      <c r="D316" s="45">
        <v>17</v>
      </c>
      <c r="E316" s="45">
        <v>17</v>
      </c>
      <c r="F316" s="45">
        <v>17</v>
      </c>
      <c r="G316" s="45">
        <v>18</v>
      </c>
      <c r="H316" s="45">
        <v>20</v>
      </c>
      <c r="I316" s="45">
        <v>20</v>
      </c>
    </row>
    <row r="317" spans="2:9" ht="15" thickBot="1">
      <c r="B317" s="95" t="s">
        <v>230</v>
      </c>
      <c r="C317" s="45">
        <v>1</v>
      </c>
      <c r="D317" s="45">
        <v>1</v>
      </c>
      <c r="E317" s="45">
        <v>1</v>
      </c>
      <c r="F317" s="45">
        <v>1</v>
      </c>
      <c r="G317" s="45">
        <v>1</v>
      </c>
      <c r="H317" s="45">
        <v>1</v>
      </c>
      <c r="I317" s="45">
        <v>1</v>
      </c>
    </row>
    <row r="318" spans="2:9" ht="15" thickTop="1">
      <c r="B318" s="1313" t="s">
        <v>231</v>
      </c>
      <c r="C318" s="1313">
        <f>+SUM(C319:C323)</f>
        <v>12</v>
      </c>
      <c r="D318" s="1313">
        <f>+SUM(D319:D323)</f>
        <v>15</v>
      </c>
      <c r="E318" s="1313">
        <f t="shared" ref="E318:I318" si="52">+SUM(E319:E323)</f>
        <v>70</v>
      </c>
      <c r="F318" s="1313">
        <f t="shared" si="52"/>
        <v>76</v>
      </c>
      <c r="G318" s="1313">
        <f t="shared" si="52"/>
        <v>75</v>
      </c>
      <c r="H318" s="1313">
        <f t="shared" si="52"/>
        <v>79</v>
      </c>
      <c r="I318" s="1313">
        <f t="shared" si="52"/>
        <v>77</v>
      </c>
    </row>
    <row r="319" spans="2:9">
      <c r="B319" s="27" t="s">
        <v>232</v>
      </c>
      <c r="C319" s="203" t="s">
        <v>139</v>
      </c>
      <c r="D319" s="203" t="s">
        <v>139</v>
      </c>
      <c r="E319" s="203" t="s">
        <v>139</v>
      </c>
      <c r="F319" s="203" t="s">
        <v>139</v>
      </c>
      <c r="G319" s="203" t="s">
        <v>139</v>
      </c>
      <c r="H319" s="203" t="s">
        <v>139</v>
      </c>
      <c r="I319" s="203" t="s">
        <v>139</v>
      </c>
    </row>
    <row r="320" spans="2:9">
      <c r="B320" s="1319" t="s">
        <v>233</v>
      </c>
      <c r="C320" s="1319" t="s">
        <v>139</v>
      </c>
      <c r="D320" s="1319" t="s">
        <v>139</v>
      </c>
      <c r="E320" s="1319" t="s">
        <v>139</v>
      </c>
      <c r="F320" s="1319" t="s">
        <v>139</v>
      </c>
      <c r="G320" s="1319" t="s">
        <v>139</v>
      </c>
      <c r="H320" s="1319" t="s">
        <v>139</v>
      </c>
      <c r="I320" s="1319" t="s">
        <v>139</v>
      </c>
    </row>
    <row r="321" spans="2:9">
      <c r="B321" s="1165" t="s">
        <v>234</v>
      </c>
      <c r="C321" s="203" t="s">
        <v>139</v>
      </c>
      <c r="D321" s="203" t="s">
        <v>139</v>
      </c>
      <c r="E321" s="203" t="s">
        <v>139</v>
      </c>
      <c r="F321" s="203" t="s">
        <v>139</v>
      </c>
      <c r="G321" s="203" t="s">
        <v>139</v>
      </c>
      <c r="H321" s="203" t="s">
        <v>139</v>
      </c>
      <c r="I321" s="203" t="s">
        <v>139</v>
      </c>
    </row>
    <row r="322" spans="2:9">
      <c r="B322" s="26" t="s">
        <v>235</v>
      </c>
      <c r="C322" s="203">
        <v>12</v>
      </c>
      <c r="D322" s="203">
        <v>15</v>
      </c>
      <c r="E322" s="203">
        <v>70</v>
      </c>
      <c r="F322" s="203">
        <v>76</v>
      </c>
      <c r="G322" s="203">
        <v>75</v>
      </c>
      <c r="H322" s="203">
        <v>78</v>
      </c>
      <c r="I322" s="203">
        <v>76</v>
      </c>
    </row>
    <row r="323" spans="2:9">
      <c r="B323" s="27" t="s">
        <v>236</v>
      </c>
      <c r="C323" s="203" t="s">
        <v>139</v>
      </c>
      <c r="D323" s="203" t="s">
        <v>139</v>
      </c>
      <c r="E323" s="203" t="s">
        <v>139</v>
      </c>
      <c r="F323" s="203" t="s">
        <v>139</v>
      </c>
      <c r="G323" s="203" t="s">
        <v>139</v>
      </c>
      <c r="H323" s="203">
        <v>1</v>
      </c>
      <c r="I323" s="203">
        <v>1</v>
      </c>
    </row>
    <row r="324" spans="2:9">
      <c r="B324" s="16" t="s">
        <v>237</v>
      </c>
      <c r="C324" s="17" t="s">
        <v>124</v>
      </c>
      <c r="D324" s="17" t="s">
        <v>124</v>
      </c>
      <c r="E324" s="17" t="s">
        <v>124</v>
      </c>
      <c r="F324" s="17" t="s">
        <v>124</v>
      </c>
      <c r="G324" s="17" t="s">
        <v>124</v>
      </c>
      <c r="H324" s="17" t="s">
        <v>124</v>
      </c>
      <c r="I324" s="17" t="s">
        <v>124</v>
      </c>
    </row>
    <row r="325" spans="2:9">
      <c r="B325" s="44"/>
      <c r="C325" s="228"/>
      <c r="D325" s="228"/>
      <c r="E325" s="228"/>
      <c r="F325" s="228"/>
      <c r="G325" s="228"/>
      <c r="H325" s="228"/>
      <c r="I325" s="228"/>
    </row>
    <row r="326" spans="2:9">
      <c r="B326" s="44" t="s">
        <v>1643</v>
      </c>
      <c r="C326" s="229"/>
      <c r="D326" s="229"/>
      <c r="E326" s="229"/>
      <c r="F326" s="229"/>
      <c r="G326" s="229"/>
      <c r="H326" s="229"/>
      <c r="I326" s="229"/>
    </row>
    <row r="327" spans="2:9">
      <c r="B327" s="225" t="s">
        <v>1644</v>
      </c>
      <c r="C327" s="229"/>
      <c r="D327" s="229"/>
      <c r="E327" s="229"/>
      <c r="F327" s="229"/>
      <c r="G327" s="229"/>
      <c r="H327" s="229"/>
      <c r="I327" s="229"/>
    </row>
    <row r="328" spans="2:9">
      <c r="B328" s="93" t="s">
        <v>228</v>
      </c>
      <c r="C328" s="230">
        <f>+C329</f>
        <v>22</v>
      </c>
      <c r="D328" s="29">
        <f>+D329</f>
        <v>22</v>
      </c>
      <c r="E328" s="29">
        <f t="shared" ref="E328:I328" si="53">+E329</f>
        <v>21</v>
      </c>
      <c r="F328" s="29">
        <f t="shared" si="53"/>
        <v>22</v>
      </c>
      <c r="G328" s="29">
        <f t="shared" si="53"/>
        <v>22</v>
      </c>
      <c r="H328" s="29">
        <f t="shared" si="53"/>
        <v>22</v>
      </c>
      <c r="I328" s="29">
        <f t="shared" si="53"/>
        <v>22</v>
      </c>
    </row>
    <row r="329" spans="2:9">
      <c r="B329" s="95" t="s">
        <v>229</v>
      </c>
      <c r="C329" s="230">
        <f>+C330+C331+C332</f>
        <v>22</v>
      </c>
      <c r="D329" s="230">
        <f>+D330+D331+D332</f>
        <v>22</v>
      </c>
      <c r="E329" s="230">
        <f t="shared" ref="E329:I329" si="54">+E330+E331+E332</f>
        <v>21</v>
      </c>
      <c r="F329" s="230">
        <f t="shared" si="54"/>
        <v>22</v>
      </c>
      <c r="G329" s="230">
        <f t="shared" si="54"/>
        <v>22</v>
      </c>
      <c r="H329" s="230">
        <f t="shared" si="54"/>
        <v>22</v>
      </c>
      <c r="I329" s="230">
        <f t="shared" si="54"/>
        <v>22</v>
      </c>
    </row>
    <row r="330" spans="2:9">
      <c r="B330" s="107" t="s">
        <v>162</v>
      </c>
      <c r="C330" s="386">
        <v>21</v>
      </c>
      <c r="D330" s="386">
        <v>21</v>
      </c>
      <c r="E330" s="386">
        <v>20</v>
      </c>
      <c r="F330" s="386">
        <v>21</v>
      </c>
      <c r="G330" s="386">
        <v>21</v>
      </c>
      <c r="H330" s="386">
        <v>21</v>
      </c>
      <c r="I330" s="386">
        <v>21</v>
      </c>
    </row>
    <row r="331" spans="2:9">
      <c r="B331" s="107" t="s">
        <v>230</v>
      </c>
      <c r="C331" s="386">
        <v>1</v>
      </c>
      <c r="D331" s="386">
        <v>1</v>
      </c>
      <c r="E331" s="386">
        <v>1</v>
      </c>
      <c r="F331" s="386">
        <v>1</v>
      </c>
      <c r="G331" s="386">
        <v>1</v>
      </c>
      <c r="H331" s="386">
        <v>1</v>
      </c>
      <c r="I331" s="386">
        <v>1</v>
      </c>
    </row>
    <row r="332" spans="2:9">
      <c r="B332" s="47" t="s">
        <v>231</v>
      </c>
      <c r="C332" s="233">
        <f>+SUM(C333:C337)</f>
        <v>0</v>
      </c>
      <c r="D332" s="233">
        <f>+SUM(D333:D337)</f>
        <v>0</v>
      </c>
      <c r="E332" s="233">
        <f t="shared" ref="E332:I332" si="55">+SUM(E333:E337)</f>
        <v>0</v>
      </c>
      <c r="F332" s="233">
        <f t="shared" si="55"/>
        <v>0</v>
      </c>
      <c r="G332" s="233">
        <f t="shared" si="55"/>
        <v>0</v>
      </c>
      <c r="H332" s="233">
        <f t="shared" si="55"/>
        <v>0</v>
      </c>
      <c r="I332" s="233">
        <f t="shared" si="55"/>
        <v>0</v>
      </c>
    </row>
    <row r="333" spans="2:9">
      <c r="B333" s="97" t="s">
        <v>232</v>
      </c>
      <c r="C333" s="229" t="s">
        <v>139</v>
      </c>
      <c r="D333" s="229" t="s">
        <v>139</v>
      </c>
      <c r="E333" s="229" t="s">
        <v>139</v>
      </c>
      <c r="F333" s="229" t="s">
        <v>139</v>
      </c>
      <c r="G333" s="229" t="s">
        <v>139</v>
      </c>
      <c r="H333" s="229" t="s">
        <v>139</v>
      </c>
      <c r="I333" s="229" t="s">
        <v>139</v>
      </c>
    </row>
    <row r="334" spans="2:9">
      <c r="B334" s="44" t="s">
        <v>233</v>
      </c>
      <c r="C334" s="229" t="s">
        <v>139</v>
      </c>
      <c r="D334" s="229" t="s">
        <v>139</v>
      </c>
      <c r="E334" s="229" t="s">
        <v>139</v>
      </c>
      <c r="F334" s="229" t="s">
        <v>139</v>
      </c>
      <c r="G334" s="229" t="s">
        <v>139</v>
      </c>
      <c r="H334" s="229" t="s">
        <v>139</v>
      </c>
      <c r="I334" s="229" t="s">
        <v>139</v>
      </c>
    </row>
    <row r="335" spans="2:9">
      <c r="B335" s="97" t="s">
        <v>234</v>
      </c>
      <c r="C335" s="229" t="s">
        <v>139</v>
      </c>
      <c r="D335" s="229" t="s">
        <v>139</v>
      </c>
      <c r="E335" s="229" t="s">
        <v>139</v>
      </c>
      <c r="F335" s="229" t="s">
        <v>139</v>
      </c>
      <c r="G335" s="229" t="s">
        <v>139</v>
      </c>
      <c r="H335" s="229" t="s">
        <v>139</v>
      </c>
      <c r="I335" s="229" t="s">
        <v>139</v>
      </c>
    </row>
    <row r="336" spans="2:9">
      <c r="B336" s="225" t="s">
        <v>235</v>
      </c>
      <c r="C336" s="229" t="s">
        <v>139</v>
      </c>
      <c r="D336" s="229" t="s">
        <v>139</v>
      </c>
      <c r="E336" s="229" t="s">
        <v>139</v>
      </c>
      <c r="F336" s="229" t="s">
        <v>139</v>
      </c>
      <c r="G336" s="229" t="s">
        <v>139</v>
      </c>
      <c r="H336" s="229" t="s">
        <v>139</v>
      </c>
      <c r="I336" s="229" t="s">
        <v>139</v>
      </c>
    </row>
    <row r="337" spans="2:10">
      <c r="B337" s="93" t="s">
        <v>236</v>
      </c>
      <c r="C337" s="34" t="s">
        <v>139</v>
      </c>
      <c r="D337" s="34" t="s">
        <v>139</v>
      </c>
      <c r="E337" s="34" t="s">
        <v>139</v>
      </c>
      <c r="F337" s="34" t="s">
        <v>139</v>
      </c>
      <c r="G337" s="34" t="s">
        <v>139</v>
      </c>
      <c r="H337" s="34" t="s">
        <v>139</v>
      </c>
      <c r="I337" s="34" t="s">
        <v>139</v>
      </c>
    </row>
    <row r="338" spans="2:10">
      <c r="B338" s="95" t="s">
        <v>237</v>
      </c>
      <c r="C338" s="34" t="s">
        <v>124</v>
      </c>
      <c r="D338" s="34" t="s">
        <v>124</v>
      </c>
      <c r="E338" s="34" t="s">
        <v>124</v>
      </c>
      <c r="F338" s="34" t="s">
        <v>124</v>
      </c>
      <c r="G338" s="34" t="s">
        <v>124</v>
      </c>
      <c r="H338" s="34" t="s">
        <v>124</v>
      </c>
      <c r="I338" s="34" t="s">
        <v>124</v>
      </c>
    </row>
    <row r="339" spans="2:10">
      <c r="B339" s="112"/>
      <c r="C339" s="34"/>
      <c r="D339" s="34"/>
      <c r="E339" s="34"/>
      <c r="F339" s="34"/>
      <c r="G339" s="34"/>
      <c r="H339" s="34"/>
      <c r="I339" s="34"/>
    </row>
    <row r="340" spans="2:10" ht="26.4">
      <c r="B340" s="112" t="s">
        <v>1645</v>
      </c>
      <c r="C340" s="34"/>
      <c r="D340" s="34"/>
      <c r="E340" s="34"/>
      <c r="F340" s="34"/>
      <c r="G340" s="34"/>
      <c r="H340" s="34"/>
      <c r="I340" s="34"/>
    </row>
    <row r="341" spans="2:10">
      <c r="B341" s="112"/>
      <c r="C341" s="34"/>
      <c r="D341" s="34"/>
      <c r="E341" s="34"/>
      <c r="F341" s="34"/>
      <c r="G341" s="34"/>
      <c r="H341" s="34"/>
      <c r="I341" s="34"/>
    </row>
    <row r="342" spans="2:10">
      <c r="B342" s="112"/>
      <c r="C342" s="34"/>
      <c r="D342" s="34"/>
      <c r="E342" s="34"/>
      <c r="F342" s="34"/>
      <c r="G342" s="34"/>
      <c r="H342" s="34"/>
      <c r="I342" s="34"/>
    </row>
    <row r="343" spans="2:10">
      <c r="B343" s="1358" t="s">
        <v>26</v>
      </c>
      <c r="C343" s="1358"/>
      <c r="D343" s="1358"/>
      <c r="E343" s="1358"/>
      <c r="F343" s="1358"/>
      <c r="G343" s="1358"/>
      <c r="H343" s="1358"/>
      <c r="I343" s="1358"/>
      <c r="J343" s="1358"/>
    </row>
    <row r="344" spans="2:10">
      <c r="B344" s="1372" t="s">
        <v>25</v>
      </c>
      <c r="C344" s="1372"/>
      <c r="D344" s="1372"/>
      <c r="E344" s="1372"/>
      <c r="F344" s="1372"/>
      <c r="G344" s="1372"/>
      <c r="H344" s="1372"/>
      <c r="I344" s="1372"/>
      <c r="J344" s="1372"/>
    </row>
    <row r="345" spans="2:10">
      <c r="B345" s="422" t="s">
        <v>115</v>
      </c>
      <c r="C345" s="411"/>
      <c r="D345" s="411"/>
      <c r="E345" s="411"/>
      <c r="F345" s="411"/>
      <c r="G345" s="411"/>
      <c r="H345" s="411"/>
      <c r="I345" s="411"/>
      <c r="J345" s="411"/>
    </row>
    <row r="346" spans="2:10">
      <c r="B346" s="417"/>
      <c r="C346" s="411"/>
      <c r="D346" s="411"/>
      <c r="E346" s="411"/>
      <c r="F346" s="411"/>
      <c r="G346" s="411"/>
      <c r="H346" s="411"/>
      <c r="I346" s="411"/>
      <c r="J346" s="411"/>
    </row>
    <row r="347" spans="2:10">
      <c r="B347" s="415"/>
      <c r="C347" s="538">
        <v>2014</v>
      </c>
      <c r="D347" s="538">
        <v>2015</v>
      </c>
      <c r="E347" s="538">
        <v>2016</v>
      </c>
      <c r="F347" s="538">
        <v>2017</v>
      </c>
      <c r="G347" s="538">
        <v>2018</v>
      </c>
      <c r="H347" s="538">
        <v>2019</v>
      </c>
      <c r="I347" s="538">
        <v>2020</v>
      </c>
      <c r="J347" s="1240"/>
    </row>
    <row r="348" spans="2:10" ht="15.6">
      <c r="B348" s="85" t="s">
        <v>1646</v>
      </c>
      <c r="D348" s="391"/>
      <c r="E348" s="391"/>
      <c r="F348" s="391"/>
      <c r="G348" s="391"/>
      <c r="H348" s="391"/>
      <c r="I348" s="391"/>
      <c r="J348" s="391"/>
    </row>
    <row r="349" spans="2:10">
      <c r="B349" s="85"/>
      <c r="C349" s="1205"/>
      <c r="D349" s="1205"/>
      <c r="E349" s="1205"/>
      <c r="F349" s="1205"/>
      <c r="G349" s="1205"/>
      <c r="H349" s="1205"/>
      <c r="I349" s="1205"/>
      <c r="J349" s="1205"/>
    </row>
    <row r="350" spans="2:10">
      <c r="B350" s="1167" t="s">
        <v>1647</v>
      </c>
      <c r="C350" s="1206">
        <f>SUM(C351)</f>
        <v>46.913004000000001</v>
      </c>
      <c r="D350" s="1206">
        <f>SUM(D351)</f>
        <v>50.759461999999999</v>
      </c>
      <c r="E350" s="1206">
        <f t="shared" ref="E350:I350" si="56">SUM(E351)</f>
        <v>56.510404000000001</v>
      </c>
      <c r="F350" s="1206">
        <f t="shared" si="56"/>
        <v>61.867663999999998</v>
      </c>
      <c r="G350" s="1206">
        <f t="shared" si="56"/>
        <v>68.910497000000007</v>
      </c>
      <c r="H350" s="1206">
        <f t="shared" si="56"/>
        <v>75.324727999999993</v>
      </c>
      <c r="I350" s="1206">
        <f t="shared" si="56"/>
        <v>81.576898999999997</v>
      </c>
      <c r="J350" s="1206"/>
    </row>
    <row r="351" spans="2:10">
      <c r="B351" s="82" t="s">
        <v>246</v>
      </c>
      <c r="C351" s="1207">
        <f t="shared" ref="C351:I351" si="57">SUM(C352:C354)</f>
        <v>46.913004000000001</v>
      </c>
      <c r="D351" s="1207">
        <f t="shared" si="57"/>
        <v>50.759461999999999</v>
      </c>
      <c r="E351" s="1207">
        <f t="shared" si="57"/>
        <v>56.510404000000001</v>
      </c>
      <c r="F351" s="1208">
        <f t="shared" si="57"/>
        <v>61.867663999999998</v>
      </c>
      <c r="G351" s="1207">
        <f t="shared" si="57"/>
        <v>68.910497000000007</v>
      </c>
      <c r="H351" s="1207">
        <f t="shared" si="57"/>
        <v>75.324727999999993</v>
      </c>
      <c r="I351" s="1207">
        <f t="shared" si="57"/>
        <v>81.576898999999997</v>
      </c>
      <c r="J351" s="1207"/>
    </row>
    <row r="352" spans="2:10">
      <c r="B352" s="112" t="s">
        <v>247</v>
      </c>
      <c r="C352" s="34">
        <f>46913004/1000000</f>
        <v>46.913004000000001</v>
      </c>
      <c r="D352" s="34">
        <f>50759462/1000000</f>
        <v>50.759461999999999</v>
      </c>
      <c r="E352" s="34">
        <f>56510404/1000000</f>
        <v>56.510404000000001</v>
      </c>
      <c r="F352" s="34">
        <f>61867664/1000000</f>
        <v>61.867663999999998</v>
      </c>
      <c r="G352" s="34">
        <f>68910497/1000000</f>
        <v>68.910497000000007</v>
      </c>
      <c r="H352" s="34">
        <f>75324728/1000000</f>
        <v>75.324727999999993</v>
      </c>
      <c r="I352" s="34">
        <f>81576899/1000000</f>
        <v>81.576898999999997</v>
      </c>
    </row>
    <row r="353" spans="2:9">
      <c r="B353" s="112" t="s">
        <v>248</v>
      </c>
      <c r="C353" s="34" t="s">
        <v>139</v>
      </c>
      <c r="D353" s="34" t="s">
        <v>139</v>
      </c>
      <c r="E353" s="34" t="s">
        <v>139</v>
      </c>
      <c r="F353" s="34" t="s">
        <v>139</v>
      </c>
      <c r="G353" s="34" t="s">
        <v>139</v>
      </c>
      <c r="H353" s="34" t="s">
        <v>139</v>
      </c>
      <c r="I353" s="34" t="s">
        <v>139</v>
      </c>
    </row>
    <row r="354" spans="2:9" ht="15" thickBot="1">
      <c r="B354" s="47" t="s">
        <v>249</v>
      </c>
      <c r="C354" s="34" t="s">
        <v>139</v>
      </c>
      <c r="D354" s="34" t="s">
        <v>139</v>
      </c>
      <c r="E354" s="34" t="s">
        <v>139</v>
      </c>
      <c r="F354" s="34" t="s">
        <v>139</v>
      </c>
      <c r="G354" s="34" t="s">
        <v>139</v>
      </c>
      <c r="H354" s="34" t="s">
        <v>139</v>
      </c>
      <c r="I354" s="34" t="s">
        <v>139</v>
      </c>
    </row>
    <row r="355" spans="2:9" ht="15" thickTop="1">
      <c r="B355" s="1313" t="s">
        <v>253</v>
      </c>
      <c r="C355" s="1313" t="s">
        <v>124</v>
      </c>
      <c r="D355" s="1313" t="s">
        <v>124</v>
      </c>
      <c r="E355" s="1313" t="s">
        <v>124</v>
      </c>
      <c r="F355" s="1313" t="s">
        <v>124</v>
      </c>
      <c r="G355" s="1313" t="s">
        <v>124</v>
      </c>
      <c r="H355" s="1313" t="s">
        <v>124</v>
      </c>
      <c r="I355" s="1313" t="s">
        <v>124</v>
      </c>
    </row>
    <row r="356" spans="2:9">
      <c r="B356" s="27"/>
      <c r="C356" s="203"/>
      <c r="D356" s="203"/>
      <c r="E356" s="203"/>
      <c r="F356" s="203"/>
      <c r="G356" s="203"/>
      <c r="H356" s="203"/>
      <c r="I356" s="203"/>
    </row>
    <row r="357" spans="2:9">
      <c r="B357" s="1319"/>
      <c r="C357" s="1319"/>
      <c r="D357" s="1319"/>
      <c r="E357" s="1319"/>
      <c r="F357" s="1319"/>
      <c r="G357" s="1319"/>
      <c r="H357" s="1319"/>
      <c r="I357" s="1319"/>
    </row>
    <row r="358" spans="2:9">
      <c r="B358" s="1165" t="s">
        <v>1648</v>
      </c>
      <c r="C358" s="203">
        <f>SUM(C359)</f>
        <v>6.4585910000000002</v>
      </c>
      <c r="D358" s="203">
        <f>SUM(D359)</f>
        <v>7.5949799999999996</v>
      </c>
      <c r="E358" s="203">
        <f t="shared" ref="E358:I358" si="58">SUM(E359)</f>
        <v>8.0662400000000005</v>
      </c>
      <c r="F358" s="203">
        <f t="shared" si="58"/>
        <v>8.2663569999999993</v>
      </c>
      <c r="G358" s="203">
        <f t="shared" si="58"/>
        <v>8.6576140000000006</v>
      </c>
      <c r="H358" s="203">
        <f t="shared" si="58"/>
        <v>9.4461589999999998</v>
      </c>
      <c r="I358" s="203">
        <f t="shared" si="58"/>
        <v>9.2109719999999999</v>
      </c>
    </row>
    <row r="359" spans="2:9">
      <c r="B359" s="26" t="s">
        <v>246</v>
      </c>
      <c r="C359" s="203">
        <f>SUM(C360:C362)</f>
        <v>6.4585910000000002</v>
      </c>
      <c r="D359" s="203">
        <f>SUM(D360:D362)</f>
        <v>7.5949799999999996</v>
      </c>
      <c r="E359" s="203">
        <f t="shared" ref="E359:I359" si="59">SUM(E360:E362)</f>
        <v>8.0662400000000005</v>
      </c>
      <c r="F359" s="203">
        <f t="shared" si="59"/>
        <v>8.2663569999999993</v>
      </c>
      <c r="G359" s="203">
        <f t="shared" si="59"/>
        <v>8.6576140000000006</v>
      </c>
      <c r="H359" s="203">
        <f t="shared" si="59"/>
        <v>9.4461589999999998</v>
      </c>
      <c r="I359" s="203">
        <f t="shared" si="59"/>
        <v>9.2109719999999999</v>
      </c>
    </row>
    <row r="360" spans="2:9">
      <c r="B360" s="27" t="s">
        <v>247</v>
      </c>
      <c r="C360" s="203">
        <f>6458591/1000000</f>
        <v>6.4585910000000002</v>
      </c>
      <c r="D360" s="203">
        <f>7594980/1000000</f>
        <v>7.5949799999999996</v>
      </c>
      <c r="E360" s="203">
        <f>8066240/1000000</f>
        <v>8.0662400000000005</v>
      </c>
      <c r="F360" s="203">
        <f>8266357/1000000</f>
        <v>8.2663569999999993</v>
      </c>
      <c r="G360" s="203">
        <f>8657614/1000000</f>
        <v>8.6576140000000006</v>
      </c>
      <c r="H360" s="203">
        <f>9446159/1000000</f>
        <v>9.4461589999999998</v>
      </c>
      <c r="I360" s="203">
        <f>9210972/1000000</f>
        <v>9.2109719999999999</v>
      </c>
    </row>
    <row r="361" spans="2:9">
      <c r="B361" s="16" t="s">
        <v>248</v>
      </c>
      <c r="C361" s="17" t="s">
        <v>139</v>
      </c>
      <c r="D361" s="17" t="s">
        <v>139</v>
      </c>
      <c r="E361" s="17" t="s">
        <v>139</v>
      </c>
      <c r="F361" s="17" t="s">
        <v>139</v>
      </c>
      <c r="G361" s="17" t="s">
        <v>139</v>
      </c>
      <c r="H361" s="17" t="s">
        <v>139</v>
      </c>
      <c r="I361" s="17" t="s">
        <v>139</v>
      </c>
    </row>
    <row r="362" spans="2:9">
      <c r="B362" s="44" t="s">
        <v>249</v>
      </c>
      <c r="C362" s="234" t="s">
        <v>139</v>
      </c>
      <c r="D362" s="234" t="s">
        <v>139</v>
      </c>
      <c r="E362" s="234" t="s">
        <v>139</v>
      </c>
      <c r="F362" s="234" t="s">
        <v>139</v>
      </c>
      <c r="G362" s="234" t="s">
        <v>139</v>
      </c>
      <c r="H362" s="234" t="s">
        <v>139</v>
      </c>
      <c r="I362" s="234" t="s">
        <v>139</v>
      </c>
    </row>
    <row r="363" spans="2:9">
      <c r="B363" s="44" t="s">
        <v>253</v>
      </c>
      <c r="C363" s="234" t="s">
        <v>124</v>
      </c>
      <c r="D363" s="234" t="s">
        <v>124</v>
      </c>
      <c r="E363" s="234" t="s">
        <v>124</v>
      </c>
      <c r="F363" s="234" t="s">
        <v>124</v>
      </c>
      <c r="G363" s="234" t="s">
        <v>124</v>
      </c>
      <c r="H363" s="234" t="s">
        <v>124</v>
      </c>
      <c r="I363" s="234" t="s">
        <v>124</v>
      </c>
    </row>
    <row r="364" spans="2:9">
      <c r="B364" s="225"/>
      <c r="C364" s="229"/>
      <c r="D364" s="229"/>
      <c r="E364" s="229"/>
      <c r="F364" s="229"/>
      <c r="G364" s="229"/>
      <c r="H364" s="229"/>
      <c r="I364" s="229"/>
    </row>
    <row r="365" spans="2:9">
      <c r="B365" s="93"/>
      <c r="C365" s="387"/>
      <c r="D365" s="387"/>
      <c r="E365" s="387"/>
      <c r="F365" s="387"/>
      <c r="G365" s="387"/>
      <c r="H365" s="387"/>
      <c r="I365" s="387"/>
    </row>
    <row r="366" spans="2:9">
      <c r="B366" s="95" t="s">
        <v>1649</v>
      </c>
      <c r="C366" s="387">
        <f>SUM(C367)</f>
        <v>0.94166000000000005</v>
      </c>
      <c r="D366" s="387">
        <f>SUM(D367)</f>
        <v>0.80400000000000005</v>
      </c>
      <c r="E366" s="387">
        <f t="shared" ref="E366:I366" si="60">SUM(E367)</f>
        <v>0.71699999999999997</v>
      </c>
      <c r="F366" s="387">
        <f t="shared" si="60"/>
        <v>0.86199999999999999</v>
      </c>
      <c r="G366" s="387">
        <f t="shared" si="60"/>
        <v>0.89200000000000002</v>
      </c>
      <c r="H366" s="387">
        <f t="shared" si="60"/>
        <v>0.86148100000000005</v>
      </c>
      <c r="I366" s="387">
        <f t="shared" si="60"/>
        <v>0.86570400000000003</v>
      </c>
    </row>
    <row r="367" spans="2:9">
      <c r="B367" s="107" t="s">
        <v>246</v>
      </c>
      <c r="C367" s="387">
        <f t="shared" ref="C367:D367" si="61">SUM(C368:C370)</f>
        <v>0.94166000000000005</v>
      </c>
      <c r="D367" s="387">
        <f t="shared" si="61"/>
        <v>0.80400000000000005</v>
      </c>
      <c r="E367" s="387">
        <f t="shared" ref="E367:I367" si="62">SUM(E368:E370)</f>
        <v>0.71699999999999997</v>
      </c>
      <c r="F367" s="387">
        <f t="shared" si="62"/>
        <v>0.86199999999999999</v>
      </c>
      <c r="G367" s="387">
        <f t="shared" si="62"/>
        <v>0.89200000000000002</v>
      </c>
      <c r="H367" s="387">
        <f t="shared" si="62"/>
        <v>0.86148100000000005</v>
      </c>
      <c r="I367" s="387">
        <f t="shared" si="62"/>
        <v>0.86570400000000003</v>
      </c>
    </row>
    <row r="368" spans="2:9">
      <c r="B368" s="107" t="s">
        <v>247</v>
      </c>
      <c r="C368" s="387">
        <f>941660/1000000</f>
        <v>0.94166000000000005</v>
      </c>
      <c r="D368" s="387">
        <v>0.80400000000000005</v>
      </c>
      <c r="E368" s="387">
        <v>0.71699999999999997</v>
      </c>
      <c r="F368" s="387">
        <v>0.86199999999999999</v>
      </c>
      <c r="G368" s="387">
        <v>0.89200000000000002</v>
      </c>
      <c r="H368" s="387">
        <f t="shared" ref="H368" si="63">861481/1000000</f>
        <v>0.86148100000000005</v>
      </c>
      <c r="I368" s="387">
        <f>865704/1000000</f>
        <v>0.86570400000000003</v>
      </c>
    </row>
    <row r="369" spans="2:9">
      <c r="B369" s="47" t="s">
        <v>248</v>
      </c>
      <c r="C369" s="111" t="s">
        <v>139</v>
      </c>
      <c r="D369" s="111" t="s">
        <v>139</v>
      </c>
      <c r="E369" s="111" t="s">
        <v>139</v>
      </c>
      <c r="F369" s="111" t="s">
        <v>139</v>
      </c>
      <c r="G369" s="111" t="s">
        <v>139</v>
      </c>
      <c r="H369" s="111" t="s">
        <v>139</v>
      </c>
      <c r="I369" s="111" t="s">
        <v>139</v>
      </c>
    </row>
    <row r="370" spans="2:9">
      <c r="B370" s="97" t="s">
        <v>249</v>
      </c>
      <c r="C370" s="388" t="s">
        <v>139</v>
      </c>
      <c r="D370" s="388" t="s">
        <v>139</v>
      </c>
      <c r="E370" s="388" t="s">
        <v>139</v>
      </c>
      <c r="F370" s="388" t="s">
        <v>139</v>
      </c>
      <c r="G370" s="388" t="s">
        <v>139</v>
      </c>
      <c r="H370" s="388" t="s">
        <v>139</v>
      </c>
      <c r="I370" s="388" t="s">
        <v>139</v>
      </c>
    </row>
    <row r="371" spans="2:9">
      <c r="B371" s="44" t="s">
        <v>253</v>
      </c>
      <c r="C371" s="388" t="s">
        <v>124</v>
      </c>
      <c r="D371" s="388" t="s">
        <v>124</v>
      </c>
      <c r="E371" s="388" t="s">
        <v>124</v>
      </c>
      <c r="F371" s="388" t="s">
        <v>124</v>
      </c>
      <c r="G371" s="388" t="s">
        <v>124</v>
      </c>
      <c r="H371" s="388" t="s">
        <v>124</v>
      </c>
      <c r="I371" s="388" t="s">
        <v>124</v>
      </c>
    </row>
    <row r="372" spans="2:9">
      <c r="B372" s="97"/>
      <c r="C372" s="388"/>
      <c r="D372" s="388"/>
      <c r="E372" s="388"/>
      <c r="F372" s="388"/>
      <c r="G372" s="388"/>
      <c r="H372" s="388"/>
      <c r="I372" s="388"/>
    </row>
    <row r="373" spans="2:9">
      <c r="B373" s="225" t="s">
        <v>1644</v>
      </c>
      <c r="C373" s="388">
        <f t="shared" ref="C373:F373" si="64">SUM(C374,C378)</f>
        <v>39.230355000000003</v>
      </c>
      <c r="D373" s="388">
        <f t="shared" si="64"/>
        <v>35.272517000000001</v>
      </c>
      <c r="E373" s="388">
        <f t="shared" si="64"/>
        <v>31.428602999999999</v>
      </c>
      <c r="F373" s="388">
        <f t="shared" si="64"/>
        <v>31.233322000000001</v>
      </c>
      <c r="G373" s="388">
        <v>30.712</v>
      </c>
      <c r="H373" s="388">
        <f>29116758/1000000</f>
        <v>29.116758000000001</v>
      </c>
      <c r="I373" s="388">
        <f>18357436/1000000</f>
        <v>18.357436</v>
      </c>
    </row>
    <row r="374" spans="2:9">
      <c r="B374" s="93" t="s">
        <v>246</v>
      </c>
      <c r="C374" s="389">
        <f t="shared" ref="C374:D374" si="65">SUM(C375:C377)</f>
        <v>39.230355000000003</v>
      </c>
      <c r="D374" s="389">
        <f t="shared" si="65"/>
        <v>35.272517000000001</v>
      </c>
      <c r="E374" s="389">
        <f t="shared" ref="E374:I374" si="66">SUM(E375:E377)</f>
        <v>31.428602999999999</v>
      </c>
      <c r="F374" s="389">
        <f t="shared" si="66"/>
        <v>31.233322000000001</v>
      </c>
      <c r="G374" s="389">
        <f t="shared" si="66"/>
        <v>30.711740200000001</v>
      </c>
      <c r="H374" s="389">
        <f t="shared" si="66"/>
        <v>29.116758000000001</v>
      </c>
      <c r="I374" s="389">
        <f t="shared" si="66"/>
        <v>18.357436</v>
      </c>
    </row>
    <row r="375" spans="2:9">
      <c r="B375" s="95" t="s">
        <v>247</v>
      </c>
      <c r="C375" s="389">
        <f>39230355/1000000</f>
        <v>39.230355000000003</v>
      </c>
      <c r="D375" s="389">
        <v>35.272517000000001</v>
      </c>
      <c r="E375" s="389">
        <v>31.428602999999999</v>
      </c>
      <c r="F375" s="389">
        <v>31.233322000000001</v>
      </c>
      <c r="G375" s="389">
        <v>30.711740200000001</v>
      </c>
      <c r="H375" s="389">
        <v>29.116758000000001</v>
      </c>
      <c r="I375" s="389">
        <v>18.357436</v>
      </c>
    </row>
    <row r="376" spans="2:9">
      <c r="B376" s="112" t="s">
        <v>248</v>
      </c>
      <c r="C376" s="111" t="s">
        <v>139</v>
      </c>
      <c r="D376" s="111" t="s">
        <v>139</v>
      </c>
      <c r="E376" s="111" t="s">
        <v>139</v>
      </c>
      <c r="F376" s="111" t="s">
        <v>139</v>
      </c>
      <c r="G376" s="111" t="s">
        <v>139</v>
      </c>
      <c r="H376" s="111" t="s">
        <v>139</v>
      </c>
      <c r="I376" s="111" t="s">
        <v>139</v>
      </c>
    </row>
    <row r="377" spans="2:9">
      <c r="B377" s="112" t="s">
        <v>249</v>
      </c>
      <c r="C377" s="111" t="s">
        <v>139</v>
      </c>
      <c r="D377" s="111" t="s">
        <v>139</v>
      </c>
      <c r="E377" s="111" t="s">
        <v>139</v>
      </c>
      <c r="F377" s="111" t="s">
        <v>139</v>
      </c>
      <c r="G377" s="111" t="s">
        <v>139</v>
      </c>
      <c r="H377" s="111" t="s">
        <v>139</v>
      </c>
      <c r="I377" s="111" t="s">
        <v>139</v>
      </c>
    </row>
    <row r="378" spans="2:9">
      <c r="B378" s="112" t="s">
        <v>253</v>
      </c>
      <c r="C378" s="111" t="s">
        <v>124</v>
      </c>
      <c r="D378" s="111" t="s">
        <v>124</v>
      </c>
      <c r="E378" s="111" t="s">
        <v>124</v>
      </c>
      <c r="F378" s="111" t="s">
        <v>124</v>
      </c>
      <c r="G378" s="111" t="s">
        <v>124</v>
      </c>
      <c r="H378" s="111" t="s">
        <v>124</v>
      </c>
      <c r="I378" s="111" t="s">
        <v>124</v>
      </c>
    </row>
    <row r="379" spans="2:9">
      <c r="B379" s="112"/>
      <c r="C379" s="111"/>
      <c r="D379" s="111"/>
      <c r="E379" s="111"/>
      <c r="F379" s="111"/>
      <c r="G379" s="111"/>
      <c r="H379" s="111"/>
      <c r="I379" s="111"/>
    </row>
    <row r="380" spans="2:9">
      <c r="B380" s="112"/>
      <c r="C380" s="111"/>
      <c r="D380" s="111"/>
      <c r="E380" s="111"/>
      <c r="F380" s="111"/>
      <c r="G380" s="111"/>
      <c r="H380" s="111"/>
      <c r="I380" s="111"/>
    </row>
    <row r="381" spans="2:9" ht="15.6">
      <c r="B381" s="112" t="s">
        <v>1650</v>
      </c>
      <c r="C381" s="111"/>
      <c r="D381" s="111"/>
      <c r="E381" s="111"/>
      <c r="F381" s="111"/>
      <c r="G381" s="111"/>
      <c r="H381" s="111"/>
      <c r="I381" s="111"/>
    </row>
    <row r="382" spans="2:9">
      <c r="B382" s="112" t="s">
        <v>1651</v>
      </c>
      <c r="C382" s="390"/>
      <c r="D382" s="390"/>
      <c r="E382" s="390"/>
      <c r="F382" s="390"/>
      <c r="G382" s="390"/>
      <c r="H382" s="390"/>
      <c r="I382" s="390"/>
    </row>
    <row r="383" spans="2:9">
      <c r="B383" s="107" t="s">
        <v>246</v>
      </c>
      <c r="C383" s="390">
        <f>C384+C392</f>
        <v>45.688946000000001</v>
      </c>
      <c r="D383" s="390">
        <f>D384+D392</f>
        <v>42.867497</v>
      </c>
      <c r="E383" s="390">
        <f t="shared" ref="E383:I383" si="67">E384+E392</f>
        <v>39.494843000000003</v>
      </c>
      <c r="F383" s="390">
        <f t="shared" si="67"/>
        <v>39.499679</v>
      </c>
      <c r="G383" s="390">
        <f t="shared" si="67"/>
        <v>39.369354200000004</v>
      </c>
      <c r="H383" s="390">
        <f t="shared" si="67"/>
        <v>38.562916999999999</v>
      </c>
      <c r="I383" s="390">
        <f t="shared" si="67"/>
        <v>27.568407999999998</v>
      </c>
    </row>
    <row r="384" spans="2:9">
      <c r="B384" s="112" t="s">
        <v>247</v>
      </c>
      <c r="C384" s="390">
        <f>C386+C390</f>
        <v>45.688946000000001</v>
      </c>
      <c r="D384" s="390">
        <f>D386+D390</f>
        <v>42.867497</v>
      </c>
      <c r="E384" s="390">
        <f t="shared" ref="E384:I384" si="68">E386+E390</f>
        <v>39.494843000000003</v>
      </c>
      <c r="F384" s="390">
        <f t="shared" si="68"/>
        <v>39.499679</v>
      </c>
      <c r="G384" s="390">
        <f t="shared" si="68"/>
        <v>39.369354200000004</v>
      </c>
      <c r="H384" s="390">
        <f t="shared" si="68"/>
        <v>38.562916999999999</v>
      </c>
      <c r="I384" s="390">
        <f t="shared" si="68"/>
        <v>27.568407999999998</v>
      </c>
    </row>
    <row r="385" spans="2:9">
      <c r="B385" s="112" t="s">
        <v>254</v>
      </c>
      <c r="C385" s="390" t="s">
        <v>124</v>
      </c>
      <c r="D385" s="390" t="s">
        <v>124</v>
      </c>
      <c r="E385" s="390" t="s">
        <v>124</v>
      </c>
      <c r="F385" s="390" t="s">
        <v>124</v>
      </c>
      <c r="G385" s="390" t="s">
        <v>124</v>
      </c>
      <c r="H385" s="390" t="s">
        <v>124</v>
      </c>
      <c r="I385" s="390" t="s">
        <v>124</v>
      </c>
    </row>
    <row r="386" spans="2:9">
      <c r="B386" s="112" t="s">
        <v>255</v>
      </c>
      <c r="C386" s="390">
        <f>6458591/1000000</f>
        <v>6.4585910000000002</v>
      </c>
      <c r="D386" s="390">
        <v>7.5949799999999996</v>
      </c>
      <c r="E386" s="390">
        <v>8.0662400000000005</v>
      </c>
      <c r="F386" s="390">
        <v>8.2663569999999993</v>
      </c>
      <c r="G386" s="390">
        <v>8.6576140000000006</v>
      </c>
      <c r="H386" s="390">
        <v>9.4461589999999998</v>
      </c>
      <c r="I386" s="390">
        <v>9.2109719999999999</v>
      </c>
    </row>
    <row r="387" spans="2:9">
      <c r="B387" s="112" t="s">
        <v>256</v>
      </c>
      <c r="C387" s="390" t="s">
        <v>124</v>
      </c>
      <c r="D387" s="390" t="s">
        <v>124</v>
      </c>
      <c r="E387" s="390" t="s">
        <v>124</v>
      </c>
      <c r="F387" s="390" t="s">
        <v>124</v>
      </c>
      <c r="G387" s="390" t="s">
        <v>124</v>
      </c>
      <c r="H387" s="390" t="s">
        <v>124</v>
      </c>
      <c r="I387" s="390" t="s">
        <v>124</v>
      </c>
    </row>
    <row r="388" spans="2:9">
      <c r="B388" s="112" t="s">
        <v>257</v>
      </c>
      <c r="C388" s="390" t="s">
        <v>124</v>
      </c>
      <c r="D388" s="390" t="s">
        <v>124</v>
      </c>
      <c r="E388" s="390" t="s">
        <v>124</v>
      </c>
      <c r="F388" s="390" t="s">
        <v>124</v>
      </c>
      <c r="G388" s="390" t="s">
        <v>124</v>
      </c>
      <c r="H388" s="390" t="s">
        <v>124</v>
      </c>
      <c r="I388" s="390" t="s">
        <v>124</v>
      </c>
    </row>
    <row r="389" spans="2:9">
      <c r="B389" s="112" t="s">
        <v>258</v>
      </c>
      <c r="C389" s="390" t="s">
        <v>139</v>
      </c>
      <c r="D389" s="390" t="s">
        <v>139</v>
      </c>
      <c r="E389" s="390" t="s">
        <v>139</v>
      </c>
      <c r="F389" s="390" t="s">
        <v>139</v>
      </c>
      <c r="G389" s="390" t="s">
        <v>139</v>
      </c>
      <c r="H389" s="390" t="s">
        <v>139</v>
      </c>
      <c r="I389" s="390" t="s">
        <v>139</v>
      </c>
    </row>
    <row r="390" spans="2:9">
      <c r="B390" s="112" t="s">
        <v>259</v>
      </c>
      <c r="C390" s="390">
        <f>39230355/1000000</f>
        <v>39.230355000000003</v>
      </c>
      <c r="D390" s="390">
        <v>35.272517000000001</v>
      </c>
      <c r="E390" s="390">
        <v>31.428602999999999</v>
      </c>
      <c r="F390" s="390">
        <v>31.233322000000001</v>
      </c>
      <c r="G390" s="390">
        <v>30.711740200000001</v>
      </c>
      <c r="H390" s="390">
        <v>29.116758000000001</v>
      </c>
      <c r="I390" s="390">
        <v>18.357436</v>
      </c>
    </row>
    <row r="391" spans="2:9" ht="15" thickBot="1">
      <c r="B391" s="47" t="s">
        <v>260</v>
      </c>
      <c r="C391" s="233" t="s">
        <v>124</v>
      </c>
      <c r="D391" s="233" t="s">
        <v>124</v>
      </c>
      <c r="E391" s="233" t="s">
        <v>124</v>
      </c>
      <c r="F391" s="233" t="s">
        <v>124</v>
      </c>
      <c r="G391" s="233" t="s">
        <v>124</v>
      </c>
      <c r="H391" s="233" t="s">
        <v>124</v>
      </c>
      <c r="I391" s="233" t="s">
        <v>124</v>
      </c>
    </row>
    <row r="392" spans="2:9" ht="15" thickTop="1">
      <c r="B392" s="1313" t="s">
        <v>248</v>
      </c>
      <c r="C392" s="1313">
        <f>SUM(C393:C399)</f>
        <v>0</v>
      </c>
      <c r="D392" s="1313">
        <f>SUM(D393:D399)</f>
        <v>0</v>
      </c>
      <c r="E392" s="1313">
        <f>SUM(E393:E399)</f>
        <v>0</v>
      </c>
      <c r="F392" s="1313">
        <f>SUM(F393:F399)</f>
        <v>0</v>
      </c>
      <c r="G392" s="1313">
        <v>0</v>
      </c>
      <c r="H392" s="1313">
        <v>0</v>
      </c>
      <c r="I392" s="1313">
        <v>0</v>
      </c>
    </row>
    <row r="393" spans="2:9">
      <c r="B393" s="27" t="s">
        <v>254</v>
      </c>
      <c r="C393" s="203" t="s">
        <v>124</v>
      </c>
      <c r="D393" s="203" t="s">
        <v>124</v>
      </c>
      <c r="E393" s="203" t="s">
        <v>124</v>
      </c>
      <c r="F393" s="203" t="s">
        <v>124</v>
      </c>
      <c r="G393" s="203" t="s">
        <v>124</v>
      </c>
      <c r="H393" s="203" t="s">
        <v>124</v>
      </c>
      <c r="I393" s="203" t="s">
        <v>124</v>
      </c>
    </row>
    <row r="394" spans="2:9">
      <c r="B394" s="1319" t="s">
        <v>255</v>
      </c>
      <c r="C394" s="1319" t="s">
        <v>124</v>
      </c>
      <c r="D394" s="1319" t="s">
        <v>124</v>
      </c>
      <c r="E394" s="1319" t="s">
        <v>124</v>
      </c>
      <c r="F394" s="1319" t="s">
        <v>124</v>
      </c>
      <c r="G394" s="1319" t="s">
        <v>124</v>
      </c>
      <c r="H394" s="1319" t="s">
        <v>124</v>
      </c>
      <c r="I394" s="1319" t="s">
        <v>124</v>
      </c>
    </row>
    <row r="395" spans="2:9">
      <c r="B395" s="1165" t="s">
        <v>256</v>
      </c>
      <c r="C395" s="203" t="s">
        <v>124</v>
      </c>
      <c r="D395" s="203" t="s">
        <v>124</v>
      </c>
      <c r="E395" s="203" t="s">
        <v>124</v>
      </c>
      <c r="F395" s="203" t="s">
        <v>124</v>
      </c>
      <c r="G395" s="203" t="s">
        <v>124</v>
      </c>
      <c r="H395" s="203" t="s">
        <v>124</v>
      </c>
      <c r="I395" s="203" t="s">
        <v>124</v>
      </c>
    </row>
    <row r="396" spans="2:9">
      <c r="B396" s="127" t="s">
        <v>257</v>
      </c>
      <c r="C396" s="203" t="s">
        <v>124</v>
      </c>
      <c r="D396" s="203" t="s">
        <v>124</v>
      </c>
      <c r="E396" s="203" t="s">
        <v>124</v>
      </c>
      <c r="F396" s="203" t="s">
        <v>124</v>
      </c>
      <c r="G396" s="203" t="s">
        <v>124</v>
      </c>
      <c r="H396" s="203" t="s">
        <v>124</v>
      </c>
      <c r="I396" s="203" t="s">
        <v>124</v>
      </c>
    </row>
    <row r="397" spans="2:9">
      <c r="B397" s="128" t="s">
        <v>258</v>
      </c>
      <c r="C397" s="203" t="s">
        <v>139</v>
      </c>
      <c r="D397" s="203" t="s">
        <v>139</v>
      </c>
      <c r="E397" s="203" t="s">
        <v>139</v>
      </c>
      <c r="F397" s="203" t="s">
        <v>139</v>
      </c>
      <c r="G397" s="203" t="s">
        <v>139</v>
      </c>
      <c r="H397" s="203" t="s">
        <v>139</v>
      </c>
      <c r="I397" s="203" t="s">
        <v>139</v>
      </c>
    </row>
    <row r="398" spans="2:9">
      <c r="B398" s="16" t="s">
        <v>259</v>
      </c>
      <c r="C398" s="17" t="s">
        <v>124</v>
      </c>
      <c r="D398" s="17" t="s">
        <v>124</v>
      </c>
      <c r="E398" s="17" t="s">
        <v>124</v>
      </c>
      <c r="F398" s="17" t="s">
        <v>124</v>
      </c>
      <c r="G398" s="17" t="s">
        <v>124</v>
      </c>
      <c r="H398" s="17" t="s">
        <v>124</v>
      </c>
      <c r="I398" s="17" t="s">
        <v>124</v>
      </c>
    </row>
    <row r="399" spans="2:9">
      <c r="B399" s="129" t="s">
        <v>260</v>
      </c>
      <c r="C399" s="233" t="s">
        <v>124</v>
      </c>
      <c r="D399" s="233" t="s">
        <v>124</v>
      </c>
      <c r="E399" s="233" t="s">
        <v>124</v>
      </c>
      <c r="F399" s="233" t="s">
        <v>124</v>
      </c>
      <c r="G399" s="233" t="s">
        <v>124</v>
      </c>
      <c r="H399" s="233" t="s">
        <v>124</v>
      </c>
      <c r="I399" s="233" t="s">
        <v>124</v>
      </c>
    </row>
    <row r="400" spans="2:9">
      <c r="B400" s="93" t="s">
        <v>253</v>
      </c>
      <c r="C400" s="132" t="s">
        <v>124</v>
      </c>
      <c r="D400" s="132" t="s">
        <v>124</v>
      </c>
      <c r="E400" s="132" t="s">
        <v>124</v>
      </c>
      <c r="F400" s="132" t="s">
        <v>124</v>
      </c>
      <c r="G400" s="132" t="s">
        <v>124</v>
      </c>
      <c r="H400" s="132" t="s">
        <v>124</v>
      </c>
      <c r="I400" s="132" t="s">
        <v>124</v>
      </c>
    </row>
    <row r="401" spans="2:10">
      <c r="B401" s="96" t="s">
        <v>1652</v>
      </c>
      <c r="C401" s="132"/>
      <c r="D401" s="132"/>
      <c r="E401" s="132"/>
      <c r="F401" s="132"/>
      <c r="G401" s="132"/>
      <c r="H401" s="132"/>
      <c r="I401" s="132"/>
    </row>
    <row r="402" spans="2:10">
      <c r="B402" s="96" t="s">
        <v>1653</v>
      </c>
      <c r="C402" s="132"/>
      <c r="D402" s="132"/>
      <c r="E402" s="132"/>
      <c r="F402" s="132"/>
      <c r="G402" s="132"/>
      <c r="H402" s="132"/>
      <c r="I402" s="132"/>
    </row>
    <row r="403" spans="2:10">
      <c r="B403" s="96"/>
      <c r="C403" s="132"/>
      <c r="D403" s="132"/>
      <c r="E403" s="132"/>
      <c r="F403" s="132"/>
      <c r="G403" s="132"/>
      <c r="H403" s="132"/>
      <c r="I403" s="132"/>
    </row>
    <row r="404" spans="2:10">
      <c r="B404" s="96"/>
      <c r="C404" s="132"/>
      <c r="D404" s="132"/>
      <c r="E404" s="132"/>
      <c r="F404" s="132"/>
      <c r="G404" s="132"/>
      <c r="H404" s="132"/>
      <c r="I404" s="132"/>
    </row>
    <row r="405" spans="2:10">
      <c r="B405" s="1373" t="s">
        <v>28</v>
      </c>
      <c r="C405" s="1373"/>
      <c r="D405" s="1373"/>
      <c r="E405" s="1373"/>
      <c r="F405" s="1373"/>
      <c r="G405" s="1373"/>
      <c r="H405" s="1373"/>
      <c r="I405" s="1373"/>
      <c r="J405" s="1373"/>
    </row>
    <row r="406" spans="2:10">
      <c r="B406" s="1372" t="s">
        <v>27</v>
      </c>
      <c r="C406" s="1371"/>
      <c r="D406" s="1371"/>
      <c r="E406" s="1371"/>
      <c r="F406" s="1371"/>
      <c r="G406" s="1371"/>
      <c r="H406" s="1371"/>
      <c r="I406" s="1371"/>
      <c r="J406" s="1371"/>
    </row>
    <row r="407" spans="2:10">
      <c r="B407" s="422" t="s">
        <v>224</v>
      </c>
      <c r="C407" s="411"/>
      <c r="D407" s="411"/>
      <c r="E407" s="411"/>
      <c r="F407" s="411"/>
      <c r="G407" s="411"/>
      <c r="H407" s="411"/>
      <c r="I407" s="411"/>
      <c r="J407" s="411"/>
    </row>
    <row r="408" spans="2:10">
      <c r="B408" s="417"/>
      <c r="C408" s="411"/>
      <c r="D408" s="411"/>
      <c r="E408" s="411"/>
      <c r="F408" s="411"/>
      <c r="G408" s="411"/>
      <c r="H408" s="411"/>
      <c r="I408" s="411"/>
      <c r="J408" s="411"/>
    </row>
    <row r="409" spans="2:10">
      <c r="B409" s="415"/>
      <c r="C409" s="538">
        <v>2014</v>
      </c>
      <c r="D409" s="538">
        <v>2015</v>
      </c>
      <c r="E409" s="538">
        <v>2016</v>
      </c>
      <c r="F409" s="538">
        <v>2017</v>
      </c>
      <c r="G409" s="538">
        <v>2018</v>
      </c>
      <c r="H409" s="538">
        <v>2019</v>
      </c>
      <c r="I409" s="538">
        <v>2020</v>
      </c>
      <c r="J409" s="1240"/>
    </row>
    <row r="410" spans="2:10" ht="15.6">
      <c r="B410" s="85" t="s">
        <v>1654</v>
      </c>
      <c r="D410" s="391"/>
      <c r="E410" s="391"/>
      <c r="F410" s="391"/>
      <c r="G410" s="391"/>
      <c r="H410" s="391"/>
      <c r="I410" s="391"/>
      <c r="J410" s="391"/>
    </row>
    <row r="411" spans="2:10">
      <c r="B411" s="85"/>
      <c r="D411" s="1209"/>
      <c r="E411" s="1209"/>
      <c r="F411" s="391"/>
      <c r="G411" s="391"/>
      <c r="H411" s="391"/>
      <c r="I411" s="391"/>
      <c r="J411" s="391"/>
    </row>
    <row r="412" spans="2:10">
      <c r="B412" s="1167" t="s">
        <v>1640</v>
      </c>
      <c r="C412" s="1210">
        <f>C413</f>
        <v>66964.639794620001</v>
      </c>
      <c r="D412" s="1210">
        <f>D413</f>
        <v>87317.155625240004</v>
      </c>
      <c r="E412" s="1210">
        <f t="shared" ref="E412:I412" si="69">E413</f>
        <v>91636.358080589998</v>
      </c>
      <c r="F412" s="1210">
        <f t="shared" si="69"/>
        <v>98961.462494680018</v>
      </c>
      <c r="G412" s="1210">
        <f t="shared" si="69"/>
        <v>107772.56222837001</v>
      </c>
      <c r="H412" s="1210">
        <f t="shared" si="69"/>
        <v>113458.10338114003</v>
      </c>
      <c r="I412" s="1210">
        <f t="shared" si="69"/>
        <v>110604.61299281001</v>
      </c>
      <c r="J412" s="1210"/>
    </row>
    <row r="413" spans="2:10">
      <c r="B413" s="82" t="s">
        <v>246</v>
      </c>
      <c r="C413" s="1211">
        <f>SUM(C414:C416)</f>
        <v>66964.639794620001</v>
      </c>
      <c r="D413" s="1211">
        <f>SUM(D414:D416)</f>
        <v>87317.155625240004</v>
      </c>
      <c r="E413" s="1211">
        <f t="shared" ref="E413:F413" si="70">SUM(E414:E416)</f>
        <v>91636.358080589998</v>
      </c>
      <c r="F413" s="1211">
        <f t="shared" si="70"/>
        <v>98961.462494680018</v>
      </c>
      <c r="G413" s="1211">
        <f>+G414</f>
        <v>107772.56222837001</v>
      </c>
      <c r="H413" s="1211">
        <f>+H414</f>
        <v>113458.10338114003</v>
      </c>
      <c r="I413" s="1211">
        <f>+I414</f>
        <v>110604.61299281001</v>
      </c>
      <c r="J413" s="1211"/>
    </row>
    <row r="414" spans="2:10">
      <c r="B414" s="96" t="s">
        <v>247</v>
      </c>
      <c r="C414" s="132">
        <f>66964639794.62/1000000</f>
        <v>66964.639794620001</v>
      </c>
      <c r="D414" s="132">
        <v>87317.155625240004</v>
      </c>
      <c r="E414" s="132">
        <v>91636.358080589998</v>
      </c>
      <c r="F414" s="132">
        <v>98961.462494680018</v>
      </c>
      <c r="G414" s="132">
        <v>107772.56222837001</v>
      </c>
      <c r="H414" s="132">
        <v>113458.10338114003</v>
      </c>
      <c r="I414" s="132">
        <v>110604.61299281001</v>
      </c>
    </row>
    <row r="415" spans="2:10">
      <c r="B415" s="96" t="s">
        <v>248</v>
      </c>
      <c r="C415" s="132" t="s">
        <v>139</v>
      </c>
      <c r="D415" s="132" t="s">
        <v>139</v>
      </c>
      <c r="E415" s="132" t="s">
        <v>139</v>
      </c>
      <c r="F415" s="132" t="s">
        <v>139</v>
      </c>
      <c r="G415" s="132" t="s">
        <v>139</v>
      </c>
      <c r="H415" s="132" t="s">
        <v>139</v>
      </c>
      <c r="I415" s="132" t="s">
        <v>139</v>
      </c>
    </row>
    <row r="416" spans="2:10" ht="15" thickBot="1">
      <c r="B416" s="96" t="s">
        <v>249</v>
      </c>
      <c r="C416" s="132" t="s">
        <v>139</v>
      </c>
      <c r="D416" s="132" t="s">
        <v>139</v>
      </c>
      <c r="E416" s="132" t="s">
        <v>139</v>
      </c>
      <c r="F416" s="132" t="s">
        <v>139</v>
      </c>
      <c r="G416" s="132" t="s">
        <v>139</v>
      </c>
      <c r="H416" s="132" t="s">
        <v>139</v>
      </c>
      <c r="I416" s="132" t="s">
        <v>139</v>
      </c>
    </row>
    <row r="417" spans="2:9" ht="15" thickTop="1">
      <c r="B417" s="1320" t="s">
        <v>265</v>
      </c>
      <c r="C417" s="1320" t="s">
        <v>124</v>
      </c>
      <c r="D417" s="1320" t="s">
        <v>124</v>
      </c>
      <c r="E417" s="1320" t="s">
        <v>124</v>
      </c>
      <c r="F417" s="1320" t="s">
        <v>124</v>
      </c>
      <c r="G417" s="1320" t="s">
        <v>124</v>
      </c>
      <c r="H417" s="1320" t="s">
        <v>124</v>
      </c>
      <c r="I417" s="1320" t="s">
        <v>124</v>
      </c>
    </row>
    <row r="418" spans="2:9">
      <c r="B418" s="134"/>
      <c r="C418" s="203"/>
      <c r="D418" s="203"/>
      <c r="E418" s="203"/>
      <c r="F418" s="203"/>
      <c r="G418" s="203"/>
      <c r="H418" s="203"/>
      <c r="I418" s="203"/>
    </row>
    <row r="419" spans="2:9">
      <c r="B419" s="1354" t="s">
        <v>1641</v>
      </c>
      <c r="C419" s="1354">
        <f>C420</f>
        <v>8928.9193892399999</v>
      </c>
      <c r="D419" s="1354">
        <f>D420</f>
        <v>10557.46573989</v>
      </c>
      <c r="E419" s="1354">
        <f t="shared" ref="E419:I419" si="71">E420</f>
        <v>9400.2276852800005</v>
      </c>
      <c r="F419" s="1354">
        <f t="shared" si="71"/>
        <v>9686.9777192299989</v>
      </c>
      <c r="G419" s="1354">
        <f t="shared" si="71"/>
        <v>10510.731605599998</v>
      </c>
      <c r="H419" s="1354">
        <f t="shared" si="71"/>
        <v>10582.902169810002</v>
      </c>
      <c r="I419" s="1354">
        <f t="shared" si="71"/>
        <v>9729.9971998199981</v>
      </c>
    </row>
    <row r="420" spans="2:9">
      <c r="B420" s="1165" t="s">
        <v>246</v>
      </c>
      <c r="C420" s="235">
        <f t="shared" ref="C420:I420" si="72">SUM(C421,C425)</f>
        <v>8928.9193892399999</v>
      </c>
      <c r="D420" s="235">
        <f t="shared" si="72"/>
        <v>10557.46573989</v>
      </c>
      <c r="E420" s="235">
        <f t="shared" si="72"/>
        <v>9400.2276852800005</v>
      </c>
      <c r="F420" s="235">
        <f t="shared" si="72"/>
        <v>9686.9777192299989</v>
      </c>
      <c r="G420" s="235">
        <f t="shared" si="72"/>
        <v>10510.731605599998</v>
      </c>
      <c r="H420" s="235">
        <f t="shared" si="72"/>
        <v>10582.902169810002</v>
      </c>
      <c r="I420" s="235">
        <f t="shared" si="72"/>
        <v>9729.9971998199981</v>
      </c>
    </row>
    <row r="421" spans="2:9">
      <c r="B421" s="127" t="s">
        <v>247</v>
      </c>
      <c r="C421" s="203">
        <f>8928919389.24/1000000</f>
        <v>8928.9193892399999</v>
      </c>
      <c r="D421" s="203">
        <v>10557.46573989</v>
      </c>
      <c r="E421" s="203">
        <v>9400.2276852800005</v>
      </c>
      <c r="F421" s="203">
        <v>9686.9777192299989</v>
      </c>
      <c r="G421" s="203">
        <v>10510.731605599998</v>
      </c>
      <c r="H421" s="203">
        <v>10582.902169810002</v>
      </c>
      <c r="I421" s="203">
        <v>9729.9971998199981</v>
      </c>
    </row>
    <row r="422" spans="2:9">
      <c r="B422" s="134" t="s">
        <v>248</v>
      </c>
      <c r="C422" s="203" t="s">
        <v>139</v>
      </c>
      <c r="D422" s="203" t="s">
        <v>139</v>
      </c>
      <c r="E422" s="203" t="s">
        <v>139</v>
      </c>
      <c r="F422" s="203" t="s">
        <v>139</v>
      </c>
      <c r="G422" s="203" t="s">
        <v>139</v>
      </c>
      <c r="H422" s="203" t="s">
        <v>139</v>
      </c>
      <c r="I422" s="203" t="s">
        <v>139</v>
      </c>
    </row>
    <row r="423" spans="2:9">
      <c r="B423" s="16" t="s">
        <v>249</v>
      </c>
      <c r="C423" s="17" t="s">
        <v>139</v>
      </c>
      <c r="D423" s="17" t="s">
        <v>139</v>
      </c>
      <c r="E423" s="17" t="s">
        <v>139</v>
      </c>
      <c r="F423" s="17" t="s">
        <v>139</v>
      </c>
      <c r="G423" s="17" t="s">
        <v>139</v>
      </c>
      <c r="H423" s="17" t="s">
        <v>139</v>
      </c>
      <c r="I423" s="17" t="s">
        <v>139</v>
      </c>
    </row>
    <row r="424" spans="2:9">
      <c r="B424" s="129" t="s">
        <v>265</v>
      </c>
      <c r="C424" s="203" t="s">
        <v>139</v>
      </c>
      <c r="D424" s="203" t="s">
        <v>139</v>
      </c>
      <c r="E424" s="203" t="s">
        <v>139</v>
      </c>
      <c r="F424" s="203" t="s">
        <v>139</v>
      </c>
      <c r="G424" s="203" t="s">
        <v>139</v>
      </c>
      <c r="H424" s="203" t="s">
        <v>139</v>
      </c>
      <c r="I424" s="203" t="s">
        <v>139</v>
      </c>
    </row>
    <row r="425" spans="2:9">
      <c r="B425" s="93"/>
      <c r="C425" s="132" t="s">
        <v>124</v>
      </c>
      <c r="D425" s="132" t="s">
        <v>124</v>
      </c>
      <c r="E425" s="132" t="s">
        <v>124</v>
      </c>
      <c r="F425" s="132" t="s">
        <v>124</v>
      </c>
      <c r="G425" s="132" t="s">
        <v>124</v>
      </c>
      <c r="H425" s="132" t="s">
        <v>124</v>
      </c>
      <c r="I425" s="132" t="s">
        <v>124</v>
      </c>
    </row>
    <row r="426" spans="2:9">
      <c r="B426" s="96" t="s">
        <v>1649</v>
      </c>
      <c r="C426" s="162"/>
      <c r="D426" s="132"/>
      <c r="E426" s="132"/>
      <c r="F426" s="132"/>
      <c r="G426" s="132"/>
      <c r="H426" s="132"/>
      <c r="I426" s="132"/>
    </row>
    <row r="427" spans="2:9">
      <c r="B427" s="136" t="s">
        <v>246</v>
      </c>
      <c r="C427" s="132">
        <f t="shared" ref="C427:I427" si="73">SUM(C428,C432)</f>
        <v>78805.486963960502</v>
      </c>
      <c r="D427" s="132">
        <f t="shared" si="73"/>
        <v>89064.522509390197</v>
      </c>
      <c r="E427" s="132">
        <f t="shared" si="73"/>
        <v>90115.637206644984</v>
      </c>
      <c r="F427" s="132">
        <f t="shared" si="73"/>
        <v>94565.861526690089</v>
      </c>
      <c r="G427" s="132">
        <f t="shared" si="73"/>
        <v>108715.8168587</v>
      </c>
      <c r="H427" s="132">
        <f t="shared" si="73"/>
        <v>110167.17035511999</v>
      </c>
      <c r="I427" s="132">
        <f t="shared" si="73"/>
        <v>113134.66181236001</v>
      </c>
    </row>
    <row r="428" spans="2:9">
      <c r="B428" s="136" t="s">
        <v>247</v>
      </c>
      <c r="C428" s="132">
        <f t="shared" ref="C428:D428" si="74">SUM(C429:C431)</f>
        <v>78805.486963960502</v>
      </c>
      <c r="D428" s="132">
        <f t="shared" si="74"/>
        <v>89064.522509390197</v>
      </c>
      <c r="E428" s="132">
        <f t="shared" ref="E428:I428" si="75">SUM(E429:E431)</f>
        <v>90115.637206644984</v>
      </c>
      <c r="F428" s="132">
        <f t="shared" si="75"/>
        <v>94565.861526690089</v>
      </c>
      <c r="G428" s="132">
        <f t="shared" si="75"/>
        <v>108715.8168587</v>
      </c>
      <c r="H428" s="132">
        <f t="shared" si="75"/>
        <v>110167.17035511999</v>
      </c>
      <c r="I428" s="132">
        <f t="shared" si="75"/>
        <v>113134.66181236001</v>
      </c>
    </row>
    <row r="429" spans="2:9">
      <c r="B429" s="96" t="s">
        <v>248</v>
      </c>
      <c r="C429" s="132">
        <f>78805486963.9605/1000000</f>
        <v>78805.486963960502</v>
      </c>
      <c r="D429" s="132">
        <v>89064.522509390197</v>
      </c>
      <c r="E429" s="132">
        <v>90115.637206644984</v>
      </c>
      <c r="F429" s="132">
        <f t="shared" ref="F429" si="76">94565861526.6901/1000000</f>
        <v>94565.861526690089</v>
      </c>
      <c r="G429" s="132">
        <v>108715.8168587</v>
      </c>
      <c r="H429" s="132">
        <f>110167170355.12/1000000</f>
        <v>110167.17035511999</v>
      </c>
      <c r="I429" s="132">
        <v>113134.66181236001</v>
      </c>
    </row>
    <row r="430" spans="2:9" ht="15" thickBot="1">
      <c r="B430" s="96" t="s">
        <v>249</v>
      </c>
      <c r="C430" s="132" t="s">
        <v>139</v>
      </c>
      <c r="D430" s="132" t="s">
        <v>139</v>
      </c>
      <c r="E430" s="132" t="s">
        <v>139</v>
      </c>
      <c r="F430" s="132" t="s">
        <v>139</v>
      </c>
      <c r="G430" s="132" t="s">
        <v>139</v>
      </c>
      <c r="H430" s="132" t="s">
        <v>139</v>
      </c>
      <c r="I430" s="132" t="s">
        <v>139</v>
      </c>
    </row>
    <row r="431" spans="2:9" ht="15" thickTop="1">
      <c r="B431" s="1320" t="s">
        <v>265</v>
      </c>
      <c r="C431" s="1320" t="s">
        <v>139</v>
      </c>
      <c r="D431" s="1320" t="s">
        <v>139</v>
      </c>
      <c r="E431" s="1320" t="s">
        <v>139</v>
      </c>
      <c r="F431" s="1320" t="s">
        <v>139</v>
      </c>
      <c r="G431" s="1320" t="s">
        <v>139</v>
      </c>
      <c r="H431" s="1320" t="s">
        <v>139</v>
      </c>
      <c r="I431" s="1320" t="s">
        <v>139</v>
      </c>
    </row>
    <row r="432" spans="2:9">
      <c r="B432" s="141"/>
      <c r="C432" s="203" t="s">
        <v>124</v>
      </c>
      <c r="D432" s="203" t="s">
        <v>124</v>
      </c>
      <c r="E432" s="203" t="s">
        <v>124</v>
      </c>
      <c r="F432" s="203" t="s">
        <v>124</v>
      </c>
      <c r="G432" s="203" t="s">
        <v>124</v>
      </c>
      <c r="H432" s="203" t="s">
        <v>124</v>
      </c>
      <c r="I432" s="203" t="s">
        <v>124</v>
      </c>
    </row>
    <row r="433" spans="2:9">
      <c r="B433" s="1319"/>
      <c r="C433" s="1319"/>
      <c r="D433" s="1319"/>
      <c r="E433" s="1319"/>
      <c r="F433" s="1319"/>
      <c r="G433" s="1319"/>
      <c r="H433" s="1319"/>
      <c r="I433" s="1319"/>
    </row>
    <row r="434" spans="2:9">
      <c r="B434" s="1165" t="s">
        <v>1644</v>
      </c>
      <c r="C434" s="203">
        <f>SUM(C435)</f>
        <v>67784.557982750106</v>
      </c>
      <c r="D434" s="203">
        <f>SUM(D435)</f>
        <v>62013.807000000001</v>
      </c>
      <c r="E434" s="203">
        <f t="shared" ref="E434:I434" si="77">SUM(E435)</f>
        <v>54074.726000000002</v>
      </c>
      <c r="F434" s="203">
        <f t="shared" si="77"/>
        <v>55403.750934839998</v>
      </c>
      <c r="G434" s="203">
        <f t="shared" si="77"/>
        <v>56431.862847919998</v>
      </c>
      <c r="H434" s="203">
        <f t="shared" si="77"/>
        <v>54376.739486580002</v>
      </c>
      <c r="I434" s="203">
        <f t="shared" si="77"/>
        <v>34966.542700339996</v>
      </c>
    </row>
    <row r="435" spans="2:9">
      <c r="B435" s="142" t="s">
        <v>246</v>
      </c>
      <c r="C435" s="203">
        <f t="shared" ref="C435:D435" si="78">SUM(C436:C438)</f>
        <v>67784.557982750106</v>
      </c>
      <c r="D435" s="203">
        <f t="shared" si="78"/>
        <v>62013.807000000001</v>
      </c>
      <c r="E435" s="203">
        <f t="shared" ref="E435:I435" si="79">SUM(E436:E438)</f>
        <v>54074.726000000002</v>
      </c>
      <c r="F435" s="203">
        <f t="shared" si="79"/>
        <v>55403.750934839998</v>
      </c>
      <c r="G435" s="203">
        <f t="shared" si="79"/>
        <v>56431.862847919998</v>
      </c>
      <c r="H435" s="203">
        <f t="shared" si="79"/>
        <v>54376.739486580002</v>
      </c>
      <c r="I435" s="203">
        <f t="shared" si="79"/>
        <v>34966.542700339996</v>
      </c>
    </row>
    <row r="436" spans="2:9">
      <c r="B436" s="143" t="s">
        <v>247</v>
      </c>
      <c r="C436" s="203">
        <f>67784557982.7501/1000000</f>
        <v>67784.557982750106</v>
      </c>
      <c r="D436" s="203">
        <v>62013.807000000001</v>
      </c>
      <c r="E436" s="203">
        <v>54074.726000000002</v>
      </c>
      <c r="F436" s="203">
        <f t="shared" ref="F436" si="80">55403750934.84/1000000</f>
        <v>55403.750934839998</v>
      </c>
      <c r="G436" s="203">
        <f>56431862847.92/1000000</f>
        <v>56431.862847919998</v>
      </c>
      <c r="H436" s="203">
        <f>54376739486.58/1000000</f>
        <v>54376.739486580002</v>
      </c>
      <c r="I436" s="203">
        <v>34966.542700339996</v>
      </c>
    </row>
    <row r="437" spans="2:9">
      <c r="B437" s="16" t="s">
        <v>248</v>
      </c>
      <c r="C437" s="17" t="s">
        <v>139</v>
      </c>
      <c r="D437" s="17" t="s">
        <v>139</v>
      </c>
      <c r="E437" s="17" t="s">
        <v>139</v>
      </c>
      <c r="F437" s="17" t="s">
        <v>139</v>
      </c>
      <c r="G437" s="17" t="s">
        <v>139</v>
      </c>
      <c r="H437" s="17" t="s">
        <v>139</v>
      </c>
      <c r="I437" s="17" t="s">
        <v>139</v>
      </c>
    </row>
    <row r="438" spans="2:9">
      <c r="B438" s="129" t="s">
        <v>249</v>
      </c>
      <c r="C438" s="203" t="s">
        <v>139</v>
      </c>
      <c r="D438" s="203" t="s">
        <v>139</v>
      </c>
      <c r="E438" s="203" t="s">
        <v>139</v>
      </c>
      <c r="F438" s="203" t="s">
        <v>139</v>
      </c>
      <c r="G438" s="203" t="s">
        <v>139</v>
      </c>
      <c r="H438" s="203" t="s">
        <v>139</v>
      </c>
      <c r="I438" s="203" t="s">
        <v>139</v>
      </c>
    </row>
    <row r="439" spans="2:9" ht="15" thickBot="1">
      <c r="B439" s="93" t="s">
        <v>265</v>
      </c>
      <c r="C439" s="29" t="s">
        <v>124</v>
      </c>
      <c r="D439" s="29" t="s">
        <v>124</v>
      </c>
      <c r="E439" s="29" t="s">
        <v>124</v>
      </c>
      <c r="F439" s="29" t="s">
        <v>124</v>
      </c>
      <c r="G439" s="29" t="s">
        <v>124</v>
      </c>
      <c r="H439" s="29" t="s">
        <v>124</v>
      </c>
      <c r="I439" s="29" t="s">
        <v>124</v>
      </c>
    </row>
    <row r="440" spans="2:9" ht="15" thickTop="1">
      <c r="B440" s="1320"/>
      <c r="C440" s="1320"/>
      <c r="D440" s="1320"/>
      <c r="E440" s="1320"/>
      <c r="F440" s="1320"/>
      <c r="G440" s="1320"/>
      <c r="H440" s="1320"/>
      <c r="I440" s="1320"/>
    </row>
    <row r="441" spans="2:9">
      <c r="B441" s="1316"/>
      <c r="C441" s="1316"/>
      <c r="D441" s="1316"/>
      <c r="E441" s="1316"/>
      <c r="F441" s="1316"/>
      <c r="G441" s="1316"/>
      <c r="H441" s="1316"/>
      <c r="I441" s="1316"/>
    </row>
    <row r="442" spans="2:9" ht="16.2">
      <c r="B442" s="27" t="s">
        <v>1655</v>
      </c>
      <c r="C442" s="203"/>
      <c r="D442" s="203"/>
      <c r="E442" s="203"/>
      <c r="F442" s="203"/>
      <c r="G442" s="203"/>
      <c r="H442" s="203"/>
      <c r="I442" s="203"/>
    </row>
    <row r="443" spans="2:9">
      <c r="B443" s="1319"/>
      <c r="C443" s="1319"/>
      <c r="D443" s="1319"/>
      <c r="E443" s="1319"/>
      <c r="F443" s="1319"/>
      <c r="G443" s="1319"/>
      <c r="H443" s="1319"/>
      <c r="I443" s="1319"/>
    </row>
    <row r="444" spans="2:9">
      <c r="B444" s="1165" t="s">
        <v>1651</v>
      </c>
      <c r="C444" s="203"/>
      <c r="D444" s="203"/>
      <c r="E444" s="203"/>
      <c r="F444" s="203"/>
      <c r="G444" s="203"/>
      <c r="H444" s="203"/>
      <c r="I444" s="203"/>
    </row>
    <row r="445" spans="2:9">
      <c r="B445" s="142" t="s">
        <v>246</v>
      </c>
      <c r="C445" s="203">
        <f>SUM(C446,C454)</f>
        <v>76713.477371990099</v>
      </c>
      <c r="D445" s="203">
        <f>SUM(D446,D454)</f>
        <v>72571.272739890002</v>
      </c>
      <c r="E445" s="203">
        <f t="shared" ref="E445:I445" si="81">SUM(E446,E454)</f>
        <v>63474.953685280001</v>
      </c>
      <c r="F445" s="203">
        <f t="shared" si="81"/>
        <v>65090.727719229995</v>
      </c>
      <c r="G445" s="203">
        <f t="shared" si="81"/>
        <v>66942.594453519996</v>
      </c>
      <c r="H445" s="203">
        <f t="shared" si="81"/>
        <v>64959.641656390006</v>
      </c>
      <c r="I445" s="203">
        <f t="shared" si="81"/>
        <v>44696.539900159994</v>
      </c>
    </row>
    <row r="446" spans="2:9">
      <c r="B446" s="141" t="s">
        <v>247</v>
      </c>
      <c r="C446" s="203">
        <f>C448+C452</f>
        <v>76713.477371990099</v>
      </c>
      <c r="D446" s="203">
        <f>D448+D452</f>
        <v>72571.272739890002</v>
      </c>
      <c r="E446" s="203">
        <f t="shared" ref="E446:I446" si="82">E448+E452</f>
        <v>63474.953685280001</v>
      </c>
      <c r="F446" s="203">
        <f t="shared" si="82"/>
        <v>65090.727719229995</v>
      </c>
      <c r="G446" s="203">
        <f t="shared" si="82"/>
        <v>66942.594453519996</v>
      </c>
      <c r="H446" s="203">
        <f t="shared" si="82"/>
        <v>64959.641656390006</v>
      </c>
      <c r="I446" s="203">
        <f t="shared" si="82"/>
        <v>44696.539900159994</v>
      </c>
    </row>
    <row r="447" spans="2:9">
      <c r="B447" s="16" t="s">
        <v>254</v>
      </c>
      <c r="C447" s="17" t="s">
        <v>124</v>
      </c>
      <c r="D447" s="17" t="s">
        <v>124</v>
      </c>
      <c r="E447" s="17" t="s">
        <v>124</v>
      </c>
      <c r="F447" s="17" t="s">
        <v>124</v>
      </c>
      <c r="G447" s="17" t="s">
        <v>124</v>
      </c>
      <c r="H447" s="17" t="s">
        <v>124</v>
      </c>
      <c r="I447" s="17" t="s">
        <v>124</v>
      </c>
    </row>
    <row r="448" spans="2:9">
      <c r="B448" s="129" t="s">
        <v>255</v>
      </c>
      <c r="C448" s="203">
        <f>8928919389.24/1000000</f>
        <v>8928.9193892399999</v>
      </c>
      <c r="D448" s="203">
        <v>10557.46573989</v>
      </c>
      <c r="E448" s="203">
        <v>9400.2276852800005</v>
      </c>
      <c r="F448" s="203">
        <v>9686.9777192299989</v>
      </c>
      <c r="G448" s="203">
        <v>10510.731605599998</v>
      </c>
      <c r="H448" s="203">
        <v>10582.902169810002</v>
      </c>
      <c r="I448" s="203">
        <v>9729.9971998199981</v>
      </c>
    </row>
    <row r="449" spans="2:9">
      <c r="B449" s="93" t="s">
        <v>256</v>
      </c>
      <c r="C449" s="86" t="s">
        <v>124</v>
      </c>
      <c r="D449" s="86" t="s">
        <v>124</v>
      </c>
      <c r="E449" s="86" t="s">
        <v>124</v>
      </c>
      <c r="F449" s="86" t="s">
        <v>124</v>
      </c>
      <c r="G449" s="86" t="s">
        <v>124</v>
      </c>
      <c r="H449" s="86" t="s">
        <v>124</v>
      </c>
      <c r="I449" s="86" t="s">
        <v>124</v>
      </c>
    </row>
    <row r="450" spans="2:9">
      <c r="B450" s="96" t="s">
        <v>257</v>
      </c>
      <c r="C450" s="86" t="s">
        <v>124</v>
      </c>
      <c r="D450" s="86" t="s">
        <v>124</v>
      </c>
      <c r="E450" s="86" t="s">
        <v>124</v>
      </c>
      <c r="F450" s="86" t="s">
        <v>124</v>
      </c>
      <c r="G450" s="86" t="s">
        <v>124</v>
      </c>
      <c r="H450" s="86" t="s">
        <v>124</v>
      </c>
      <c r="I450" s="86" t="s">
        <v>124</v>
      </c>
    </row>
    <row r="451" spans="2:9">
      <c r="B451" s="136" t="s">
        <v>258</v>
      </c>
      <c r="C451" s="86" t="s">
        <v>139</v>
      </c>
      <c r="D451" s="86" t="s">
        <v>139</v>
      </c>
      <c r="E451" s="86" t="s">
        <v>139</v>
      </c>
      <c r="F451" s="86" t="s">
        <v>139</v>
      </c>
      <c r="G451" s="86" t="s">
        <v>139</v>
      </c>
      <c r="H451" s="86" t="s">
        <v>139</v>
      </c>
      <c r="I451" s="86" t="s">
        <v>139</v>
      </c>
    </row>
    <row r="452" spans="2:9">
      <c r="B452" s="136" t="s">
        <v>259</v>
      </c>
      <c r="C452" s="86">
        <f>67784557982.7501/1000000</f>
        <v>67784.557982750106</v>
      </c>
      <c r="D452" s="86">
        <v>62013.807000000001</v>
      </c>
      <c r="E452" s="86">
        <v>54074.726000000002</v>
      </c>
      <c r="F452" s="86">
        <v>55403.75</v>
      </c>
      <c r="G452" s="86">
        <v>56431.862847919998</v>
      </c>
      <c r="H452" s="86">
        <v>54376.739486580002</v>
      </c>
      <c r="I452" s="86">
        <v>34966.542700339996</v>
      </c>
    </row>
    <row r="453" spans="2:9">
      <c r="B453" s="96" t="s">
        <v>260</v>
      </c>
      <c r="C453" s="86" t="s">
        <v>124</v>
      </c>
      <c r="D453" s="86" t="s">
        <v>124</v>
      </c>
      <c r="E453" s="86" t="s">
        <v>124</v>
      </c>
      <c r="F453" s="86" t="s">
        <v>124</v>
      </c>
      <c r="G453" s="86" t="s">
        <v>124</v>
      </c>
      <c r="H453" s="86" t="s">
        <v>124</v>
      </c>
      <c r="I453" s="86" t="s">
        <v>124</v>
      </c>
    </row>
    <row r="454" spans="2:9">
      <c r="B454" s="96" t="s">
        <v>248</v>
      </c>
      <c r="C454" s="86">
        <f t="shared" ref="C454" si="83">SUM(C455:C461)</f>
        <v>0</v>
      </c>
      <c r="D454" s="86">
        <f t="shared" ref="D454:F454" si="84">SUM(D455:D461)</f>
        <v>0</v>
      </c>
      <c r="E454" s="86">
        <f t="shared" si="84"/>
        <v>0</v>
      </c>
      <c r="F454" s="86">
        <f t="shared" si="84"/>
        <v>0</v>
      </c>
      <c r="G454" s="86">
        <v>0</v>
      </c>
      <c r="H454" s="86">
        <v>0</v>
      </c>
      <c r="I454" s="86">
        <v>0</v>
      </c>
    </row>
    <row r="455" spans="2:9">
      <c r="B455" s="96" t="s">
        <v>254</v>
      </c>
      <c r="C455" s="86" t="s">
        <v>139</v>
      </c>
      <c r="D455" s="86" t="s">
        <v>139</v>
      </c>
      <c r="E455" s="86" t="s">
        <v>139</v>
      </c>
      <c r="F455" s="86" t="s">
        <v>139</v>
      </c>
      <c r="G455" s="86" t="s">
        <v>139</v>
      </c>
      <c r="H455" s="86" t="s">
        <v>139</v>
      </c>
      <c r="I455" s="86" t="s">
        <v>139</v>
      </c>
    </row>
    <row r="456" spans="2:9">
      <c r="B456" s="93" t="s">
        <v>255</v>
      </c>
      <c r="C456" s="86" t="s">
        <v>139</v>
      </c>
      <c r="D456" s="86" t="s">
        <v>139</v>
      </c>
      <c r="E456" s="86" t="s">
        <v>139</v>
      </c>
      <c r="F456" s="86" t="s">
        <v>139</v>
      </c>
      <c r="G456" s="86" t="s">
        <v>139</v>
      </c>
      <c r="H456" s="86" t="s">
        <v>139</v>
      </c>
      <c r="I456" s="86" t="s">
        <v>139</v>
      </c>
    </row>
    <row r="457" spans="2:9">
      <c r="B457" s="96" t="s">
        <v>256</v>
      </c>
      <c r="C457" s="86" t="s">
        <v>139</v>
      </c>
      <c r="D457" s="86" t="s">
        <v>139</v>
      </c>
      <c r="E457" s="86" t="s">
        <v>139</v>
      </c>
      <c r="F457" s="86" t="s">
        <v>139</v>
      </c>
      <c r="G457" s="86" t="s">
        <v>139</v>
      </c>
      <c r="H457" s="86" t="s">
        <v>139</v>
      </c>
      <c r="I457" s="86" t="s">
        <v>139</v>
      </c>
    </row>
    <row r="458" spans="2:9">
      <c r="B458" s="96" t="s">
        <v>257</v>
      </c>
      <c r="C458" s="86" t="s">
        <v>139</v>
      </c>
      <c r="D458" s="86" t="s">
        <v>139</v>
      </c>
      <c r="E458" s="86" t="s">
        <v>139</v>
      </c>
      <c r="F458" s="86" t="s">
        <v>139</v>
      </c>
      <c r="G458" s="86" t="s">
        <v>139</v>
      </c>
      <c r="H458" s="86" t="s">
        <v>139</v>
      </c>
      <c r="I458" s="86" t="s">
        <v>139</v>
      </c>
    </row>
    <row r="459" spans="2:9">
      <c r="B459" s="96" t="s">
        <v>258</v>
      </c>
      <c r="C459" s="86" t="s">
        <v>139</v>
      </c>
      <c r="D459" s="86" t="s">
        <v>139</v>
      </c>
      <c r="E459" s="86" t="s">
        <v>139</v>
      </c>
      <c r="F459" s="86" t="s">
        <v>139</v>
      </c>
      <c r="G459" s="86" t="s">
        <v>139</v>
      </c>
      <c r="H459" s="86" t="s">
        <v>139</v>
      </c>
      <c r="I459" s="86" t="s">
        <v>139</v>
      </c>
    </row>
    <row r="460" spans="2:9">
      <c r="B460" s="96" t="s">
        <v>259</v>
      </c>
      <c r="C460" s="86" t="s">
        <v>139</v>
      </c>
      <c r="D460" s="86" t="s">
        <v>139</v>
      </c>
      <c r="E460" s="86" t="s">
        <v>139</v>
      </c>
      <c r="F460" s="86" t="s">
        <v>139</v>
      </c>
      <c r="G460" s="86" t="s">
        <v>139</v>
      </c>
      <c r="H460" s="86" t="s">
        <v>139</v>
      </c>
      <c r="I460" s="86" t="s">
        <v>139</v>
      </c>
    </row>
    <row r="461" spans="2:9">
      <c r="B461" s="96" t="s">
        <v>260</v>
      </c>
      <c r="C461" s="86" t="s">
        <v>139</v>
      </c>
      <c r="D461" s="86" t="s">
        <v>139</v>
      </c>
      <c r="E461" s="86" t="s">
        <v>139</v>
      </c>
      <c r="F461" s="86" t="s">
        <v>139</v>
      </c>
      <c r="G461" s="86" t="s">
        <v>139</v>
      </c>
      <c r="H461" s="86" t="s">
        <v>139</v>
      </c>
      <c r="I461" s="86" t="s">
        <v>139</v>
      </c>
    </row>
    <row r="462" spans="2:9" ht="15" thickBot="1">
      <c r="B462" s="133" t="s">
        <v>265</v>
      </c>
      <c r="C462" s="86" t="s">
        <v>139</v>
      </c>
      <c r="D462" s="86" t="s">
        <v>139</v>
      </c>
      <c r="E462" s="86" t="s">
        <v>139</v>
      </c>
      <c r="F462" s="86" t="s">
        <v>139</v>
      </c>
      <c r="G462" s="86" t="s">
        <v>139</v>
      </c>
      <c r="H462" s="86" t="s">
        <v>139</v>
      </c>
      <c r="I462" s="86" t="s">
        <v>139</v>
      </c>
    </row>
    <row r="463" spans="2:9" ht="15" thickTop="1">
      <c r="B463" s="1320"/>
      <c r="C463" s="1320"/>
      <c r="D463" s="1320"/>
      <c r="E463" s="1320"/>
      <c r="F463" s="1320"/>
      <c r="G463" s="1320"/>
      <c r="H463" s="1320"/>
      <c r="I463" s="1320"/>
    </row>
    <row r="464" spans="2:9">
      <c r="B464" s="143" t="s">
        <v>1656</v>
      </c>
      <c r="C464" s="203"/>
      <c r="D464" s="203"/>
      <c r="E464" s="203"/>
      <c r="F464" s="203"/>
      <c r="G464" s="203"/>
      <c r="H464" s="203"/>
      <c r="I464" s="203"/>
    </row>
    <row r="465" spans="2:10">
      <c r="B465" s="1319" t="s">
        <v>1653</v>
      </c>
      <c r="C465" s="1319"/>
      <c r="D465" s="1319"/>
      <c r="E465" s="1319"/>
      <c r="F465" s="1319"/>
      <c r="G465" s="1319"/>
      <c r="H465" s="1319"/>
      <c r="I465" s="1319"/>
    </row>
    <row r="466" spans="2:10">
      <c r="B466" s="1165"/>
      <c r="C466" s="203"/>
      <c r="D466" s="203"/>
      <c r="E466" s="203"/>
      <c r="F466" s="203"/>
      <c r="G466" s="203"/>
      <c r="H466" s="203"/>
      <c r="I466" s="203"/>
    </row>
    <row r="467" spans="2:10">
      <c r="B467" s="1358" t="s">
        <v>34</v>
      </c>
      <c r="C467" s="1358"/>
      <c r="D467" s="1358"/>
      <c r="E467" s="1358"/>
      <c r="F467" s="1358"/>
      <c r="G467" s="1358"/>
      <c r="H467" s="1358"/>
      <c r="I467" s="1358"/>
      <c r="J467" s="1358"/>
    </row>
    <row r="468" spans="2:10">
      <c r="B468" s="413" t="s">
        <v>33</v>
      </c>
      <c r="C468" s="411"/>
      <c r="D468" s="411"/>
      <c r="E468" s="411"/>
      <c r="F468" s="411"/>
      <c r="G468" s="411"/>
      <c r="H468" s="411"/>
      <c r="I468" s="411"/>
      <c r="J468" s="411"/>
    </row>
    <row r="469" spans="2:10">
      <c r="B469" s="428" t="s">
        <v>172</v>
      </c>
      <c r="C469" s="411"/>
      <c r="D469" s="411"/>
      <c r="E469" s="411"/>
      <c r="F469" s="411"/>
      <c r="G469" s="411"/>
      <c r="H469" s="411"/>
      <c r="I469" s="411"/>
      <c r="J469" s="411"/>
    </row>
    <row r="470" spans="2:10">
      <c r="B470" s="414"/>
      <c r="C470" s="411"/>
      <c r="D470" s="411"/>
      <c r="E470" s="411"/>
      <c r="F470" s="411"/>
      <c r="G470" s="411"/>
      <c r="H470" s="411"/>
      <c r="I470" s="411"/>
      <c r="J470" s="411"/>
    </row>
    <row r="471" spans="2:10">
      <c r="B471" s="415"/>
      <c r="C471" s="416">
        <v>2014</v>
      </c>
      <c r="D471" s="416">
        <v>2015</v>
      </c>
      <c r="E471" s="416">
        <v>2016</v>
      </c>
      <c r="F471" s="416">
        <v>2017</v>
      </c>
      <c r="G471" s="416">
        <v>2018</v>
      </c>
      <c r="H471" s="416">
        <v>2019</v>
      </c>
      <c r="I471" s="416">
        <v>2020</v>
      </c>
      <c r="J471" s="1233"/>
    </row>
    <row r="472" spans="2:10">
      <c r="B472" s="1212" t="s">
        <v>1657</v>
      </c>
      <c r="C472" s="411"/>
      <c r="D472" s="411"/>
      <c r="E472" s="411"/>
      <c r="F472" s="411"/>
      <c r="G472" s="411"/>
      <c r="H472" s="411"/>
      <c r="I472" s="411"/>
      <c r="J472" s="1232"/>
    </row>
    <row r="473" spans="2:10">
      <c r="B473" s="82" t="s">
        <v>88</v>
      </c>
      <c r="C473" s="1213">
        <v>35</v>
      </c>
      <c r="D473" s="1213">
        <v>39</v>
      </c>
      <c r="E473" s="1213">
        <v>39</v>
      </c>
      <c r="F473" s="1213">
        <v>39</v>
      </c>
      <c r="G473" s="1213">
        <v>35</v>
      </c>
      <c r="H473" s="1213">
        <v>34</v>
      </c>
      <c r="I473" s="1213">
        <v>32</v>
      </c>
      <c r="J473" s="1213"/>
    </row>
    <row r="474" spans="2:10">
      <c r="B474" s="242" t="s">
        <v>157</v>
      </c>
      <c r="C474" s="461">
        <v>1</v>
      </c>
      <c r="D474" s="461">
        <v>1</v>
      </c>
      <c r="E474" s="461">
        <v>1</v>
      </c>
      <c r="F474" s="461">
        <v>1</v>
      </c>
      <c r="G474" s="461">
        <v>1</v>
      </c>
      <c r="H474" s="461">
        <v>1</v>
      </c>
      <c r="I474" s="461">
        <v>1</v>
      </c>
      <c r="J474" s="461"/>
    </row>
    <row r="475" spans="2:10">
      <c r="B475" s="96" t="s">
        <v>280</v>
      </c>
      <c r="C475" s="86" t="s">
        <v>139</v>
      </c>
      <c r="D475" s="86" t="s">
        <v>139</v>
      </c>
      <c r="E475" s="86" t="s">
        <v>139</v>
      </c>
      <c r="F475" s="86" t="s">
        <v>139</v>
      </c>
      <c r="G475" s="86" t="s">
        <v>139</v>
      </c>
      <c r="H475" s="86" t="s">
        <v>139</v>
      </c>
      <c r="I475" s="86" t="s">
        <v>139</v>
      </c>
    </row>
    <row r="476" spans="2:10">
      <c r="B476" s="96" t="s">
        <v>162</v>
      </c>
      <c r="C476" s="86" t="s">
        <v>139</v>
      </c>
      <c r="D476" s="86" t="s">
        <v>139</v>
      </c>
      <c r="E476" s="86" t="s">
        <v>139</v>
      </c>
      <c r="F476" s="86" t="s">
        <v>139</v>
      </c>
      <c r="G476" s="86" t="s">
        <v>139</v>
      </c>
      <c r="H476" s="86" t="s">
        <v>139</v>
      </c>
      <c r="I476" s="86" t="s">
        <v>139</v>
      </c>
    </row>
    <row r="477" spans="2:10">
      <c r="B477" s="96" t="s">
        <v>847</v>
      </c>
      <c r="C477" s="86">
        <v>34</v>
      </c>
      <c r="D477" s="86">
        <v>38</v>
      </c>
      <c r="E477" s="86">
        <v>38</v>
      </c>
      <c r="F477" s="86">
        <v>38</v>
      </c>
      <c r="G477" s="86">
        <v>34</v>
      </c>
      <c r="H477" s="86">
        <v>33</v>
      </c>
      <c r="I477" s="86">
        <v>31</v>
      </c>
    </row>
    <row r="478" spans="2:10">
      <c r="B478" s="93"/>
      <c r="C478" s="86"/>
      <c r="D478" s="86"/>
      <c r="E478" s="86"/>
      <c r="F478" s="86"/>
      <c r="G478" s="86"/>
      <c r="H478" s="86"/>
      <c r="I478" s="86"/>
    </row>
    <row r="479" spans="2:10">
      <c r="B479" s="96" t="s">
        <v>281</v>
      </c>
      <c r="C479" s="86">
        <v>35</v>
      </c>
      <c r="D479" s="86">
        <v>39</v>
      </c>
      <c r="E479" s="86">
        <v>39</v>
      </c>
      <c r="F479" s="86">
        <v>39</v>
      </c>
      <c r="G479" s="86">
        <v>35</v>
      </c>
      <c r="H479" s="86">
        <v>34</v>
      </c>
      <c r="I479" s="86">
        <v>32</v>
      </c>
    </row>
    <row r="480" spans="2:10">
      <c r="B480" s="96" t="s">
        <v>157</v>
      </c>
      <c r="C480" s="86">
        <v>1</v>
      </c>
      <c r="D480" s="86">
        <v>1</v>
      </c>
      <c r="E480" s="86">
        <v>1</v>
      </c>
      <c r="F480" s="86">
        <v>1</v>
      </c>
      <c r="G480" s="86">
        <v>1</v>
      </c>
      <c r="H480" s="86">
        <v>1</v>
      </c>
      <c r="I480" s="86">
        <v>1</v>
      </c>
    </row>
    <row r="481" spans="2:10">
      <c r="B481" s="96" t="s">
        <v>280</v>
      </c>
      <c r="C481" s="86" t="s">
        <v>139</v>
      </c>
      <c r="D481" s="86" t="s">
        <v>139</v>
      </c>
      <c r="E481" s="86" t="s">
        <v>139</v>
      </c>
      <c r="F481" s="86" t="s">
        <v>139</v>
      </c>
      <c r="G481" s="86" t="s">
        <v>139</v>
      </c>
      <c r="H481" s="86" t="s">
        <v>139</v>
      </c>
      <c r="I481" s="86" t="s">
        <v>139</v>
      </c>
    </row>
    <row r="482" spans="2:10">
      <c r="B482" s="96" t="s">
        <v>162</v>
      </c>
      <c r="C482" s="86" t="s">
        <v>139</v>
      </c>
      <c r="D482" s="86" t="s">
        <v>139</v>
      </c>
      <c r="E482" s="86" t="s">
        <v>139</v>
      </c>
      <c r="F482" s="86" t="s">
        <v>139</v>
      </c>
      <c r="G482" s="86" t="s">
        <v>139</v>
      </c>
      <c r="H482" s="86" t="s">
        <v>139</v>
      </c>
      <c r="I482" s="86" t="s">
        <v>139</v>
      </c>
    </row>
    <row r="483" spans="2:10">
      <c r="B483" s="96" t="s">
        <v>847</v>
      </c>
      <c r="C483" s="86">
        <v>34</v>
      </c>
      <c r="D483" s="86">
        <v>38</v>
      </c>
      <c r="E483" s="86">
        <v>38</v>
      </c>
      <c r="F483" s="86">
        <v>38</v>
      </c>
      <c r="G483" s="86">
        <v>34</v>
      </c>
      <c r="H483" s="86">
        <v>33</v>
      </c>
      <c r="I483" s="86">
        <v>31</v>
      </c>
    </row>
    <row r="484" spans="2:10" ht="15" thickBot="1">
      <c r="B484" s="96"/>
      <c r="C484" s="86"/>
      <c r="D484" s="86"/>
      <c r="E484" s="86"/>
      <c r="F484" s="86"/>
      <c r="G484" s="86"/>
      <c r="H484" s="86"/>
      <c r="I484" s="86"/>
    </row>
    <row r="485" spans="2:10" ht="15" thickTop="1">
      <c r="B485" s="1320" t="s">
        <v>282</v>
      </c>
      <c r="C485" s="1320" t="s">
        <v>139</v>
      </c>
      <c r="D485" s="1320" t="s">
        <v>139</v>
      </c>
      <c r="E485" s="1320" t="s">
        <v>139</v>
      </c>
      <c r="F485" s="1320" t="s">
        <v>139</v>
      </c>
      <c r="G485" s="1320" t="s">
        <v>139</v>
      </c>
      <c r="H485" s="1320" t="s">
        <v>139</v>
      </c>
      <c r="I485" s="1320" t="s">
        <v>139</v>
      </c>
    </row>
    <row r="486" spans="2:10">
      <c r="B486" s="27" t="s">
        <v>157</v>
      </c>
      <c r="C486" s="203" t="s">
        <v>139</v>
      </c>
      <c r="D486" s="203" t="s">
        <v>139</v>
      </c>
      <c r="E486" s="203" t="s">
        <v>139</v>
      </c>
      <c r="F486" s="203" t="s">
        <v>139</v>
      </c>
      <c r="G486" s="203" t="s">
        <v>139</v>
      </c>
      <c r="H486" s="203" t="s">
        <v>139</v>
      </c>
      <c r="I486" s="203" t="s">
        <v>139</v>
      </c>
    </row>
    <row r="487" spans="2:10">
      <c r="B487" s="1319" t="s">
        <v>280</v>
      </c>
      <c r="C487" s="1319" t="s">
        <v>139</v>
      </c>
      <c r="D487" s="1319" t="s">
        <v>139</v>
      </c>
      <c r="E487" s="1319" t="s">
        <v>139</v>
      </c>
      <c r="F487" s="1319" t="s">
        <v>139</v>
      </c>
      <c r="G487" s="1319" t="s">
        <v>139</v>
      </c>
      <c r="H487" s="1319" t="s">
        <v>139</v>
      </c>
      <c r="I487" s="1319" t="s">
        <v>139</v>
      </c>
    </row>
    <row r="488" spans="2:10">
      <c r="B488" s="1165" t="s">
        <v>162</v>
      </c>
      <c r="C488" s="203" t="s">
        <v>139</v>
      </c>
      <c r="D488" s="203" t="s">
        <v>139</v>
      </c>
      <c r="E488" s="203" t="s">
        <v>139</v>
      </c>
      <c r="F488" s="203" t="s">
        <v>139</v>
      </c>
      <c r="G488" s="203" t="s">
        <v>139</v>
      </c>
      <c r="H488" s="203" t="s">
        <v>139</v>
      </c>
      <c r="I488" s="203" t="s">
        <v>139</v>
      </c>
    </row>
    <row r="489" spans="2:10">
      <c r="B489" s="127" t="s">
        <v>847</v>
      </c>
      <c r="C489" s="203" t="s">
        <v>139</v>
      </c>
      <c r="D489" s="203" t="s">
        <v>139</v>
      </c>
      <c r="E489" s="203" t="s">
        <v>139</v>
      </c>
      <c r="F489" s="203" t="s">
        <v>139</v>
      </c>
      <c r="G489" s="203" t="s">
        <v>139</v>
      </c>
      <c r="H489" s="203" t="s">
        <v>139</v>
      </c>
      <c r="I489" s="203" t="s">
        <v>139</v>
      </c>
    </row>
    <row r="490" spans="2:10">
      <c r="B490" s="16" t="s">
        <v>1658</v>
      </c>
      <c r="C490" s="17"/>
      <c r="D490" s="17"/>
      <c r="E490" s="17"/>
      <c r="F490" s="17"/>
      <c r="G490" s="17"/>
      <c r="H490" s="17"/>
      <c r="I490" s="17"/>
    </row>
    <row r="491" spans="2:10">
      <c r="B491" s="92"/>
      <c r="C491" s="203"/>
      <c r="D491" s="203"/>
      <c r="E491" s="203"/>
      <c r="F491" s="203"/>
      <c r="G491" s="203"/>
      <c r="H491" s="203"/>
      <c r="I491" s="203"/>
    </row>
    <row r="492" spans="2:10">
      <c r="B492" s="1358" t="s">
        <v>36</v>
      </c>
      <c r="C492" s="1358"/>
      <c r="D492" s="1358"/>
      <c r="E492" s="1358"/>
      <c r="F492" s="1358"/>
      <c r="G492" s="1358"/>
      <c r="H492" s="1358"/>
      <c r="I492" s="1358"/>
      <c r="J492" s="1358"/>
    </row>
    <row r="493" spans="2:10">
      <c r="B493" s="413" t="s">
        <v>35</v>
      </c>
      <c r="C493" s="411"/>
      <c r="D493" s="411"/>
      <c r="E493" s="411"/>
      <c r="F493" s="411"/>
      <c r="G493" s="411"/>
      <c r="H493" s="411"/>
      <c r="I493" s="411"/>
      <c r="J493" s="411"/>
    </row>
    <row r="494" spans="2:10">
      <c r="B494" s="428" t="s">
        <v>288</v>
      </c>
      <c r="C494" s="411"/>
      <c r="D494" s="411"/>
      <c r="E494" s="411"/>
      <c r="F494" s="411"/>
      <c r="G494" s="411"/>
      <c r="H494" s="411"/>
      <c r="I494" s="411"/>
      <c r="J494" s="411"/>
    </row>
    <row r="495" spans="2:10">
      <c r="B495" s="422"/>
      <c r="C495" s="411"/>
      <c r="D495" s="411"/>
      <c r="E495" s="411"/>
      <c r="F495" s="411"/>
      <c r="G495" s="411"/>
      <c r="H495" s="411"/>
      <c r="I495" s="411"/>
      <c r="J495" s="411"/>
    </row>
    <row r="496" spans="2:10">
      <c r="B496" s="415"/>
      <c r="C496" s="416">
        <v>2014</v>
      </c>
      <c r="D496" s="416">
        <v>2015</v>
      </c>
      <c r="E496" s="416">
        <v>2016</v>
      </c>
      <c r="F496" s="416">
        <v>2017</v>
      </c>
      <c r="G496" s="416">
        <v>2018</v>
      </c>
      <c r="H496" s="416">
        <v>2019</v>
      </c>
      <c r="I496" s="416">
        <v>2020</v>
      </c>
      <c r="J496" s="1233"/>
    </row>
    <row r="497" spans="2:10">
      <c r="B497" s="414" t="s">
        <v>1659</v>
      </c>
      <c r="C497" s="411"/>
      <c r="D497" s="411"/>
      <c r="E497" s="411"/>
      <c r="F497" s="411"/>
      <c r="G497" s="411"/>
      <c r="H497" s="411"/>
      <c r="I497" s="411"/>
      <c r="J497" s="411"/>
    </row>
    <row r="498" spans="2:10" ht="15.6">
      <c r="B498" s="82" t="s">
        <v>849</v>
      </c>
      <c r="C498" s="1214">
        <v>145</v>
      </c>
      <c r="D498" s="1214">
        <v>162</v>
      </c>
      <c r="E498" s="1214">
        <v>176</v>
      </c>
      <c r="F498" s="1214">
        <v>198</v>
      </c>
      <c r="G498" s="1214">
        <v>236</v>
      </c>
      <c r="H498" s="1214">
        <v>296</v>
      </c>
      <c r="I498" s="1214">
        <v>326</v>
      </c>
      <c r="J498" s="1214"/>
    </row>
    <row r="499" spans="2:10">
      <c r="B499" s="242" t="s">
        <v>291</v>
      </c>
      <c r="C499" s="1215" t="s">
        <v>124</v>
      </c>
      <c r="D499" s="1215" t="s">
        <v>124</v>
      </c>
      <c r="E499" s="1215" t="s">
        <v>124</v>
      </c>
      <c r="F499" s="1215" t="s">
        <v>124</v>
      </c>
      <c r="G499" s="1215" t="s">
        <v>124</v>
      </c>
      <c r="H499" s="1215" t="s">
        <v>124</v>
      </c>
      <c r="I499" s="1215" t="s">
        <v>124</v>
      </c>
      <c r="J499" s="1215"/>
    </row>
    <row r="500" spans="2:10">
      <c r="B500" s="475" t="s">
        <v>292</v>
      </c>
      <c r="C500" s="1215" t="s">
        <v>124</v>
      </c>
      <c r="D500" s="1215" t="s">
        <v>124</v>
      </c>
      <c r="E500" s="1215" t="s">
        <v>124</v>
      </c>
      <c r="F500" s="1215" t="s">
        <v>124</v>
      </c>
      <c r="G500" s="1215" t="s">
        <v>124</v>
      </c>
      <c r="H500" s="1215" t="s">
        <v>124</v>
      </c>
      <c r="I500" s="1215" t="s">
        <v>124</v>
      </c>
      <c r="J500" s="1215"/>
    </row>
    <row r="501" spans="2:10">
      <c r="B501" s="141" t="s">
        <v>293</v>
      </c>
      <c r="C501" s="203" t="s">
        <v>124</v>
      </c>
      <c r="D501" s="203" t="s">
        <v>124</v>
      </c>
      <c r="E501" s="203" t="s">
        <v>124</v>
      </c>
      <c r="F501" s="203" t="s">
        <v>124</v>
      </c>
      <c r="G501" s="203" t="s">
        <v>124</v>
      </c>
      <c r="H501" s="203" t="s">
        <v>124</v>
      </c>
      <c r="I501" s="203" t="s">
        <v>124</v>
      </c>
    </row>
    <row r="502" spans="2:10">
      <c r="B502" s="141" t="s">
        <v>294</v>
      </c>
      <c r="C502" s="203" t="s">
        <v>124</v>
      </c>
      <c r="D502" s="203" t="s">
        <v>124</v>
      </c>
      <c r="E502" s="203" t="s">
        <v>124</v>
      </c>
      <c r="F502" s="203" t="s">
        <v>124</v>
      </c>
      <c r="G502" s="203" t="s">
        <v>124</v>
      </c>
      <c r="H502" s="203" t="s">
        <v>124</v>
      </c>
      <c r="I502" s="203" t="s">
        <v>124</v>
      </c>
    </row>
    <row r="503" spans="2:10">
      <c r="B503" s="16" t="s">
        <v>236</v>
      </c>
      <c r="C503" s="17" t="s">
        <v>124</v>
      </c>
      <c r="D503" s="17" t="s">
        <v>124</v>
      </c>
      <c r="E503" s="17" t="s">
        <v>124</v>
      </c>
      <c r="F503" s="17" t="s">
        <v>124</v>
      </c>
      <c r="G503" s="17" t="s">
        <v>124</v>
      </c>
      <c r="H503" s="17" t="s">
        <v>124</v>
      </c>
      <c r="I503" s="17" t="s">
        <v>124</v>
      </c>
    </row>
    <row r="504" spans="2:10">
      <c r="B504" s="92" t="s">
        <v>1660</v>
      </c>
      <c r="C504" s="203"/>
      <c r="D504" s="203"/>
      <c r="E504" s="203"/>
      <c r="F504" s="203"/>
      <c r="G504" s="203"/>
      <c r="H504" s="203"/>
      <c r="I504" s="203"/>
    </row>
    <row r="505" spans="2:10" ht="26.4">
      <c r="B505" s="93" t="s">
        <v>1661</v>
      </c>
      <c r="C505" s="239"/>
      <c r="D505" s="239"/>
      <c r="E505" s="239"/>
      <c r="F505" s="239"/>
      <c r="G505" s="239"/>
      <c r="H505" s="239"/>
      <c r="I505" s="239"/>
    </row>
    <row r="506" spans="2:10">
      <c r="B506" s="93"/>
      <c r="C506" s="203"/>
      <c r="D506" s="203"/>
      <c r="E506" s="203"/>
      <c r="F506" s="203"/>
      <c r="G506" s="203"/>
      <c r="H506" s="203"/>
      <c r="I506" s="203"/>
    </row>
    <row r="507" spans="2:10">
      <c r="B507" s="1358" t="s">
        <v>38</v>
      </c>
      <c r="C507" s="1358"/>
      <c r="D507" s="1358"/>
      <c r="E507" s="1358"/>
      <c r="F507" s="1358"/>
      <c r="G507" s="1358"/>
      <c r="H507" s="1358"/>
      <c r="I507" s="1358"/>
      <c r="J507" s="1358"/>
    </row>
    <row r="508" spans="2:10">
      <c r="B508" s="413" t="s">
        <v>37</v>
      </c>
      <c r="C508" s="411"/>
      <c r="D508" s="411"/>
      <c r="E508" s="411"/>
      <c r="F508" s="411"/>
      <c r="G508" s="411"/>
      <c r="H508" s="411"/>
      <c r="I508" s="411"/>
      <c r="J508" s="411"/>
    </row>
    <row r="509" spans="2:10">
      <c r="B509" s="422" t="s">
        <v>115</v>
      </c>
      <c r="C509" s="411"/>
      <c r="D509" s="411"/>
      <c r="E509" s="411"/>
      <c r="F509" s="411"/>
      <c r="G509" s="411"/>
      <c r="H509" s="411"/>
      <c r="I509" s="411"/>
      <c r="J509" s="411"/>
    </row>
    <row r="510" spans="2:10">
      <c r="B510" s="417"/>
      <c r="C510" s="411"/>
      <c r="D510" s="411"/>
      <c r="E510" s="411"/>
      <c r="F510" s="411"/>
      <c r="G510" s="411"/>
      <c r="H510" s="411"/>
      <c r="I510" s="411"/>
      <c r="J510" s="411"/>
    </row>
    <row r="511" spans="2:10">
      <c r="B511" s="415"/>
      <c r="C511" s="416">
        <v>2014</v>
      </c>
      <c r="D511" s="416">
        <v>2015</v>
      </c>
      <c r="E511" s="416">
        <v>2016</v>
      </c>
      <c r="F511" s="416">
        <v>2017</v>
      </c>
      <c r="G511" s="416">
        <v>2018</v>
      </c>
      <c r="H511" s="416">
        <v>2019</v>
      </c>
      <c r="I511" s="416">
        <v>2020</v>
      </c>
      <c r="J511" s="1233"/>
    </row>
    <row r="512" spans="2:10">
      <c r="B512" s="1216" t="s">
        <v>1662</v>
      </c>
      <c r="C512" s="465"/>
      <c r="D512" s="465"/>
      <c r="E512" s="465"/>
      <c r="F512" s="465"/>
      <c r="G512" s="465"/>
      <c r="H512" s="465"/>
      <c r="I512" s="465"/>
      <c r="J512" s="465"/>
    </row>
    <row r="513" spans="2:10">
      <c r="B513" s="82" t="s">
        <v>304</v>
      </c>
      <c r="C513" s="467" t="s">
        <v>139</v>
      </c>
      <c r="D513" s="467" t="s">
        <v>139</v>
      </c>
      <c r="E513" s="467" t="s">
        <v>139</v>
      </c>
      <c r="F513" s="1217">
        <v>6837.8853402499999</v>
      </c>
      <c r="G513" s="1217">
        <v>8286.4214424900001</v>
      </c>
      <c r="H513" s="1217">
        <v>8012.2341999999999</v>
      </c>
      <c r="I513" s="1217">
        <v>8474.6789439999993</v>
      </c>
      <c r="J513" s="1217"/>
    </row>
    <row r="514" spans="2:10">
      <c r="B514" s="96"/>
      <c r="C514" s="203"/>
      <c r="D514" s="203"/>
      <c r="E514" s="203"/>
      <c r="F514" s="203"/>
      <c r="G514" s="203"/>
      <c r="H514" s="203"/>
      <c r="I514" s="203"/>
    </row>
    <row r="515" spans="2:10">
      <c r="B515" s="150" t="s">
        <v>1663</v>
      </c>
      <c r="C515" s="239"/>
      <c r="D515" s="239"/>
      <c r="E515" s="239"/>
      <c r="F515" s="239"/>
      <c r="G515" s="239"/>
      <c r="H515" s="239"/>
      <c r="I515" s="239"/>
    </row>
    <row r="516" spans="2:10">
      <c r="B516" s="152" t="s">
        <v>304</v>
      </c>
      <c r="C516" s="239" t="s">
        <v>139</v>
      </c>
      <c r="D516" s="239" t="s">
        <v>139</v>
      </c>
      <c r="E516" s="239" t="s">
        <v>139</v>
      </c>
      <c r="F516" s="239">
        <v>6764.7266551149996</v>
      </c>
      <c r="G516" s="239">
        <v>8138.0689857099997</v>
      </c>
      <c r="H516" s="239">
        <v>8320.1212300000007</v>
      </c>
      <c r="I516" s="239">
        <v>8486.2360599999993</v>
      </c>
    </row>
    <row r="517" spans="2:10">
      <c r="B517" s="146"/>
      <c r="C517" s="239"/>
      <c r="D517" s="239"/>
      <c r="E517" s="239"/>
      <c r="F517" s="239"/>
      <c r="G517" s="239"/>
      <c r="H517" s="239"/>
      <c r="I517" s="239"/>
    </row>
    <row r="518" spans="2:10">
      <c r="B518" s="146" t="s">
        <v>1664</v>
      </c>
      <c r="C518" s="239"/>
      <c r="D518" s="239"/>
      <c r="E518" s="239"/>
      <c r="F518" s="239"/>
      <c r="G518" s="239"/>
      <c r="H518" s="239"/>
      <c r="I518" s="239"/>
    </row>
    <row r="519" spans="2:10">
      <c r="B519" s="146"/>
      <c r="C519" s="239"/>
      <c r="D519" s="239"/>
      <c r="E519" s="239"/>
      <c r="F519" s="239"/>
      <c r="G519" s="239"/>
      <c r="H519" s="239"/>
      <c r="I519" s="239"/>
    </row>
    <row r="520" spans="2:10">
      <c r="B520" s="152"/>
      <c r="C520" s="239"/>
      <c r="D520" s="239"/>
      <c r="E520" s="239"/>
      <c r="F520" s="239"/>
      <c r="G520" s="239"/>
      <c r="H520" s="239"/>
      <c r="I520" s="239"/>
    </row>
    <row r="521" spans="2:10">
      <c r="B521" s="1358" t="s">
        <v>40</v>
      </c>
      <c r="C521" s="1358"/>
      <c r="D521" s="1358"/>
      <c r="E521" s="1358"/>
      <c r="F521" s="1358"/>
      <c r="G521" s="1358"/>
      <c r="H521" s="1358"/>
      <c r="I521" s="1358"/>
      <c r="J521" s="1358"/>
    </row>
    <row r="522" spans="2:10">
      <c r="B522" s="413" t="s">
        <v>39</v>
      </c>
      <c r="C522" s="411"/>
      <c r="D522" s="411"/>
      <c r="E522" s="411"/>
      <c r="F522" s="411"/>
      <c r="G522" s="411"/>
      <c r="H522" s="411"/>
      <c r="I522" s="411"/>
      <c r="J522" s="411"/>
    </row>
    <row r="523" spans="2:10">
      <c r="B523" s="422" t="s">
        <v>271</v>
      </c>
      <c r="C523" s="411"/>
      <c r="D523" s="411"/>
      <c r="E523" s="411"/>
      <c r="F523" s="411"/>
      <c r="G523" s="411"/>
      <c r="H523" s="411"/>
      <c r="I523" s="411"/>
      <c r="J523" s="411"/>
    </row>
    <row r="524" spans="2:10">
      <c r="B524" s="417"/>
      <c r="C524" s="411"/>
      <c r="D524" s="411"/>
      <c r="E524" s="411"/>
      <c r="F524" s="411"/>
      <c r="G524" s="411"/>
      <c r="H524" s="411"/>
      <c r="I524" s="411"/>
      <c r="J524" s="411"/>
    </row>
    <row r="525" spans="2:10">
      <c r="B525" s="415"/>
      <c r="C525" s="416">
        <v>2014</v>
      </c>
      <c r="D525" s="416">
        <v>2015</v>
      </c>
      <c r="E525" s="416">
        <v>2016</v>
      </c>
      <c r="F525" s="416">
        <v>2017</v>
      </c>
      <c r="G525" s="416">
        <v>2018</v>
      </c>
      <c r="H525" s="416">
        <v>2019</v>
      </c>
      <c r="I525" s="416">
        <v>2020</v>
      </c>
      <c r="J525" s="1233"/>
    </row>
    <row r="526" spans="2:10">
      <c r="B526" s="414" t="s">
        <v>1657</v>
      </c>
      <c r="C526" s="1218"/>
      <c r="D526" s="1218"/>
      <c r="E526" s="1218"/>
      <c r="F526" s="1218"/>
      <c r="G526" s="1218"/>
      <c r="H526" s="1218"/>
      <c r="I526" s="436"/>
      <c r="J526" s="436"/>
    </row>
    <row r="527" spans="2:10">
      <c r="B527" s="82" t="s">
        <v>306</v>
      </c>
      <c r="C527" s="432">
        <v>3.8839999999999999</v>
      </c>
      <c r="D527" s="432">
        <v>3.9039999999999999</v>
      </c>
      <c r="E527" s="432">
        <v>5.4050000000000002</v>
      </c>
      <c r="F527" s="432">
        <v>6.0839999999999996</v>
      </c>
      <c r="G527" s="432">
        <v>4.0759999999999996</v>
      </c>
      <c r="H527" s="432">
        <v>8.4930000000000003</v>
      </c>
      <c r="I527" s="432">
        <v>7.859</v>
      </c>
      <c r="J527" s="432"/>
    </row>
    <row r="528" spans="2:10">
      <c r="B528" s="242" t="s">
        <v>291</v>
      </c>
      <c r="C528" s="432">
        <v>3.8839999999999999</v>
      </c>
      <c r="D528" s="432">
        <v>3.9039999999999999</v>
      </c>
      <c r="E528" s="432">
        <v>5.4050000000000002</v>
      </c>
      <c r="F528" s="432">
        <v>6.0839999999999996</v>
      </c>
      <c r="G528" s="432">
        <v>4.0759999999999996</v>
      </c>
      <c r="H528" s="432">
        <v>8.4930000000000003</v>
      </c>
      <c r="I528" s="432">
        <v>7.859</v>
      </c>
      <c r="J528" s="432"/>
    </row>
    <row r="529" spans="2:10">
      <c r="B529" s="475" t="s">
        <v>292</v>
      </c>
      <c r="C529" s="426" t="s">
        <v>124</v>
      </c>
      <c r="D529" s="426" t="s">
        <v>124</v>
      </c>
      <c r="E529" s="426" t="s">
        <v>124</v>
      </c>
      <c r="F529" s="426" t="s">
        <v>124</v>
      </c>
      <c r="G529" s="426" t="s">
        <v>124</v>
      </c>
      <c r="H529" s="426" t="s">
        <v>124</v>
      </c>
      <c r="I529" s="426" t="s">
        <v>124</v>
      </c>
      <c r="J529" s="426"/>
    </row>
    <row r="530" spans="2:10">
      <c r="B530" s="152" t="s">
        <v>293</v>
      </c>
      <c r="C530" s="203" t="s">
        <v>124</v>
      </c>
      <c r="D530" s="203" t="s">
        <v>124</v>
      </c>
      <c r="E530" s="203" t="s">
        <v>124</v>
      </c>
      <c r="F530" s="203" t="s">
        <v>124</v>
      </c>
      <c r="G530" s="203" t="s">
        <v>124</v>
      </c>
      <c r="H530" s="203" t="s">
        <v>124</v>
      </c>
      <c r="I530" s="203" t="s">
        <v>124</v>
      </c>
    </row>
    <row r="531" spans="2:10">
      <c r="B531" s="93" t="s">
        <v>294</v>
      </c>
      <c r="C531" s="239" t="s">
        <v>124</v>
      </c>
      <c r="D531" s="239" t="s">
        <v>124</v>
      </c>
      <c r="E531" s="239" t="s">
        <v>124</v>
      </c>
      <c r="F531" s="239" t="s">
        <v>124</v>
      </c>
      <c r="G531" s="239" t="s">
        <v>124</v>
      </c>
      <c r="H531" s="239" t="s">
        <v>124</v>
      </c>
      <c r="I531" s="239" t="s">
        <v>124</v>
      </c>
    </row>
    <row r="532" spans="2:10">
      <c r="B532" s="96" t="s">
        <v>236</v>
      </c>
      <c r="C532" s="239" t="s">
        <v>124</v>
      </c>
      <c r="D532" s="239" t="s">
        <v>124</v>
      </c>
      <c r="E532" s="239" t="s">
        <v>124</v>
      </c>
      <c r="F532" s="239" t="s">
        <v>124</v>
      </c>
      <c r="G532" s="239" t="s">
        <v>124</v>
      </c>
      <c r="H532" s="239" t="s">
        <v>124</v>
      </c>
      <c r="I532" s="239" t="s">
        <v>124</v>
      </c>
    </row>
    <row r="533" spans="2:10">
      <c r="B533" s="96"/>
      <c r="C533" s="239"/>
      <c r="D533" s="239"/>
      <c r="E533" s="239"/>
      <c r="F533" s="239"/>
      <c r="G533" s="239"/>
      <c r="H533" s="239"/>
      <c r="I533" s="239"/>
    </row>
    <row r="534" spans="2:10">
      <c r="B534" s="96" t="s">
        <v>308</v>
      </c>
      <c r="C534" s="239" t="s">
        <v>139</v>
      </c>
      <c r="D534" s="239" t="s">
        <v>139</v>
      </c>
      <c r="E534" s="239" t="s">
        <v>139</v>
      </c>
      <c r="F534" s="239" t="s">
        <v>139</v>
      </c>
      <c r="G534" s="239" t="s">
        <v>139</v>
      </c>
      <c r="H534" s="239" t="s">
        <v>139</v>
      </c>
      <c r="I534" s="239" t="s">
        <v>139</v>
      </c>
    </row>
    <row r="535" spans="2:10">
      <c r="B535" s="96" t="s">
        <v>309</v>
      </c>
      <c r="C535" s="239" t="s">
        <v>139</v>
      </c>
      <c r="D535" s="239" t="s">
        <v>139</v>
      </c>
      <c r="E535" s="239" t="s">
        <v>139</v>
      </c>
      <c r="F535" s="239" t="s">
        <v>139</v>
      </c>
      <c r="G535" s="239" t="s">
        <v>139</v>
      </c>
      <c r="H535" s="239" t="s">
        <v>139</v>
      </c>
      <c r="I535" s="239" t="s">
        <v>139</v>
      </c>
    </row>
    <row r="536" spans="2:10">
      <c r="B536" s="96" t="s">
        <v>310</v>
      </c>
      <c r="C536" s="239" t="s">
        <v>139</v>
      </c>
      <c r="D536" s="239" t="s">
        <v>139</v>
      </c>
      <c r="E536" s="239" t="s">
        <v>139</v>
      </c>
      <c r="F536" s="239" t="s">
        <v>139</v>
      </c>
      <c r="G536" s="239" t="s">
        <v>139</v>
      </c>
      <c r="H536" s="239" t="s">
        <v>139</v>
      </c>
      <c r="I536" s="239" t="s">
        <v>139</v>
      </c>
    </row>
    <row r="537" spans="2:10">
      <c r="B537" s="96" t="s">
        <v>311</v>
      </c>
      <c r="C537" s="239" t="s">
        <v>139</v>
      </c>
      <c r="D537" s="239" t="s">
        <v>139</v>
      </c>
      <c r="E537" s="239" t="s">
        <v>139</v>
      </c>
      <c r="F537" s="239" t="s">
        <v>139</v>
      </c>
      <c r="G537" s="239" t="s">
        <v>139</v>
      </c>
      <c r="H537" s="239" t="s">
        <v>139</v>
      </c>
      <c r="I537" s="239" t="s">
        <v>139</v>
      </c>
    </row>
    <row r="538" spans="2:10">
      <c r="B538" s="96" t="s">
        <v>312</v>
      </c>
      <c r="C538" s="203" t="s">
        <v>139</v>
      </c>
      <c r="D538" s="203" t="s">
        <v>139</v>
      </c>
      <c r="E538" s="203" t="s">
        <v>139</v>
      </c>
      <c r="F538" s="203" t="s">
        <v>139</v>
      </c>
      <c r="G538" s="203" t="s">
        <v>139</v>
      </c>
      <c r="H538" s="203" t="s">
        <v>139</v>
      </c>
      <c r="I538" s="203" t="s">
        <v>139</v>
      </c>
    </row>
    <row r="539" spans="2:10">
      <c r="B539" s="153" t="s">
        <v>313</v>
      </c>
      <c r="C539" s="239" t="s">
        <v>139</v>
      </c>
      <c r="D539" s="239" t="s">
        <v>139</v>
      </c>
      <c r="E539" s="239" t="s">
        <v>139</v>
      </c>
      <c r="F539" s="239" t="s">
        <v>139</v>
      </c>
      <c r="G539" s="239" t="s">
        <v>139</v>
      </c>
      <c r="H539" s="239" t="s">
        <v>139</v>
      </c>
      <c r="I539" s="239" t="s">
        <v>139</v>
      </c>
    </row>
    <row r="540" spans="2:10">
      <c r="B540" s="96" t="s">
        <v>314</v>
      </c>
      <c r="C540" s="239" t="s">
        <v>139</v>
      </c>
      <c r="D540" s="239" t="s">
        <v>139</v>
      </c>
      <c r="E540" s="239" t="s">
        <v>139</v>
      </c>
      <c r="F540" s="239" t="s">
        <v>139</v>
      </c>
      <c r="G540" s="239" t="s">
        <v>139</v>
      </c>
      <c r="H540" s="239" t="s">
        <v>139</v>
      </c>
      <c r="I540" s="239" t="s">
        <v>139</v>
      </c>
    </row>
    <row r="541" spans="2:10">
      <c r="B541" s="96"/>
      <c r="C541" s="239"/>
      <c r="D541" s="239"/>
      <c r="E541" s="239"/>
      <c r="F541" s="239"/>
      <c r="G541" s="239"/>
      <c r="H541" s="239"/>
      <c r="I541" s="239"/>
    </row>
    <row r="542" spans="2:10">
      <c r="B542" s="96" t="s">
        <v>1665</v>
      </c>
      <c r="C542" s="239"/>
      <c r="D542" s="239"/>
      <c r="E542" s="239"/>
      <c r="F542" s="239"/>
      <c r="G542" s="239"/>
      <c r="H542" s="239"/>
      <c r="I542" s="239"/>
    </row>
    <row r="543" spans="2:10">
      <c r="B543" s="96"/>
      <c r="C543" s="239"/>
      <c r="D543" s="239"/>
      <c r="E543" s="239"/>
      <c r="F543" s="239"/>
      <c r="G543" s="239"/>
      <c r="H543" s="239"/>
      <c r="I543" s="239"/>
    </row>
    <row r="544" spans="2:10">
      <c r="B544" s="96"/>
      <c r="C544" s="239"/>
      <c r="D544" s="239"/>
      <c r="E544" s="239"/>
      <c r="F544" s="239"/>
      <c r="G544" s="239"/>
      <c r="H544" s="239"/>
      <c r="I544" s="239"/>
    </row>
    <row r="545" spans="2:10">
      <c r="B545" s="1358" t="s">
        <v>42</v>
      </c>
      <c r="C545" s="1358"/>
      <c r="D545" s="1358"/>
      <c r="E545" s="1358"/>
      <c r="F545" s="1358"/>
      <c r="G545" s="1358"/>
      <c r="H545" s="1358"/>
      <c r="I545" s="1358"/>
      <c r="J545" s="1358"/>
    </row>
    <row r="546" spans="2:10">
      <c r="B546" s="413" t="s">
        <v>41</v>
      </c>
      <c r="C546" s="411"/>
      <c r="D546" s="411"/>
      <c r="E546" s="411"/>
      <c r="F546" s="411"/>
      <c r="G546" s="411"/>
      <c r="H546" s="411"/>
      <c r="I546" s="411"/>
      <c r="J546" s="411"/>
    </row>
    <row r="547" spans="2:10">
      <c r="B547" s="422" t="s">
        <v>318</v>
      </c>
      <c r="C547" s="411"/>
      <c r="D547" s="411"/>
      <c r="E547" s="411"/>
      <c r="F547" s="411"/>
      <c r="G547" s="411"/>
      <c r="H547" s="411"/>
      <c r="I547" s="411"/>
      <c r="J547" s="411"/>
    </row>
    <row r="548" spans="2:10">
      <c r="B548" s="422"/>
      <c r="C548" s="411"/>
      <c r="D548" s="411"/>
      <c r="E548" s="411"/>
      <c r="F548" s="411"/>
      <c r="G548" s="411"/>
      <c r="H548" s="411"/>
      <c r="I548" s="411"/>
      <c r="J548" s="411"/>
    </row>
    <row r="549" spans="2:10">
      <c r="B549" s="415"/>
      <c r="C549" s="416">
        <v>2014</v>
      </c>
      <c r="D549" s="416">
        <v>2015</v>
      </c>
      <c r="E549" s="416">
        <v>2016</v>
      </c>
      <c r="F549" s="416">
        <v>2017</v>
      </c>
      <c r="G549" s="416">
        <v>2018</v>
      </c>
      <c r="H549" s="416">
        <v>2019</v>
      </c>
      <c r="I549" s="416">
        <v>2020</v>
      </c>
      <c r="J549" s="1233"/>
    </row>
    <row r="550" spans="2:10">
      <c r="B550" s="1167" t="s">
        <v>525</v>
      </c>
      <c r="C550" s="411"/>
      <c r="D550" s="411"/>
      <c r="E550" s="411"/>
      <c r="F550" s="411"/>
      <c r="G550" s="411"/>
      <c r="H550" s="411"/>
      <c r="I550" s="411"/>
      <c r="J550" s="411"/>
    </row>
    <row r="551" spans="2:10">
      <c r="B551" s="82" t="s">
        <v>319</v>
      </c>
      <c r="C551" s="426">
        <v>4386.26</v>
      </c>
      <c r="D551" s="426">
        <v>3266.08</v>
      </c>
      <c r="E551" s="426">
        <v>6691.8109999999997</v>
      </c>
      <c r="F551" s="426">
        <v>4918.4180779999997</v>
      </c>
      <c r="G551" s="426">
        <v>5244.9549999999999</v>
      </c>
      <c r="H551" s="426">
        <v>9308.4150000000009</v>
      </c>
      <c r="I551" s="426">
        <v>9872.2900000000009</v>
      </c>
      <c r="J551" s="426"/>
    </row>
    <row r="552" spans="2:10">
      <c r="B552" s="242" t="s">
        <v>291</v>
      </c>
      <c r="C552" s="426">
        <v>4386.26</v>
      </c>
      <c r="D552" s="426">
        <v>3266.08</v>
      </c>
      <c r="E552" s="426">
        <v>6691.8109999999997</v>
      </c>
      <c r="F552" s="426">
        <v>4918.4180779999997</v>
      </c>
      <c r="G552" s="426">
        <v>5244.9549999999999</v>
      </c>
      <c r="H552" s="426">
        <v>9308.4150000000009</v>
      </c>
      <c r="I552" s="426">
        <v>9872.2900000000009</v>
      </c>
      <c r="J552" s="426"/>
    </row>
    <row r="553" spans="2:10">
      <c r="B553" s="92" t="s">
        <v>292</v>
      </c>
      <c r="C553" s="203" t="s">
        <v>124</v>
      </c>
      <c r="D553" s="203" t="s">
        <v>124</v>
      </c>
      <c r="E553" s="203" t="s">
        <v>124</v>
      </c>
      <c r="F553" s="203" t="s">
        <v>124</v>
      </c>
      <c r="G553" s="203" t="s">
        <v>124</v>
      </c>
      <c r="H553" s="203" t="s">
        <v>124</v>
      </c>
      <c r="I553" s="203" t="s">
        <v>124</v>
      </c>
    </row>
    <row r="554" spans="2:10">
      <c r="B554" s="93" t="s">
        <v>293</v>
      </c>
      <c r="C554" s="239" t="s">
        <v>124</v>
      </c>
      <c r="D554" s="239" t="s">
        <v>124</v>
      </c>
      <c r="E554" s="239" t="s">
        <v>124</v>
      </c>
      <c r="F554" s="239" t="s">
        <v>124</v>
      </c>
      <c r="G554" s="239" t="s">
        <v>124</v>
      </c>
      <c r="H554" s="239" t="s">
        <v>124</v>
      </c>
      <c r="I554" s="239" t="s">
        <v>124</v>
      </c>
    </row>
    <row r="555" spans="2:10">
      <c r="B555" s="93" t="s">
        <v>294</v>
      </c>
      <c r="C555" s="203" t="s">
        <v>124</v>
      </c>
      <c r="D555" s="203" t="s">
        <v>124</v>
      </c>
      <c r="E555" s="203" t="s">
        <v>124</v>
      </c>
      <c r="F555" s="203" t="s">
        <v>124</v>
      </c>
      <c r="G555" s="203" t="s">
        <v>124</v>
      </c>
      <c r="H555" s="203" t="s">
        <v>124</v>
      </c>
      <c r="I555" s="203" t="s">
        <v>124</v>
      </c>
    </row>
    <row r="556" spans="2:10">
      <c r="B556" s="93" t="s">
        <v>236</v>
      </c>
      <c r="C556" s="239" t="s">
        <v>124</v>
      </c>
      <c r="D556" s="239" t="s">
        <v>124</v>
      </c>
      <c r="E556" s="239" t="s">
        <v>124</v>
      </c>
      <c r="F556" s="239" t="s">
        <v>124</v>
      </c>
      <c r="G556" s="239" t="s">
        <v>124</v>
      </c>
      <c r="H556" s="239" t="s">
        <v>124</v>
      </c>
      <c r="I556" s="239" t="s">
        <v>124</v>
      </c>
    </row>
    <row r="557" spans="2:10">
      <c r="B557" s="96"/>
      <c r="C557" s="239"/>
      <c r="D557" s="239"/>
      <c r="E557" s="239"/>
      <c r="F557" s="239"/>
      <c r="G557" s="239"/>
      <c r="H557" s="239"/>
      <c r="I557" s="239"/>
    </row>
    <row r="558" spans="2:10">
      <c r="B558" s="136" t="s">
        <v>321</v>
      </c>
      <c r="C558" s="239" t="s">
        <v>139</v>
      </c>
      <c r="D558" s="239" t="s">
        <v>139</v>
      </c>
      <c r="E558" s="239" t="s">
        <v>139</v>
      </c>
      <c r="F558" s="239" t="s">
        <v>139</v>
      </c>
      <c r="G558" s="239" t="s">
        <v>139</v>
      </c>
      <c r="H558" s="239" t="s">
        <v>139</v>
      </c>
      <c r="I558" s="239" t="s">
        <v>139</v>
      </c>
    </row>
    <row r="559" spans="2:10">
      <c r="B559" s="136" t="s">
        <v>309</v>
      </c>
      <c r="C559" s="239" t="s">
        <v>139</v>
      </c>
      <c r="D559" s="239" t="s">
        <v>139</v>
      </c>
      <c r="E559" s="239" t="s">
        <v>139</v>
      </c>
      <c r="F559" s="239" t="s">
        <v>139</v>
      </c>
      <c r="G559" s="239" t="s">
        <v>139</v>
      </c>
      <c r="H559" s="239" t="s">
        <v>139</v>
      </c>
      <c r="I559" s="239" t="s">
        <v>139</v>
      </c>
    </row>
    <row r="560" spans="2:10">
      <c r="B560" s="136" t="s">
        <v>310</v>
      </c>
      <c r="C560" s="239" t="s">
        <v>139</v>
      </c>
      <c r="D560" s="239" t="s">
        <v>139</v>
      </c>
      <c r="E560" s="239" t="s">
        <v>139</v>
      </c>
      <c r="F560" s="239" t="s">
        <v>139</v>
      </c>
      <c r="G560" s="239" t="s">
        <v>139</v>
      </c>
      <c r="H560" s="239" t="s">
        <v>139</v>
      </c>
      <c r="I560" s="239" t="s">
        <v>139</v>
      </c>
    </row>
    <row r="561" spans="2:10">
      <c r="B561" s="96" t="s">
        <v>311</v>
      </c>
      <c r="C561" s="239" t="s">
        <v>139</v>
      </c>
      <c r="D561" s="239" t="s">
        <v>139</v>
      </c>
      <c r="E561" s="239" t="s">
        <v>139</v>
      </c>
      <c r="F561" s="239" t="s">
        <v>139</v>
      </c>
      <c r="G561" s="239" t="s">
        <v>139</v>
      </c>
      <c r="H561" s="239" t="s">
        <v>139</v>
      </c>
      <c r="I561" s="239" t="s">
        <v>139</v>
      </c>
    </row>
    <row r="562" spans="2:10">
      <c r="B562" s="96" t="s">
        <v>312</v>
      </c>
      <c r="C562" s="239" t="s">
        <v>139</v>
      </c>
      <c r="D562" s="239" t="s">
        <v>139</v>
      </c>
      <c r="E562" s="239" t="s">
        <v>139</v>
      </c>
      <c r="F562" s="239" t="s">
        <v>139</v>
      </c>
      <c r="G562" s="239" t="s">
        <v>139</v>
      </c>
      <c r="H562" s="239" t="s">
        <v>139</v>
      </c>
      <c r="I562" s="239" t="s">
        <v>139</v>
      </c>
    </row>
    <row r="563" spans="2:10">
      <c r="B563" s="96" t="s">
        <v>313</v>
      </c>
      <c r="C563" s="203" t="s">
        <v>139</v>
      </c>
      <c r="D563" s="203" t="s">
        <v>139</v>
      </c>
      <c r="E563" s="203" t="s">
        <v>139</v>
      </c>
      <c r="F563" s="203" t="s">
        <v>139</v>
      </c>
      <c r="G563" s="203" t="s">
        <v>139</v>
      </c>
      <c r="H563" s="203" t="s">
        <v>139</v>
      </c>
      <c r="I563" s="203" t="s">
        <v>139</v>
      </c>
    </row>
    <row r="564" spans="2:10">
      <c r="B564" s="150" t="s">
        <v>314</v>
      </c>
      <c r="C564" s="239" t="s">
        <v>139</v>
      </c>
      <c r="D564" s="239" t="s">
        <v>139</v>
      </c>
      <c r="E564" s="239" t="s">
        <v>139</v>
      </c>
      <c r="F564" s="239" t="s">
        <v>139</v>
      </c>
      <c r="G564" s="239" t="s">
        <v>139</v>
      </c>
      <c r="H564" s="239" t="s">
        <v>139</v>
      </c>
      <c r="I564" s="239" t="s">
        <v>139</v>
      </c>
    </row>
    <row r="565" spans="2:10">
      <c r="B565" s="152"/>
      <c r="C565" s="239"/>
      <c r="D565" s="239"/>
      <c r="E565" s="239"/>
      <c r="F565" s="239"/>
      <c r="G565" s="239"/>
      <c r="H565" s="239"/>
      <c r="I565" s="239"/>
    </row>
    <row r="566" spans="2:10">
      <c r="B566" s="146" t="s">
        <v>1666</v>
      </c>
      <c r="C566" s="239"/>
      <c r="D566" s="239"/>
      <c r="E566" s="239"/>
      <c r="F566" s="239"/>
      <c r="G566" s="239"/>
      <c r="H566" s="239"/>
      <c r="I566" s="239"/>
    </row>
    <row r="567" spans="2:10">
      <c r="B567" s="146"/>
      <c r="C567" s="239"/>
      <c r="D567" s="239"/>
      <c r="E567" s="239"/>
      <c r="F567" s="239"/>
      <c r="G567" s="239"/>
      <c r="H567" s="239"/>
      <c r="I567" s="239"/>
    </row>
    <row r="568" spans="2:10">
      <c r="B568" s="146"/>
      <c r="C568" s="239"/>
      <c r="D568" s="239"/>
      <c r="E568" s="239"/>
      <c r="F568" s="239"/>
      <c r="G568" s="239"/>
      <c r="H568" s="239"/>
      <c r="I568" s="239"/>
    </row>
    <row r="569" spans="2:10">
      <c r="B569" s="1358" t="s">
        <v>45</v>
      </c>
      <c r="C569" s="1358"/>
      <c r="D569" s="1358"/>
      <c r="E569" s="1358"/>
      <c r="F569" s="1358"/>
      <c r="G569" s="1358"/>
      <c r="H569" s="1358"/>
      <c r="I569" s="1358"/>
      <c r="J569" s="1358"/>
    </row>
    <row r="570" spans="2:10">
      <c r="B570" s="413" t="s">
        <v>44</v>
      </c>
      <c r="C570" s="411"/>
      <c r="D570" s="411"/>
      <c r="E570" s="411"/>
      <c r="F570" s="411"/>
      <c r="G570" s="411"/>
      <c r="H570" s="411"/>
      <c r="I570" s="411"/>
      <c r="J570" s="411"/>
    </row>
    <row r="571" spans="2:10">
      <c r="B571" s="428" t="s">
        <v>172</v>
      </c>
      <c r="C571" s="411"/>
      <c r="D571" s="411"/>
      <c r="E571" s="411"/>
      <c r="F571" s="411"/>
      <c r="G571" s="411"/>
      <c r="H571" s="411"/>
      <c r="I571" s="411"/>
      <c r="J571" s="411"/>
    </row>
    <row r="572" spans="2:10">
      <c r="B572" s="414"/>
      <c r="C572" s="411"/>
      <c r="D572" s="411"/>
      <c r="E572" s="411"/>
      <c r="F572" s="411"/>
      <c r="G572" s="411"/>
      <c r="H572" s="411"/>
      <c r="I572" s="411"/>
      <c r="J572" s="411"/>
    </row>
    <row r="573" spans="2:10">
      <c r="B573" s="415"/>
      <c r="C573" s="416">
        <v>2014</v>
      </c>
      <c r="D573" s="416">
        <v>2015</v>
      </c>
      <c r="E573" s="416">
        <v>2016</v>
      </c>
      <c r="F573" s="416">
        <v>2017</v>
      </c>
      <c r="G573" s="416">
        <v>2018</v>
      </c>
      <c r="H573" s="416">
        <v>2019</v>
      </c>
      <c r="I573" s="416">
        <v>2020</v>
      </c>
      <c r="J573" s="416"/>
    </row>
    <row r="574" spans="2:10">
      <c r="B574" s="1167" t="s">
        <v>853</v>
      </c>
      <c r="C574" s="411"/>
      <c r="D574" s="411"/>
      <c r="E574" s="411"/>
      <c r="F574" s="411"/>
      <c r="G574" s="411"/>
      <c r="H574" s="411"/>
      <c r="I574" s="411"/>
      <c r="J574" s="411"/>
    </row>
    <row r="575" spans="2:10">
      <c r="B575" s="82" t="s">
        <v>327</v>
      </c>
      <c r="C575" s="477">
        <v>1</v>
      </c>
      <c r="D575" s="477">
        <v>1</v>
      </c>
      <c r="E575" s="477">
        <v>1</v>
      </c>
      <c r="F575" s="477">
        <v>1</v>
      </c>
      <c r="G575" s="477">
        <v>1</v>
      </c>
      <c r="H575" s="477">
        <v>1</v>
      </c>
      <c r="I575" s="477">
        <v>1</v>
      </c>
      <c r="J575" s="477"/>
    </row>
    <row r="576" spans="2:10">
      <c r="B576" s="242" t="s">
        <v>328</v>
      </c>
      <c r="C576" s="477">
        <v>1</v>
      </c>
      <c r="D576" s="477">
        <v>1</v>
      </c>
      <c r="E576" s="477">
        <v>1</v>
      </c>
      <c r="F576" s="477">
        <v>1</v>
      </c>
      <c r="G576" s="477">
        <v>1</v>
      </c>
      <c r="H576" s="477">
        <v>1</v>
      </c>
      <c r="I576" s="477">
        <v>1</v>
      </c>
      <c r="J576" s="477"/>
    </row>
    <row r="577" spans="2:10">
      <c r="B577" s="242" t="s">
        <v>329</v>
      </c>
      <c r="C577" s="461" t="s">
        <v>139</v>
      </c>
      <c r="D577" s="461" t="s">
        <v>139</v>
      </c>
      <c r="E577" s="461" t="s">
        <v>139</v>
      </c>
      <c r="F577" s="461" t="s">
        <v>139</v>
      </c>
      <c r="G577" s="461" t="s">
        <v>139</v>
      </c>
      <c r="H577" s="461" t="s">
        <v>139</v>
      </c>
      <c r="I577" s="461" t="s">
        <v>139</v>
      </c>
      <c r="J577" s="461"/>
    </row>
    <row r="578" spans="2:10">
      <c r="B578" s="242" t="s">
        <v>330</v>
      </c>
      <c r="C578" s="461" t="s">
        <v>139</v>
      </c>
      <c r="D578" s="461" t="s">
        <v>139</v>
      </c>
      <c r="E578" s="461" t="s">
        <v>139</v>
      </c>
      <c r="F578" s="461" t="s">
        <v>139</v>
      </c>
      <c r="G578" s="461" t="s">
        <v>139</v>
      </c>
      <c r="H578" s="461" t="s">
        <v>139</v>
      </c>
      <c r="I578" s="461" t="s">
        <v>139</v>
      </c>
      <c r="J578" s="461"/>
    </row>
    <row r="579" spans="2:10">
      <c r="B579" s="152" t="s">
        <v>331</v>
      </c>
      <c r="C579" s="203">
        <v>1</v>
      </c>
      <c r="D579" s="203">
        <v>1</v>
      </c>
      <c r="E579" s="203">
        <v>1</v>
      </c>
      <c r="F579" s="203">
        <v>1</v>
      </c>
      <c r="G579" s="203">
        <v>1</v>
      </c>
      <c r="H579" s="203">
        <v>1</v>
      </c>
      <c r="I579" s="203">
        <v>1</v>
      </c>
    </row>
    <row r="580" spans="2:10">
      <c r="B580" s="93"/>
      <c r="C580" s="239"/>
      <c r="D580" s="239"/>
      <c r="E580" s="239"/>
      <c r="F580" s="239"/>
      <c r="G580" s="239"/>
      <c r="H580" s="239"/>
      <c r="I580" s="239"/>
    </row>
    <row r="581" spans="2:10">
      <c r="B581" s="96" t="s">
        <v>332</v>
      </c>
      <c r="C581" s="239">
        <v>1</v>
      </c>
      <c r="D581" s="239">
        <v>1</v>
      </c>
      <c r="E581" s="239">
        <v>1</v>
      </c>
      <c r="F581" s="239">
        <v>1</v>
      </c>
      <c r="G581" s="239">
        <v>1</v>
      </c>
      <c r="H581" s="239">
        <v>1</v>
      </c>
      <c r="I581" s="239">
        <v>1</v>
      </c>
    </row>
    <row r="582" spans="2:10">
      <c r="B582" s="96" t="s">
        <v>328</v>
      </c>
      <c r="C582" s="239">
        <v>1</v>
      </c>
      <c r="D582" s="239">
        <v>1</v>
      </c>
      <c r="E582" s="239">
        <v>1</v>
      </c>
      <c r="F582" s="239">
        <v>1</v>
      </c>
      <c r="G582" s="239">
        <v>1</v>
      </c>
      <c r="H582" s="239">
        <v>1</v>
      </c>
      <c r="I582" s="239">
        <v>1</v>
      </c>
    </row>
    <row r="583" spans="2:10">
      <c r="B583" s="96" t="s">
        <v>329</v>
      </c>
      <c r="C583" s="239" t="s">
        <v>139</v>
      </c>
      <c r="D583" s="239" t="s">
        <v>139</v>
      </c>
      <c r="E583" s="239" t="s">
        <v>139</v>
      </c>
      <c r="F583" s="239" t="s">
        <v>139</v>
      </c>
      <c r="G583" s="239" t="s">
        <v>139</v>
      </c>
      <c r="H583" s="239" t="s">
        <v>139</v>
      </c>
      <c r="I583" s="239" t="s">
        <v>139</v>
      </c>
    </row>
    <row r="584" spans="2:10">
      <c r="B584" s="96" t="s">
        <v>330</v>
      </c>
      <c r="C584" s="239" t="s">
        <v>139</v>
      </c>
      <c r="D584" s="239" t="s">
        <v>139</v>
      </c>
      <c r="E584" s="239" t="s">
        <v>139</v>
      </c>
      <c r="F584" s="239" t="s">
        <v>139</v>
      </c>
      <c r="G584" s="239" t="s">
        <v>139</v>
      </c>
      <c r="H584" s="239" t="s">
        <v>139</v>
      </c>
      <c r="I584" s="239" t="s">
        <v>139</v>
      </c>
    </row>
    <row r="585" spans="2:10">
      <c r="B585" s="96" t="s">
        <v>331</v>
      </c>
      <c r="C585" s="239">
        <v>1</v>
      </c>
      <c r="D585" s="239">
        <v>1</v>
      </c>
      <c r="E585" s="239">
        <v>1</v>
      </c>
      <c r="F585" s="239">
        <v>1</v>
      </c>
      <c r="G585" s="239">
        <v>1</v>
      </c>
      <c r="H585" s="239">
        <v>1</v>
      </c>
      <c r="I585" s="239">
        <v>1</v>
      </c>
    </row>
    <row r="586" spans="2:10">
      <c r="B586" s="96"/>
      <c r="C586" s="239"/>
      <c r="D586" s="239"/>
      <c r="E586" s="239"/>
      <c r="F586" s="239"/>
      <c r="G586" s="239"/>
      <c r="H586" s="239"/>
      <c r="I586" s="239"/>
    </row>
    <row r="587" spans="2:10">
      <c r="B587" s="96" t="s">
        <v>333</v>
      </c>
      <c r="C587" s="203" t="s">
        <v>139</v>
      </c>
      <c r="D587" s="203" t="s">
        <v>139</v>
      </c>
      <c r="E587" s="203" t="s">
        <v>139</v>
      </c>
      <c r="F587" s="203" t="s">
        <v>139</v>
      </c>
      <c r="G587" s="203" t="s">
        <v>139</v>
      </c>
      <c r="H587" s="203" t="s">
        <v>139</v>
      </c>
      <c r="I587" s="203" t="s">
        <v>139</v>
      </c>
    </row>
    <row r="588" spans="2:10">
      <c r="B588" s="153" t="s">
        <v>328</v>
      </c>
      <c r="C588" s="239" t="s">
        <v>139</v>
      </c>
      <c r="D588" s="239" t="s">
        <v>139</v>
      </c>
      <c r="E588" s="239" t="s">
        <v>139</v>
      </c>
      <c r="F588" s="239" t="s">
        <v>139</v>
      </c>
      <c r="G588" s="239" t="s">
        <v>139</v>
      </c>
      <c r="H588" s="239" t="s">
        <v>139</v>
      </c>
      <c r="I588" s="239" t="s">
        <v>139</v>
      </c>
    </row>
    <row r="589" spans="2:10">
      <c r="B589" s="96" t="s">
        <v>329</v>
      </c>
      <c r="C589" s="239" t="s">
        <v>139</v>
      </c>
      <c r="D589" s="239" t="s">
        <v>139</v>
      </c>
      <c r="E589" s="239" t="s">
        <v>139</v>
      </c>
      <c r="F589" s="239" t="s">
        <v>139</v>
      </c>
      <c r="G589" s="239" t="s">
        <v>139</v>
      </c>
      <c r="H589" s="239" t="s">
        <v>139</v>
      </c>
      <c r="I589" s="239" t="s">
        <v>139</v>
      </c>
    </row>
    <row r="590" spans="2:10">
      <c r="B590" s="96" t="s">
        <v>330</v>
      </c>
      <c r="C590" s="239" t="s">
        <v>139</v>
      </c>
      <c r="D590" s="239" t="s">
        <v>139</v>
      </c>
      <c r="E590" s="239" t="s">
        <v>139</v>
      </c>
      <c r="F590" s="239" t="s">
        <v>139</v>
      </c>
      <c r="G590" s="239" t="s">
        <v>139</v>
      </c>
      <c r="H590" s="239" t="s">
        <v>139</v>
      </c>
      <c r="I590" s="239" t="s">
        <v>139</v>
      </c>
    </row>
    <row r="591" spans="2:10">
      <c r="B591" s="96" t="s">
        <v>331</v>
      </c>
      <c r="C591" s="239" t="s">
        <v>139</v>
      </c>
      <c r="D591" s="239" t="s">
        <v>139</v>
      </c>
      <c r="E591" s="239" t="s">
        <v>139</v>
      </c>
      <c r="F591" s="239" t="s">
        <v>139</v>
      </c>
      <c r="G591" s="239" t="s">
        <v>139</v>
      </c>
      <c r="H591" s="239" t="s">
        <v>139</v>
      </c>
      <c r="I591" s="239" t="s">
        <v>139</v>
      </c>
    </row>
    <row r="592" spans="2:10">
      <c r="B592" s="96"/>
      <c r="C592" s="239"/>
      <c r="D592" s="239"/>
      <c r="E592" s="239"/>
      <c r="F592" s="239"/>
      <c r="G592" s="239"/>
      <c r="H592" s="239"/>
      <c r="I592" s="239"/>
    </row>
    <row r="593" spans="2:10">
      <c r="B593" s="96" t="s">
        <v>1666</v>
      </c>
      <c r="C593" s="239"/>
      <c r="D593" s="239"/>
      <c r="E593" s="239"/>
      <c r="F593" s="239"/>
      <c r="G593" s="239"/>
      <c r="H593" s="239"/>
      <c r="I593" s="239"/>
    </row>
    <row r="594" spans="2:10">
      <c r="B594" s="96"/>
      <c r="C594" s="239"/>
      <c r="D594" s="239"/>
      <c r="E594" s="239"/>
      <c r="F594" s="239"/>
      <c r="G594" s="239"/>
      <c r="H594" s="239"/>
      <c r="I594" s="239"/>
    </row>
    <row r="595" spans="2:10">
      <c r="B595" s="1358" t="s">
        <v>47</v>
      </c>
      <c r="C595" s="1358"/>
      <c r="D595" s="1358"/>
      <c r="E595" s="1358"/>
      <c r="F595" s="1358"/>
      <c r="G595" s="1358"/>
      <c r="H595" s="1358"/>
      <c r="I595" s="1358"/>
      <c r="J595" s="1358"/>
    </row>
    <row r="596" spans="2:10">
      <c r="B596" s="413" t="s">
        <v>46</v>
      </c>
      <c r="C596" s="411"/>
      <c r="D596" s="411"/>
      <c r="E596" s="411"/>
      <c r="F596" s="411"/>
      <c r="G596" s="411"/>
      <c r="H596" s="411"/>
      <c r="I596" s="411"/>
      <c r="J596" s="411"/>
    </row>
    <row r="597" spans="2:10">
      <c r="B597" s="417" t="s">
        <v>196</v>
      </c>
      <c r="C597" s="411"/>
      <c r="D597" s="411"/>
      <c r="E597" s="411"/>
      <c r="F597" s="411"/>
      <c r="G597" s="411"/>
      <c r="H597" s="411"/>
      <c r="I597" s="411"/>
      <c r="J597" s="411"/>
    </row>
    <row r="598" spans="2:10">
      <c r="B598" s="417"/>
      <c r="C598" s="411"/>
      <c r="D598" s="411"/>
      <c r="E598" s="411"/>
      <c r="F598" s="411"/>
      <c r="G598" s="411"/>
      <c r="H598" s="411"/>
      <c r="I598" s="411"/>
      <c r="J598" s="411"/>
    </row>
    <row r="599" spans="2:10">
      <c r="B599" s="415"/>
      <c r="C599" s="416">
        <v>2014</v>
      </c>
      <c r="D599" s="416">
        <v>2015</v>
      </c>
      <c r="E599" s="416">
        <v>2016</v>
      </c>
      <c r="F599" s="416">
        <v>2017</v>
      </c>
      <c r="G599" s="416">
        <v>2018</v>
      </c>
      <c r="H599" s="416">
        <v>2019</v>
      </c>
      <c r="I599" s="416">
        <v>2020</v>
      </c>
      <c r="J599" s="1233"/>
    </row>
    <row r="600" spans="2:10">
      <c r="B600" s="1167" t="s">
        <v>853</v>
      </c>
      <c r="C600" s="411"/>
      <c r="D600" s="411"/>
      <c r="E600" s="411"/>
      <c r="F600" s="411"/>
      <c r="G600" s="411"/>
      <c r="H600" s="411"/>
      <c r="I600" s="411"/>
      <c r="J600" s="411"/>
    </row>
    <row r="601" spans="2:10">
      <c r="B601" s="82" t="s">
        <v>335</v>
      </c>
      <c r="C601" s="432">
        <f>C603</f>
        <v>3.8839999999999999</v>
      </c>
      <c r="D601" s="432">
        <f t="shared" ref="D601" si="85">D603</f>
        <v>3.9039999999999999</v>
      </c>
      <c r="E601" s="432">
        <v>5.4050000000000002</v>
      </c>
      <c r="F601" s="432">
        <v>6.0839999999999996</v>
      </c>
      <c r="G601" s="432">
        <v>4.0759999999999996</v>
      </c>
      <c r="H601" s="432">
        <v>8.4930000000000003</v>
      </c>
      <c r="I601" s="432">
        <v>7.859</v>
      </c>
      <c r="J601" s="432"/>
    </row>
    <row r="602" spans="2:10">
      <c r="B602" s="82"/>
      <c r="C602" s="432"/>
      <c r="D602" s="432"/>
      <c r="E602" s="432"/>
      <c r="F602" s="432"/>
      <c r="G602" s="432"/>
      <c r="H602" s="432"/>
      <c r="I602" s="432"/>
      <c r="J602" s="432"/>
    </row>
    <row r="603" spans="2:10">
      <c r="B603" s="82" t="s">
        <v>336</v>
      </c>
      <c r="C603" s="432">
        <f t="shared" ref="C603:D603" si="86">SUM(C604,C608,C609)</f>
        <v>3.8839999999999999</v>
      </c>
      <c r="D603" s="432">
        <f t="shared" si="86"/>
        <v>3.9039999999999999</v>
      </c>
      <c r="E603" s="432">
        <v>5.4050000000000002</v>
      </c>
      <c r="F603" s="432">
        <v>6.0839999999999996</v>
      </c>
      <c r="G603" s="432">
        <v>4.0759999999999996</v>
      </c>
      <c r="H603" s="432">
        <v>8.4930000000000003</v>
      </c>
      <c r="I603" s="432">
        <v>7.859</v>
      </c>
      <c r="J603" s="432"/>
    </row>
    <row r="604" spans="2:10">
      <c r="B604" s="242" t="s">
        <v>291</v>
      </c>
      <c r="C604" s="432">
        <v>3.8839999999999999</v>
      </c>
      <c r="D604" s="432">
        <v>3.9039999999999999</v>
      </c>
      <c r="E604" s="432">
        <v>5.4050000000000002</v>
      </c>
      <c r="F604" s="432">
        <v>6.0839999999999996</v>
      </c>
      <c r="G604" s="432">
        <v>4.0759999999999996</v>
      </c>
      <c r="H604" s="432">
        <v>8.4930000000000003</v>
      </c>
      <c r="I604" s="432">
        <v>7.859</v>
      </c>
      <c r="J604" s="432"/>
    </row>
    <row r="605" spans="2:10">
      <c r="B605" s="475" t="s">
        <v>292</v>
      </c>
      <c r="C605" s="477" t="s">
        <v>124</v>
      </c>
      <c r="D605" s="477" t="s">
        <v>124</v>
      </c>
      <c r="E605" s="477" t="s">
        <v>124</v>
      </c>
      <c r="F605" s="477" t="s">
        <v>124</v>
      </c>
      <c r="G605" s="477" t="s">
        <v>124</v>
      </c>
      <c r="H605" s="477" t="s">
        <v>124</v>
      </c>
      <c r="I605" s="477" t="s">
        <v>124</v>
      </c>
      <c r="J605" s="477"/>
    </row>
    <row r="606" spans="2:10">
      <c r="B606" s="475" t="s">
        <v>293</v>
      </c>
      <c r="C606" s="477" t="s">
        <v>139</v>
      </c>
      <c r="D606" s="477" t="s">
        <v>139</v>
      </c>
      <c r="E606" s="477" t="s">
        <v>139</v>
      </c>
      <c r="F606" s="477" t="s">
        <v>139</v>
      </c>
      <c r="G606" s="477" t="s">
        <v>139</v>
      </c>
      <c r="H606" s="477" t="s">
        <v>139</v>
      </c>
      <c r="I606" s="477" t="s">
        <v>139</v>
      </c>
      <c r="J606" s="477"/>
    </row>
    <row r="607" spans="2:10">
      <c r="B607" s="475" t="s">
        <v>337</v>
      </c>
      <c r="C607" s="477" t="s">
        <v>124</v>
      </c>
      <c r="D607" s="477" t="s">
        <v>124</v>
      </c>
      <c r="E607" s="477" t="s">
        <v>124</v>
      </c>
      <c r="F607" s="477" t="s">
        <v>124</v>
      </c>
      <c r="G607" s="477" t="s">
        <v>124</v>
      </c>
      <c r="H607" s="477" t="s">
        <v>124</v>
      </c>
      <c r="I607" s="477" t="s">
        <v>124</v>
      </c>
      <c r="J607" s="477"/>
    </row>
    <row r="608" spans="2:10">
      <c r="B608" s="242" t="s">
        <v>294</v>
      </c>
      <c r="C608" s="477" t="s">
        <v>124</v>
      </c>
      <c r="D608" s="477" t="s">
        <v>124</v>
      </c>
      <c r="E608" s="477" t="s">
        <v>124</v>
      </c>
      <c r="F608" s="477" t="s">
        <v>124</v>
      </c>
      <c r="G608" s="477" t="s">
        <v>124</v>
      </c>
      <c r="H608" s="477" t="s">
        <v>124</v>
      </c>
      <c r="I608" s="477" t="s">
        <v>124</v>
      </c>
      <c r="J608" s="477"/>
    </row>
    <row r="609" spans="2:10">
      <c r="B609" s="242" t="s">
        <v>236</v>
      </c>
      <c r="C609" s="477" t="s">
        <v>124</v>
      </c>
      <c r="D609" s="477" t="s">
        <v>124</v>
      </c>
      <c r="E609" s="477" t="s">
        <v>124</v>
      </c>
      <c r="F609" s="477" t="s">
        <v>124</v>
      </c>
      <c r="G609" s="477" t="s">
        <v>124</v>
      </c>
      <c r="H609" s="477" t="s">
        <v>124</v>
      </c>
      <c r="I609" s="477" t="s">
        <v>124</v>
      </c>
      <c r="J609" s="477"/>
    </row>
    <row r="610" spans="2:10">
      <c r="B610" s="82"/>
      <c r="C610" s="243"/>
      <c r="D610" s="243"/>
      <c r="E610" s="243"/>
      <c r="F610" s="243"/>
      <c r="G610" s="243"/>
      <c r="H610" s="243"/>
      <c r="I610" s="243"/>
    </row>
    <row r="611" spans="2:10">
      <c r="B611" s="242" t="s">
        <v>341</v>
      </c>
      <c r="C611" s="243" t="s">
        <v>124</v>
      </c>
      <c r="D611" s="243" t="s">
        <v>124</v>
      </c>
      <c r="E611" s="243" t="s">
        <v>124</v>
      </c>
      <c r="F611" s="243" t="s">
        <v>124</v>
      </c>
      <c r="G611" s="243" t="s">
        <v>124</v>
      </c>
      <c r="H611" s="243" t="s">
        <v>124</v>
      </c>
      <c r="I611" s="243" t="s">
        <v>124</v>
      </c>
    </row>
    <row r="612" spans="2:10">
      <c r="B612" s="242" t="s">
        <v>291</v>
      </c>
      <c r="C612" s="243" t="s">
        <v>124</v>
      </c>
      <c r="D612" s="243" t="s">
        <v>124</v>
      </c>
      <c r="E612" s="243" t="s">
        <v>124</v>
      </c>
      <c r="F612" s="243" t="s">
        <v>124</v>
      </c>
      <c r="G612" s="243" t="s">
        <v>124</v>
      </c>
      <c r="H612" s="243" t="s">
        <v>124</v>
      </c>
      <c r="I612" s="243" t="s">
        <v>124</v>
      </c>
    </row>
    <row r="613" spans="2:10">
      <c r="B613" s="242" t="s">
        <v>292</v>
      </c>
      <c r="C613" s="243" t="s">
        <v>124</v>
      </c>
      <c r="D613" s="243" t="s">
        <v>124</v>
      </c>
      <c r="E613" s="243" t="s">
        <v>124</v>
      </c>
      <c r="F613" s="243" t="s">
        <v>124</v>
      </c>
      <c r="G613" s="243" t="s">
        <v>124</v>
      </c>
      <c r="H613" s="243" t="s">
        <v>124</v>
      </c>
      <c r="I613" s="243" t="s">
        <v>124</v>
      </c>
    </row>
    <row r="614" spans="2:10">
      <c r="B614" s="242" t="s">
        <v>293</v>
      </c>
      <c r="C614" s="243" t="s">
        <v>139</v>
      </c>
      <c r="D614" s="243" t="s">
        <v>139</v>
      </c>
      <c r="E614" s="243" t="s">
        <v>139</v>
      </c>
      <c r="F614" s="243" t="s">
        <v>139</v>
      </c>
      <c r="G614" s="243" t="s">
        <v>139</v>
      </c>
      <c r="H614" s="243" t="s">
        <v>139</v>
      </c>
      <c r="I614" s="243" t="s">
        <v>139</v>
      </c>
    </row>
    <row r="615" spans="2:10">
      <c r="B615" s="242" t="s">
        <v>337</v>
      </c>
      <c r="C615" s="243" t="s">
        <v>124</v>
      </c>
      <c r="D615" s="243" t="s">
        <v>124</v>
      </c>
      <c r="E615" s="243" t="s">
        <v>124</v>
      </c>
      <c r="F615" s="243" t="s">
        <v>124</v>
      </c>
      <c r="G615" s="243" t="s">
        <v>124</v>
      </c>
      <c r="H615" s="243" t="s">
        <v>124</v>
      </c>
      <c r="I615" s="243" t="s">
        <v>124</v>
      </c>
    </row>
    <row r="616" spans="2:10">
      <c r="B616" s="242" t="s">
        <v>294</v>
      </c>
      <c r="C616" s="243" t="s">
        <v>124</v>
      </c>
      <c r="D616" s="243" t="s">
        <v>124</v>
      </c>
      <c r="E616" s="243" t="s">
        <v>124</v>
      </c>
      <c r="F616" s="243" t="s">
        <v>124</v>
      </c>
      <c r="G616" s="243" t="s">
        <v>124</v>
      </c>
      <c r="H616" s="243" t="s">
        <v>124</v>
      </c>
      <c r="I616" s="243" t="s">
        <v>124</v>
      </c>
    </row>
    <row r="617" spans="2:10">
      <c r="B617" s="82" t="s">
        <v>236</v>
      </c>
      <c r="C617" s="243" t="s">
        <v>124</v>
      </c>
      <c r="D617" s="243" t="s">
        <v>124</v>
      </c>
      <c r="E617" s="243" t="s">
        <v>124</v>
      </c>
      <c r="F617" s="243" t="s">
        <v>124</v>
      </c>
      <c r="G617" s="243" t="s">
        <v>124</v>
      </c>
      <c r="H617" s="243" t="s">
        <v>124</v>
      </c>
      <c r="I617" s="243" t="s">
        <v>124</v>
      </c>
    </row>
    <row r="618" spans="2:10">
      <c r="B618" s="242"/>
      <c r="C618" s="243"/>
      <c r="D618" s="243"/>
      <c r="E618" s="243"/>
      <c r="F618" s="243"/>
      <c r="G618" s="243"/>
      <c r="H618" s="243"/>
      <c r="I618" s="243"/>
    </row>
    <row r="619" spans="2:10">
      <c r="B619" s="242" t="s">
        <v>342</v>
      </c>
      <c r="C619" s="243">
        <f t="shared" ref="C619:D619" si="87">SUM(C620,C624,C625)</f>
        <v>3.8839999999999999</v>
      </c>
      <c r="D619" s="243">
        <f t="shared" si="87"/>
        <v>3.9039999999999999</v>
      </c>
      <c r="E619" s="243">
        <v>5.4039999999999999</v>
      </c>
      <c r="F619" s="243">
        <v>6.0839999999999996</v>
      </c>
      <c r="G619" s="243">
        <v>4.0759999999999996</v>
      </c>
      <c r="H619" s="243">
        <v>8.4930000000000003</v>
      </c>
      <c r="I619" s="243">
        <v>7.8330000000000002</v>
      </c>
    </row>
    <row r="620" spans="2:10">
      <c r="B620" s="242" t="s">
        <v>291</v>
      </c>
      <c r="C620" s="243">
        <v>3.8839999999999999</v>
      </c>
      <c r="D620" s="243">
        <v>3.9039999999999999</v>
      </c>
      <c r="E620" s="243">
        <v>5.4039999999999999</v>
      </c>
      <c r="F620" s="243">
        <v>6.0839999999999996</v>
      </c>
      <c r="G620" s="243">
        <v>4.0759999999999996</v>
      </c>
      <c r="H620" s="243">
        <v>8.4930000000000003</v>
      </c>
      <c r="I620" s="243">
        <v>7.8330000000000002</v>
      </c>
    </row>
    <row r="621" spans="2:10">
      <c r="B621" s="242" t="s">
        <v>292</v>
      </c>
      <c r="C621" s="243" t="s">
        <v>124</v>
      </c>
      <c r="D621" s="243" t="s">
        <v>124</v>
      </c>
      <c r="E621" s="243" t="s">
        <v>124</v>
      </c>
      <c r="F621" s="243" t="s">
        <v>124</v>
      </c>
      <c r="G621" s="243" t="s">
        <v>124</v>
      </c>
      <c r="H621" s="243" t="s">
        <v>124</v>
      </c>
      <c r="I621" s="243" t="s">
        <v>124</v>
      </c>
    </row>
    <row r="622" spans="2:10" ht="15" thickBot="1">
      <c r="B622" s="242" t="s">
        <v>293</v>
      </c>
      <c r="C622" s="243" t="s">
        <v>139</v>
      </c>
      <c r="D622" s="243" t="s">
        <v>139</v>
      </c>
      <c r="E622" s="243" t="s">
        <v>139</v>
      </c>
      <c r="F622" s="243" t="s">
        <v>139</v>
      </c>
      <c r="G622" s="243" t="s">
        <v>139</v>
      </c>
      <c r="H622" s="243" t="s">
        <v>139</v>
      </c>
      <c r="I622" s="243" t="s">
        <v>139</v>
      </c>
    </row>
    <row r="623" spans="2:10" ht="15" thickTop="1">
      <c r="B623" s="1313" t="s">
        <v>337</v>
      </c>
      <c r="C623" s="1313" t="s">
        <v>124</v>
      </c>
      <c r="D623" s="1313" t="s">
        <v>124</v>
      </c>
      <c r="E623" s="1313" t="s">
        <v>124</v>
      </c>
      <c r="F623" s="1313" t="s">
        <v>124</v>
      </c>
      <c r="G623" s="1313" t="s">
        <v>124</v>
      </c>
      <c r="H623" s="1313" t="s">
        <v>124</v>
      </c>
      <c r="I623" s="1313" t="s">
        <v>124</v>
      </c>
    </row>
    <row r="624" spans="2:10">
      <c r="B624" s="1316" t="s">
        <v>294</v>
      </c>
      <c r="C624" s="1316" t="s">
        <v>124</v>
      </c>
      <c r="D624" s="1316" t="s">
        <v>124</v>
      </c>
      <c r="E624" s="1316" t="s">
        <v>124</v>
      </c>
      <c r="F624" s="1316" t="s">
        <v>124</v>
      </c>
      <c r="G624" s="1316" t="s">
        <v>124</v>
      </c>
      <c r="H624" s="1316" t="s">
        <v>124</v>
      </c>
      <c r="I624" s="1316" t="s">
        <v>124</v>
      </c>
    </row>
    <row r="625" spans="2:9">
      <c r="B625" s="134" t="s">
        <v>236</v>
      </c>
      <c r="C625" s="203" t="s">
        <v>124</v>
      </c>
      <c r="D625" s="203" t="s">
        <v>124</v>
      </c>
      <c r="E625" s="203" t="s">
        <v>124</v>
      </c>
      <c r="F625" s="203" t="s">
        <v>124</v>
      </c>
      <c r="G625" s="203" t="s">
        <v>124</v>
      </c>
      <c r="H625" s="203" t="s">
        <v>124</v>
      </c>
      <c r="I625" s="203" t="s">
        <v>124</v>
      </c>
    </row>
    <row r="626" spans="2:9">
      <c r="B626" s="1319"/>
      <c r="C626" s="1319"/>
      <c r="D626" s="1319"/>
      <c r="E626" s="1319"/>
      <c r="F626" s="1319"/>
      <c r="G626" s="1319"/>
      <c r="H626" s="1319"/>
      <c r="I626" s="1319"/>
    </row>
    <row r="627" spans="2:9">
      <c r="B627" s="1165" t="s">
        <v>343</v>
      </c>
      <c r="C627" s="203" t="s">
        <v>139</v>
      </c>
      <c r="D627" s="203" t="s">
        <v>139</v>
      </c>
      <c r="E627" s="203" t="s">
        <v>139</v>
      </c>
      <c r="F627" s="203" t="s">
        <v>139</v>
      </c>
      <c r="G627" s="203" t="s">
        <v>139</v>
      </c>
      <c r="H627" s="203" t="s">
        <v>139</v>
      </c>
      <c r="I627" s="203" t="s">
        <v>139</v>
      </c>
    </row>
    <row r="628" spans="2:9">
      <c r="B628" s="134" t="s">
        <v>309</v>
      </c>
      <c r="C628" s="203" t="s">
        <v>139</v>
      </c>
      <c r="D628" s="203" t="s">
        <v>139</v>
      </c>
      <c r="E628" s="203" t="s">
        <v>139</v>
      </c>
      <c r="F628" s="203" t="s">
        <v>139</v>
      </c>
      <c r="G628" s="203" t="s">
        <v>139</v>
      </c>
      <c r="H628" s="203" t="s">
        <v>139</v>
      </c>
      <c r="I628" s="203" t="s">
        <v>139</v>
      </c>
    </row>
    <row r="629" spans="2:9">
      <c r="B629" s="134" t="s">
        <v>310</v>
      </c>
      <c r="C629" s="203" t="s">
        <v>139</v>
      </c>
      <c r="D629" s="203" t="s">
        <v>139</v>
      </c>
      <c r="E629" s="203" t="s">
        <v>139</v>
      </c>
      <c r="F629" s="203" t="s">
        <v>139</v>
      </c>
      <c r="G629" s="203" t="s">
        <v>139</v>
      </c>
      <c r="H629" s="203" t="s">
        <v>139</v>
      </c>
      <c r="I629" s="203" t="s">
        <v>139</v>
      </c>
    </row>
    <row r="630" spans="2:9">
      <c r="B630" s="16" t="s">
        <v>311</v>
      </c>
      <c r="C630" s="17" t="s">
        <v>139</v>
      </c>
      <c r="D630" s="17" t="s">
        <v>139</v>
      </c>
      <c r="E630" s="17" t="s">
        <v>139</v>
      </c>
      <c r="F630" s="17" t="s">
        <v>139</v>
      </c>
      <c r="G630" s="17" t="s">
        <v>139</v>
      </c>
      <c r="H630" s="17" t="s">
        <v>139</v>
      </c>
      <c r="I630" s="17" t="s">
        <v>139</v>
      </c>
    </row>
    <row r="631" spans="2:9">
      <c r="B631" s="92" t="s">
        <v>312</v>
      </c>
      <c r="C631" s="203" t="s">
        <v>139</v>
      </c>
      <c r="D631" s="203" t="s">
        <v>139</v>
      </c>
      <c r="E631" s="203" t="s">
        <v>139</v>
      </c>
      <c r="F631" s="203" t="s">
        <v>139</v>
      </c>
      <c r="G631" s="203" t="s">
        <v>139</v>
      </c>
      <c r="H631" s="203" t="s">
        <v>139</v>
      </c>
      <c r="I631" s="203" t="s">
        <v>139</v>
      </c>
    </row>
    <row r="632" spans="2:9">
      <c r="B632" s="93" t="s">
        <v>313</v>
      </c>
      <c r="C632" s="244" t="s">
        <v>139</v>
      </c>
      <c r="D632" s="244" t="s">
        <v>139</v>
      </c>
      <c r="E632" s="244" t="s">
        <v>139</v>
      </c>
      <c r="F632" s="244" t="s">
        <v>139</v>
      </c>
      <c r="G632" s="244" t="s">
        <v>139</v>
      </c>
      <c r="H632" s="244" t="s">
        <v>139</v>
      </c>
      <c r="I632" s="244" t="s">
        <v>139</v>
      </c>
    </row>
    <row r="633" spans="2:9">
      <c r="B633" s="96" t="s">
        <v>314</v>
      </c>
      <c r="C633" s="244" t="s">
        <v>139</v>
      </c>
      <c r="D633" s="244" t="s">
        <v>139</v>
      </c>
      <c r="E633" s="244" t="s">
        <v>139</v>
      </c>
      <c r="F633" s="244" t="s">
        <v>139</v>
      </c>
      <c r="G633" s="244" t="s">
        <v>139</v>
      </c>
      <c r="H633" s="244" t="s">
        <v>139</v>
      </c>
      <c r="I633" s="244" t="s">
        <v>139</v>
      </c>
    </row>
    <row r="634" spans="2:9">
      <c r="B634" s="136"/>
      <c r="C634" s="244"/>
      <c r="D634" s="244"/>
      <c r="E634" s="244"/>
      <c r="F634" s="244"/>
      <c r="G634" s="244"/>
      <c r="H634" s="244"/>
      <c r="I634" s="244"/>
    </row>
    <row r="635" spans="2:9">
      <c r="B635" s="136" t="s">
        <v>344</v>
      </c>
      <c r="C635" s="244" t="s">
        <v>139</v>
      </c>
      <c r="D635" s="244" t="s">
        <v>139</v>
      </c>
      <c r="E635" s="244" t="s">
        <v>139</v>
      </c>
      <c r="F635" s="244" t="s">
        <v>139</v>
      </c>
      <c r="G635" s="244" t="s">
        <v>139</v>
      </c>
      <c r="H635" s="244" t="s">
        <v>139</v>
      </c>
      <c r="I635" s="244" t="s">
        <v>139</v>
      </c>
    </row>
    <row r="636" spans="2:9">
      <c r="B636" s="96" t="s">
        <v>309</v>
      </c>
      <c r="C636" s="244" t="s">
        <v>139</v>
      </c>
      <c r="D636" s="244" t="s">
        <v>139</v>
      </c>
      <c r="E636" s="244" t="s">
        <v>139</v>
      </c>
      <c r="F636" s="244" t="s">
        <v>139</v>
      </c>
      <c r="G636" s="244" t="s">
        <v>139</v>
      </c>
      <c r="H636" s="244" t="s">
        <v>139</v>
      </c>
      <c r="I636" s="244" t="s">
        <v>139</v>
      </c>
    </row>
    <row r="637" spans="2:9" ht="15" thickBot="1">
      <c r="B637" s="96" t="s">
        <v>310</v>
      </c>
      <c r="C637" s="244" t="s">
        <v>139</v>
      </c>
      <c r="D637" s="244" t="s">
        <v>139</v>
      </c>
      <c r="E637" s="244" t="s">
        <v>139</v>
      </c>
      <c r="F637" s="244" t="s">
        <v>139</v>
      </c>
      <c r="G637" s="244" t="s">
        <v>139</v>
      </c>
      <c r="H637" s="244" t="s">
        <v>139</v>
      </c>
      <c r="I637" s="244" t="s">
        <v>139</v>
      </c>
    </row>
    <row r="638" spans="2:9" ht="15" thickTop="1">
      <c r="B638" s="1313" t="s">
        <v>311</v>
      </c>
      <c r="C638" s="1313" t="s">
        <v>139</v>
      </c>
      <c r="D638" s="1313" t="s">
        <v>139</v>
      </c>
      <c r="E638" s="1313" t="s">
        <v>139</v>
      </c>
      <c r="F638" s="1313" t="s">
        <v>139</v>
      </c>
      <c r="G638" s="1313" t="s">
        <v>139</v>
      </c>
      <c r="H638" s="1313" t="s">
        <v>139</v>
      </c>
      <c r="I638" s="1313" t="s">
        <v>139</v>
      </c>
    </row>
    <row r="639" spans="2:9">
      <c r="B639" s="1316" t="s">
        <v>312</v>
      </c>
      <c r="C639" s="1316" t="s">
        <v>139</v>
      </c>
      <c r="D639" s="1316" t="s">
        <v>139</v>
      </c>
      <c r="E639" s="1316" t="s">
        <v>139</v>
      </c>
      <c r="F639" s="1316" t="s">
        <v>139</v>
      </c>
      <c r="G639" s="1316" t="s">
        <v>139</v>
      </c>
      <c r="H639" s="1316" t="s">
        <v>139</v>
      </c>
      <c r="I639" s="1316" t="s">
        <v>139</v>
      </c>
    </row>
    <row r="640" spans="2:9">
      <c r="B640" s="141" t="s">
        <v>313</v>
      </c>
      <c r="C640" s="203" t="s">
        <v>139</v>
      </c>
      <c r="D640" s="203" t="s">
        <v>139</v>
      </c>
      <c r="E640" s="203" t="s">
        <v>139</v>
      </c>
      <c r="F640" s="203" t="s">
        <v>139</v>
      </c>
      <c r="G640" s="203" t="s">
        <v>139</v>
      </c>
      <c r="H640" s="203" t="s">
        <v>139</v>
      </c>
      <c r="I640" s="203" t="s">
        <v>139</v>
      </c>
    </row>
    <row r="641" spans="2:10">
      <c r="B641" s="1319" t="s">
        <v>314</v>
      </c>
      <c r="C641" s="1319" t="s">
        <v>139</v>
      </c>
      <c r="D641" s="1319" t="s">
        <v>139</v>
      </c>
      <c r="E641" s="1319" t="s">
        <v>139</v>
      </c>
      <c r="F641" s="1319" t="s">
        <v>139</v>
      </c>
      <c r="G641" s="1319" t="s">
        <v>139</v>
      </c>
      <c r="H641" s="1319" t="s">
        <v>139</v>
      </c>
      <c r="I641" s="1319" t="s">
        <v>139</v>
      </c>
    </row>
    <row r="642" spans="2:10">
      <c r="B642" s="1165"/>
      <c r="C642" s="203"/>
      <c r="D642" s="203"/>
      <c r="E642" s="203"/>
      <c r="F642" s="203"/>
      <c r="G642" s="203"/>
      <c r="H642" s="203"/>
      <c r="I642" s="203"/>
    </row>
    <row r="643" spans="2:10">
      <c r="B643" s="142" t="s">
        <v>1666</v>
      </c>
      <c r="C643" s="203"/>
      <c r="D643" s="203"/>
      <c r="E643" s="203"/>
      <c r="F643" s="203"/>
      <c r="G643" s="203"/>
      <c r="H643" s="203"/>
      <c r="I643" s="203"/>
    </row>
    <row r="644" spans="2:10">
      <c r="B644" s="143"/>
      <c r="C644" s="203"/>
      <c r="D644" s="203"/>
      <c r="E644" s="203"/>
      <c r="F644" s="203"/>
      <c r="G644" s="203"/>
      <c r="H644" s="203"/>
      <c r="I644" s="203"/>
    </row>
    <row r="645" spans="2:10">
      <c r="B645" s="1358" t="s">
        <v>49</v>
      </c>
      <c r="C645" s="1358"/>
      <c r="D645" s="1358"/>
      <c r="E645" s="1358"/>
      <c r="F645" s="1358"/>
      <c r="G645" s="1358"/>
      <c r="H645" s="1358"/>
      <c r="I645" s="1358"/>
      <c r="J645" s="1358"/>
    </row>
    <row r="646" spans="2:10">
      <c r="B646" s="413" t="s">
        <v>48</v>
      </c>
      <c r="C646" s="411"/>
      <c r="D646" s="411"/>
      <c r="E646" s="411"/>
      <c r="F646" s="411"/>
      <c r="G646" s="411"/>
      <c r="H646" s="411"/>
      <c r="I646" s="411"/>
      <c r="J646" s="411"/>
    </row>
    <row r="647" spans="2:10">
      <c r="B647" s="422" t="s">
        <v>318</v>
      </c>
      <c r="C647" s="411"/>
      <c r="D647" s="411"/>
      <c r="E647" s="411"/>
      <c r="F647" s="411"/>
      <c r="G647" s="411"/>
      <c r="H647" s="411"/>
      <c r="I647" s="411"/>
      <c r="J647" s="411"/>
    </row>
    <row r="648" spans="2:10">
      <c r="B648" s="422"/>
      <c r="C648" s="411"/>
      <c r="D648" s="411"/>
      <c r="E648" s="411"/>
      <c r="F648" s="411"/>
      <c r="G648" s="411"/>
      <c r="H648" s="411"/>
      <c r="I648" s="411"/>
      <c r="J648" s="411"/>
    </row>
    <row r="649" spans="2:10">
      <c r="B649" s="415"/>
      <c r="C649" s="416">
        <v>2014</v>
      </c>
      <c r="D649" s="416">
        <v>2015</v>
      </c>
      <c r="E649" s="416">
        <v>2016</v>
      </c>
      <c r="F649" s="416">
        <v>2017</v>
      </c>
      <c r="G649" s="416">
        <v>2018</v>
      </c>
      <c r="H649" s="416">
        <v>2019</v>
      </c>
      <c r="I649" s="416">
        <v>2020</v>
      </c>
      <c r="J649" s="1233"/>
    </row>
    <row r="650" spans="2:10">
      <c r="B650" s="1167" t="s">
        <v>536</v>
      </c>
      <c r="C650" s="411"/>
      <c r="D650" s="411"/>
      <c r="E650" s="411"/>
      <c r="F650" s="411"/>
      <c r="G650" s="411"/>
      <c r="H650" s="411"/>
      <c r="I650" s="411"/>
      <c r="J650" s="411"/>
    </row>
    <row r="651" spans="2:10">
      <c r="B651" s="82" t="s">
        <v>347</v>
      </c>
      <c r="C651" s="477">
        <v>4386.26</v>
      </c>
      <c r="D651" s="477">
        <v>3266.08</v>
      </c>
      <c r="E651" s="477">
        <v>6691.73</v>
      </c>
      <c r="F651" s="477">
        <v>4918.42</v>
      </c>
      <c r="G651" s="477">
        <v>5244.96</v>
      </c>
      <c r="H651" s="477">
        <v>9308.4699999999993</v>
      </c>
      <c r="I651" s="477">
        <v>9844.91</v>
      </c>
      <c r="J651" s="477"/>
    </row>
    <row r="652" spans="2:10">
      <c r="B652" s="82"/>
      <c r="C652" s="477"/>
      <c r="D652" s="477"/>
      <c r="E652" s="426"/>
      <c r="G652" s="426"/>
      <c r="H652" s="426"/>
      <c r="I652" s="426"/>
      <c r="J652" s="426"/>
    </row>
    <row r="653" spans="2:10">
      <c r="B653" s="82" t="s">
        <v>348</v>
      </c>
      <c r="C653" s="477">
        <f t="shared" ref="C653:I653" si="88">SUM(C654,C658:C659)</f>
        <v>4386.26</v>
      </c>
      <c r="D653" s="477">
        <f t="shared" si="88"/>
        <v>3266.08</v>
      </c>
      <c r="E653" s="477">
        <f t="shared" si="88"/>
        <v>6691.73</v>
      </c>
      <c r="F653" s="477">
        <f t="shared" si="88"/>
        <v>4918.42</v>
      </c>
      <c r="G653" s="477">
        <f t="shared" si="88"/>
        <v>5244.96</v>
      </c>
      <c r="H653" s="477">
        <f t="shared" si="88"/>
        <v>9308.4699999999993</v>
      </c>
      <c r="I653" s="477">
        <f t="shared" si="88"/>
        <v>9844.91</v>
      </c>
      <c r="J653" s="477"/>
    </row>
    <row r="654" spans="2:10">
      <c r="B654" s="242" t="s">
        <v>291</v>
      </c>
      <c r="C654" s="477">
        <v>4386.26</v>
      </c>
      <c r="D654" s="477">
        <v>3266.08</v>
      </c>
      <c r="E654" s="477">
        <v>6691.73</v>
      </c>
      <c r="F654" s="477">
        <v>4918.42</v>
      </c>
      <c r="G654" s="477">
        <v>5244.96</v>
      </c>
      <c r="H654" s="477">
        <v>9308.4699999999993</v>
      </c>
      <c r="I654" s="477">
        <v>9844.91</v>
      </c>
      <c r="J654" s="477"/>
    </row>
    <row r="655" spans="2:10">
      <c r="B655" s="475" t="s">
        <v>292</v>
      </c>
      <c r="C655" s="477" t="s">
        <v>124</v>
      </c>
      <c r="D655" s="477" t="s">
        <v>124</v>
      </c>
      <c r="E655" s="477" t="s">
        <v>124</v>
      </c>
      <c r="F655" s="477" t="s">
        <v>124</v>
      </c>
      <c r="G655" s="477" t="s">
        <v>124</v>
      </c>
      <c r="H655" s="477" t="s">
        <v>124</v>
      </c>
      <c r="I655" s="477" t="s">
        <v>124</v>
      </c>
      <c r="J655" s="477"/>
    </row>
    <row r="656" spans="2:10">
      <c r="B656" s="475" t="s">
        <v>293</v>
      </c>
      <c r="C656" s="477" t="s">
        <v>139</v>
      </c>
      <c r="D656" s="477" t="s">
        <v>139</v>
      </c>
      <c r="E656" s="477" t="s">
        <v>139</v>
      </c>
      <c r="F656" s="477" t="s">
        <v>139</v>
      </c>
      <c r="G656" s="477" t="s">
        <v>139</v>
      </c>
      <c r="H656" s="477" t="s">
        <v>139</v>
      </c>
      <c r="I656" s="477" t="s">
        <v>139</v>
      </c>
      <c r="J656" s="477"/>
    </row>
    <row r="657" spans="2:10">
      <c r="B657" s="475" t="s">
        <v>297</v>
      </c>
      <c r="C657" s="477" t="s">
        <v>124</v>
      </c>
      <c r="D657" s="477" t="s">
        <v>124</v>
      </c>
      <c r="E657" s="477" t="s">
        <v>124</v>
      </c>
      <c r="F657" s="477" t="s">
        <v>124</v>
      </c>
      <c r="G657" s="477" t="s">
        <v>124</v>
      </c>
      <c r="H657" s="477" t="s">
        <v>124</v>
      </c>
      <c r="I657" s="477" t="s">
        <v>124</v>
      </c>
      <c r="J657" s="477"/>
    </row>
    <row r="658" spans="2:10">
      <c r="B658" s="242" t="s">
        <v>294</v>
      </c>
      <c r="C658" s="477" t="s">
        <v>124</v>
      </c>
      <c r="D658" s="477" t="s">
        <v>124</v>
      </c>
      <c r="E658" s="477" t="s">
        <v>124</v>
      </c>
      <c r="F658" s="477" t="s">
        <v>124</v>
      </c>
      <c r="G658" s="477" t="s">
        <v>124</v>
      </c>
      <c r="H658" s="477" t="s">
        <v>124</v>
      </c>
      <c r="I658" s="477" t="s">
        <v>124</v>
      </c>
      <c r="J658" s="477"/>
    </row>
    <row r="659" spans="2:10">
      <c r="B659" s="242" t="s">
        <v>236</v>
      </c>
      <c r="C659" s="477" t="s">
        <v>124</v>
      </c>
      <c r="D659" s="477" t="s">
        <v>124</v>
      </c>
      <c r="E659" s="477" t="s">
        <v>124</v>
      </c>
      <c r="F659" s="477" t="s">
        <v>124</v>
      </c>
      <c r="G659" s="477" t="s">
        <v>124</v>
      </c>
      <c r="H659" s="477" t="s">
        <v>124</v>
      </c>
      <c r="I659" s="477" t="s">
        <v>124</v>
      </c>
      <c r="J659" s="477"/>
    </row>
    <row r="660" spans="2:10">
      <c r="B660" s="242"/>
      <c r="C660" s="426"/>
      <c r="D660" s="426"/>
      <c r="E660" s="426"/>
      <c r="F660" s="426"/>
      <c r="G660" s="426"/>
      <c r="H660" s="426"/>
      <c r="I660" s="426"/>
      <c r="J660" s="426"/>
    </row>
    <row r="661" spans="2:10">
      <c r="B661" s="478" t="s">
        <v>349</v>
      </c>
      <c r="C661" s="477" t="s">
        <v>124</v>
      </c>
      <c r="D661" s="477" t="s">
        <v>124</v>
      </c>
      <c r="E661" s="477" t="s">
        <v>124</v>
      </c>
      <c r="F661" s="477" t="s">
        <v>124</v>
      </c>
      <c r="G661" s="477" t="s">
        <v>124</v>
      </c>
      <c r="H661" s="477" t="s">
        <v>124</v>
      </c>
      <c r="I661" s="477" t="s">
        <v>124</v>
      </c>
      <c r="J661" s="477"/>
    </row>
    <row r="662" spans="2:10">
      <c r="B662" s="479" t="s">
        <v>291</v>
      </c>
      <c r="C662" s="477" t="s">
        <v>124</v>
      </c>
      <c r="D662" s="477" t="s">
        <v>124</v>
      </c>
      <c r="E662" s="477" t="s">
        <v>124</v>
      </c>
      <c r="F662" s="477" t="s">
        <v>124</v>
      </c>
      <c r="G662" s="477" t="s">
        <v>124</v>
      </c>
      <c r="H662" s="477" t="s">
        <v>124</v>
      </c>
      <c r="I662" s="477" t="s">
        <v>124</v>
      </c>
      <c r="J662" s="477"/>
    </row>
    <row r="663" spans="2:10">
      <c r="B663" s="480" t="s">
        <v>292</v>
      </c>
      <c r="C663" s="477" t="s">
        <v>124</v>
      </c>
      <c r="D663" s="477" t="s">
        <v>124</v>
      </c>
      <c r="E663" s="477" t="s">
        <v>124</v>
      </c>
      <c r="F663" s="477" t="s">
        <v>124</v>
      </c>
      <c r="G663" s="477" t="s">
        <v>124</v>
      </c>
      <c r="H663" s="477" t="s">
        <v>124</v>
      </c>
      <c r="I663" s="477" t="s">
        <v>124</v>
      </c>
      <c r="J663" s="477"/>
    </row>
    <row r="664" spans="2:10">
      <c r="B664" s="480" t="s">
        <v>293</v>
      </c>
      <c r="C664" s="477" t="s">
        <v>139</v>
      </c>
      <c r="D664" s="477" t="s">
        <v>139</v>
      </c>
      <c r="E664" s="477" t="s">
        <v>139</v>
      </c>
      <c r="F664" s="477" t="s">
        <v>139</v>
      </c>
      <c r="G664" s="477" t="s">
        <v>139</v>
      </c>
      <c r="H664" s="477" t="s">
        <v>139</v>
      </c>
      <c r="I664" s="477" t="s">
        <v>139</v>
      </c>
      <c r="J664" s="477"/>
    </row>
    <row r="665" spans="2:10">
      <c r="B665" s="480" t="s">
        <v>337</v>
      </c>
      <c r="C665" s="477" t="s">
        <v>124</v>
      </c>
      <c r="D665" s="477" t="s">
        <v>124</v>
      </c>
      <c r="E665" s="477" t="s">
        <v>124</v>
      </c>
      <c r="F665" s="477" t="s">
        <v>124</v>
      </c>
      <c r="G665" s="477" t="s">
        <v>124</v>
      </c>
      <c r="H665" s="477" t="s">
        <v>124</v>
      </c>
      <c r="I665" s="477" t="s">
        <v>124</v>
      </c>
      <c r="J665" s="477"/>
    </row>
    <row r="666" spans="2:10">
      <c r="B666" s="479" t="s">
        <v>294</v>
      </c>
      <c r="C666" s="477" t="s">
        <v>124</v>
      </c>
      <c r="D666" s="477" t="s">
        <v>124</v>
      </c>
      <c r="E666" s="477" t="s">
        <v>124</v>
      </c>
      <c r="F666" s="477" t="s">
        <v>124</v>
      </c>
      <c r="G666" s="477" t="s">
        <v>124</v>
      </c>
      <c r="H666" s="477" t="s">
        <v>124</v>
      </c>
      <c r="I666" s="477" t="s">
        <v>124</v>
      </c>
      <c r="J666" s="477"/>
    </row>
    <row r="667" spans="2:10">
      <c r="B667" s="479" t="s">
        <v>236</v>
      </c>
      <c r="C667" s="477" t="s">
        <v>124</v>
      </c>
      <c r="D667" s="477" t="s">
        <v>124</v>
      </c>
      <c r="E667" s="477" t="s">
        <v>124</v>
      </c>
      <c r="F667" s="477" t="s">
        <v>124</v>
      </c>
      <c r="G667" s="477" t="s">
        <v>124</v>
      </c>
      <c r="H667" s="477" t="s">
        <v>124</v>
      </c>
      <c r="I667" s="477" t="s">
        <v>124</v>
      </c>
      <c r="J667" s="477"/>
    </row>
    <row r="668" spans="2:10">
      <c r="B668" s="479"/>
      <c r="C668" s="426"/>
      <c r="D668" s="426"/>
      <c r="E668" s="426"/>
      <c r="F668" s="426"/>
      <c r="G668" s="426"/>
      <c r="H668" s="426"/>
      <c r="I668" s="426"/>
      <c r="J668" s="426"/>
    </row>
    <row r="669" spans="2:10">
      <c r="B669" s="478" t="s">
        <v>350</v>
      </c>
      <c r="C669" s="477">
        <f t="shared" ref="C669:I669" si="89">SUM(C670,C674:C675)</f>
        <v>4386.26</v>
      </c>
      <c r="D669" s="477">
        <f t="shared" si="89"/>
        <v>3266.08</v>
      </c>
      <c r="E669" s="477">
        <f t="shared" si="89"/>
        <v>6691.73</v>
      </c>
      <c r="F669" s="477">
        <f t="shared" si="89"/>
        <v>4918.42</v>
      </c>
      <c r="G669" s="477">
        <f t="shared" si="89"/>
        <v>5244.96</v>
      </c>
      <c r="H669" s="477">
        <f t="shared" si="89"/>
        <v>9308.4699999999993</v>
      </c>
      <c r="I669" s="477">
        <f t="shared" si="89"/>
        <v>9844.91</v>
      </c>
      <c r="J669" s="477"/>
    </row>
    <row r="670" spans="2:10">
      <c r="B670" s="479" t="s">
        <v>291</v>
      </c>
      <c r="C670" s="477">
        <v>4386.26</v>
      </c>
      <c r="D670" s="477">
        <v>3266.08</v>
      </c>
      <c r="E670" s="477">
        <v>6691.73</v>
      </c>
      <c r="F670" s="477">
        <v>4918.42</v>
      </c>
      <c r="G670" s="477">
        <v>5244.96</v>
      </c>
      <c r="H670" s="477">
        <v>9308.4699999999993</v>
      </c>
      <c r="I670" s="477">
        <v>9844.91</v>
      </c>
      <c r="J670" s="477"/>
    </row>
    <row r="671" spans="2:10">
      <c r="B671" s="480" t="s">
        <v>292</v>
      </c>
      <c r="C671" s="477" t="s">
        <v>124</v>
      </c>
      <c r="D671" s="477" t="s">
        <v>124</v>
      </c>
      <c r="E671" s="477" t="s">
        <v>124</v>
      </c>
      <c r="F671" s="477" t="s">
        <v>124</v>
      </c>
      <c r="G671" s="477" t="s">
        <v>124</v>
      </c>
      <c r="H671" s="477" t="s">
        <v>124</v>
      </c>
      <c r="I671" s="477" t="s">
        <v>124</v>
      </c>
      <c r="J671" s="477"/>
    </row>
    <row r="672" spans="2:10">
      <c r="B672" s="480" t="s">
        <v>293</v>
      </c>
      <c r="C672" s="477" t="s">
        <v>139</v>
      </c>
      <c r="D672" s="477" t="s">
        <v>139</v>
      </c>
      <c r="E672" s="477" t="s">
        <v>139</v>
      </c>
      <c r="F672" s="477" t="s">
        <v>139</v>
      </c>
      <c r="G672" s="477" t="s">
        <v>139</v>
      </c>
      <c r="H672" s="477" t="s">
        <v>139</v>
      </c>
      <c r="I672" s="477" t="s">
        <v>139</v>
      </c>
      <c r="J672" s="477"/>
    </row>
    <row r="673" spans="2:10">
      <c r="B673" s="480" t="s">
        <v>297</v>
      </c>
      <c r="C673" s="477" t="s">
        <v>124</v>
      </c>
      <c r="D673" s="477" t="s">
        <v>124</v>
      </c>
      <c r="E673" s="477" t="s">
        <v>124</v>
      </c>
      <c r="F673" s="477" t="s">
        <v>124</v>
      </c>
      <c r="G673" s="477" t="s">
        <v>124</v>
      </c>
      <c r="H673" s="477" t="s">
        <v>124</v>
      </c>
      <c r="I673" s="477" t="s">
        <v>124</v>
      </c>
      <c r="J673" s="477"/>
    </row>
    <row r="674" spans="2:10">
      <c r="B674" s="479" t="s">
        <v>294</v>
      </c>
      <c r="C674" s="477" t="s">
        <v>124</v>
      </c>
      <c r="D674" s="477" t="s">
        <v>124</v>
      </c>
      <c r="E674" s="477" t="s">
        <v>124</v>
      </c>
      <c r="F674" s="477" t="s">
        <v>124</v>
      </c>
      <c r="G674" s="477" t="s">
        <v>124</v>
      </c>
      <c r="H674" s="477" t="s">
        <v>124</v>
      </c>
      <c r="I674" s="477" t="s">
        <v>124</v>
      </c>
      <c r="J674" s="477"/>
    </row>
    <row r="675" spans="2:10">
      <c r="B675" s="479" t="s">
        <v>236</v>
      </c>
      <c r="C675" s="477" t="s">
        <v>124</v>
      </c>
      <c r="D675" s="477" t="s">
        <v>124</v>
      </c>
      <c r="E675" s="477" t="s">
        <v>124</v>
      </c>
      <c r="F675" s="477" t="s">
        <v>124</v>
      </c>
      <c r="G675" s="477" t="s">
        <v>124</v>
      </c>
      <c r="H675" s="477" t="s">
        <v>124</v>
      </c>
      <c r="I675" s="477" t="s">
        <v>124</v>
      </c>
      <c r="J675" s="477"/>
    </row>
    <row r="676" spans="2:10">
      <c r="B676" s="479"/>
      <c r="C676" s="426"/>
      <c r="D676" s="426"/>
      <c r="E676" s="426"/>
      <c r="F676" s="426"/>
      <c r="G676" s="426"/>
      <c r="H676" s="426"/>
      <c r="I676" s="426"/>
      <c r="J676" s="426"/>
    </row>
    <row r="677" spans="2:10">
      <c r="B677" s="82" t="s">
        <v>351</v>
      </c>
      <c r="C677" s="477" t="s">
        <v>124</v>
      </c>
      <c r="D677" s="477" t="s">
        <v>124</v>
      </c>
      <c r="E677" s="477" t="s">
        <v>124</v>
      </c>
      <c r="F677" s="477" t="s">
        <v>124</v>
      </c>
      <c r="G677" s="477" t="s">
        <v>124</v>
      </c>
      <c r="H677" s="477" t="s">
        <v>124</v>
      </c>
      <c r="I677" s="477" t="s">
        <v>124</v>
      </c>
      <c r="J677" s="477"/>
    </row>
    <row r="678" spans="2:10">
      <c r="B678" s="242" t="s">
        <v>309</v>
      </c>
      <c r="C678" s="477" t="s">
        <v>124</v>
      </c>
      <c r="D678" s="477" t="s">
        <v>124</v>
      </c>
      <c r="E678" s="477" t="s">
        <v>124</v>
      </c>
      <c r="F678" s="477" t="s">
        <v>124</v>
      </c>
      <c r="G678" s="477" t="s">
        <v>124</v>
      </c>
      <c r="H678" s="477" t="s">
        <v>124</v>
      </c>
      <c r="I678" s="477" t="s">
        <v>124</v>
      </c>
      <c r="J678" s="477"/>
    </row>
    <row r="679" spans="2:10">
      <c r="B679" s="242" t="s">
        <v>310</v>
      </c>
      <c r="C679" s="477" t="s">
        <v>124</v>
      </c>
      <c r="D679" s="477" t="s">
        <v>124</v>
      </c>
      <c r="E679" s="477" t="s">
        <v>124</v>
      </c>
      <c r="F679" s="477" t="s">
        <v>124</v>
      </c>
      <c r="G679" s="477" t="s">
        <v>124</v>
      </c>
      <c r="H679" s="477" t="s">
        <v>124</v>
      </c>
      <c r="I679" s="477" t="s">
        <v>124</v>
      </c>
      <c r="J679" s="477"/>
    </row>
    <row r="680" spans="2:10">
      <c r="B680" s="242" t="s">
        <v>311</v>
      </c>
      <c r="C680" s="477" t="s">
        <v>139</v>
      </c>
      <c r="D680" s="477" t="s">
        <v>139</v>
      </c>
      <c r="E680" s="477" t="s">
        <v>139</v>
      </c>
      <c r="F680" s="477" t="s">
        <v>139</v>
      </c>
      <c r="G680" s="477" t="s">
        <v>139</v>
      </c>
      <c r="H680" s="477" t="s">
        <v>139</v>
      </c>
      <c r="I680" s="477" t="s">
        <v>139</v>
      </c>
      <c r="J680" s="477"/>
    </row>
    <row r="681" spans="2:10">
      <c r="B681" s="242" t="s">
        <v>312</v>
      </c>
      <c r="C681" s="477" t="s">
        <v>124</v>
      </c>
      <c r="D681" s="477" t="s">
        <v>124</v>
      </c>
      <c r="E681" s="477" t="s">
        <v>124</v>
      </c>
      <c r="F681" s="477" t="s">
        <v>124</v>
      </c>
      <c r="G681" s="477" t="s">
        <v>124</v>
      </c>
      <c r="H681" s="477" t="s">
        <v>124</v>
      </c>
      <c r="I681" s="477" t="s">
        <v>124</v>
      </c>
      <c r="J681" s="477"/>
    </row>
    <row r="682" spans="2:10">
      <c r="B682" s="242" t="s">
        <v>313</v>
      </c>
      <c r="C682" s="477" t="s">
        <v>124</v>
      </c>
      <c r="D682" s="477" t="s">
        <v>124</v>
      </c>
      <c r="E682" s="477" t="s">
        <v>124</v>
      </c>
      <c r="F682" s="477" t="s">
        <v>124</v>
      </c>
      <c r="G682" s="477" t="s">
        <v>124</v>
      </c>
      <c r="H682" s="477" t="s">
        <v>124</v>
      </c>
      <c r="I682" s="477" t="s">
        <v>124</v>
      </c>
      <c r="J682" s="477"/>
    </row>
    <row r="683" spans="2:10">
      <c r="B683" s="242" t="s">
        <v>314</v>
      </c>
      <c r="C683" s="477" t="s">
        <v>124</v>
      </c>
      <c r="D683" s="477" t="s">
        <v>124</v>
      </c>
      <c r="E683" s="477" t="s">
        <v>124</v>
      </c>
      <c r="F683" s="477" t="s">
        <v>124</v>
      </c>
      <c r="G683" s="477" t="s">
        <v>124</v>
      </c>
      <c r="H683" s="477" t="s">
        <v>124</v>
      </c>
      <c r="I683" s="477" t="s">
        <v>124</v>
      </c>
      <c r="J683" s="477"/>
    </row>
    <row r="684" spans="2:10">
      <c r="B684" s="242"/>
      <c r="C684" s="426"/>
      <c r="D684" s="426"/>
      <c r="E684" s="426"/>
      <c r="F684" s="426"/>
      <c r="G684" s="426"/>
      <c r="H684" s="426"/>
      <c r="I684" s="426"/>
      <c r="J684" s="426"/>
    </row>
    <row r="685" spans="2:10">
      <c r="B685" s="153" t="s">
        <v>352</v>
      </c>
      <c r="C685" s="477" t="s">
        <v>124</v>
      </c>
      <c r="D685" s="477" t="s">
        <v>124</v>
      </c>
      <c r="E685" s="477" t="s">
        <v>124</v>
      </c>
      <c r="F685" s="477" t="s">
        <v>124</v>
      </c>
      <c r="G685" s="477" t="s">
        <v>124</v>
      </c>
      <c r="H685" s="477" t="s">
        <v>124</v>
      </c>
      <c r="I685" s="477" t="s">
        <v>124</v>
      </c>
      <c r="J685" s="477"/>
    </row>
    <row r="686" spans="2:10">
      <c r="B686" s="242" t="s">
        <v>309</v>
      </c>
      <c r="C686" s="477" t="s">
        <v>124</v>
      </c>
      <c r="D686" s="477" t="s">
        <v>124</v>
      </c>
      <c r="E686" s="477" t="s">
        <v>124</v>
      </c>
      <c r="F686" s="477" t="s">
        <v>124</v>
      </c>
      <c r="G686" s="477" t="s">
        <v>124</v>
      </c>
      <c r="H686" s="477" t="s">
        <v>124</v>
      </c>
      <c r="I686" s="477" t="s">
        <v>124</v>
      </c>
      <c r="J686" s="477"/>
    </row>
    <row r="687" spans="2:10">
      <c r="B687" s="242" t="s">
        <v>310</v>
      </c>
      <c r="C687" s="477" t="s">
        <v>124</v>
      </c>
      <c r="D687" s="477" t="s">
        <v>124</v>
      </c>
      <c r="E687" s="477" t="s">
        <v>124</v>
      </c>
      <c r="F687" s="477" t="s">
        <v>124</v>
      </c>
      <c r="G687" s="477" t="s">
        <v>124</v>
      </c>
      <c r="H687" s="477" t="s">
        <v>124</v>
      </c>
      <c r="I687" s="477" t="s">
        <v>124</v>
      </c>
      <c r="J687" s="477"/>
    </row>
    <row r="688" spans="2:10">
      <c r="B688" s="242" t="s">
        <v>311</v>
      </c>
      <c r="C688" s="477" t="s">
        <v>139</v>
      </c>
      <c r="D688" s="477" t="s">
        <v>139</v>
      </c>
      <c r="E688" s="477" t="s">
        <v>139</v>
      </c>
      <c r="F688" s="477" t="s">
        <v>139</v>
      </c>
      <c r="G688" s="477" t="s">
        <v>139</v>
      </c>
      <c r="H688" s="477" t="s">
        <v>139</v>
      </c>
      <c r="I688" s="477" t="s">
        <v>139</v>
      </c>
      <c r="J688" s="477"/>
    </row>
    <row r="689" spans="2:10">
      <c r="B689" s="242" t="s">
        <v>312</v>
      </c>
      <c r="C689" s="477" t="s">
        <v>124</v>
      </c>
      <c r="D689" s="477" t="s">
        <v>124</v>
      </c>
      <c r="E689" s="477" t="s">
        <v>124</v>
      </c>
      <c r="F689" s="477" t="s">
        <v>124</v>
      </c>
      <c r="G689" s="477" t="s">
        <v>124</v>
      </c>
      <c r="H689" s="477" t="s">
        <v>124</v>
      </c>
      <c r="I689" s="477" t="s">
        <v>124</v>
      </c>
      <c r="J689" s="477"/>
    </row>
    <row r="690" spans="2:10">
      <c r="B690" s="242" t="s">
        <v>313</v>
      </c>
      <c r="C690" s="477" t="s">
        <v>124</v>
      </c>
      <c r="D690" s="477" t="s">
        <v>124</v>
      </c>
      <c r="E690" s="477" t="s">
        <v>124</v>
      </c>
      <c r="F690" s="477" t="s">
        <v>124</v>
      </c>
      <c r="G690" s="477" t="s">
        <v>124</v>
      </c>
      <c r="H690" s="477" t="s">
        <v>124</v>
      </c>
      <c r="I690" s="477" t="s">
        <v>124</v>
      </c>
      <c r="J690" s="477"/>
    </row>
    <row r="691" spans="2:10" ht="15" thickBot="1">
      <c r="B691" s="242" t="s">
        <v>314</v>
      </c>
      <c r="C691" s="477" t="s">
        <v>124</v>
      </c>
      <c r="D691" s="477" t="s">
        <v>124</v>
      </c>
      <c r="E691" s="477" t="s">
        <v>124</v>
      </c>
      <c r="F691" s="477" t="s">
        <v>124</v>
      </c>
      <c r="G691" s="477" t="s">
        <v>124</v>
      </c>
      <c r="H691" s="477" t="s">
        <v>124</v>
      </c>
      <c r="I691" s="477" t="s">
        <v>124</v>
      </c>
      <c r="J691" s="477"/>
    </row>
    <row r="692" spans="2:10" ht="15" thickTop="1">
      <c r="B692" s="1166" t="s">
        <v>1666</v>
      </c>
      <c r="C692" s="1166"/>
      <c r="D692" s="1166"/>
      <c r="E692" s="1166"/>
      <c r="F692" s="1166"/>
      <c r="G692" s="1166"/>
      <c r="H692" s="1166"/>
      <c r="I692" s="1166"/>
      <c r="J692" s="1171"/>
    </row>
    <row r="693" spans="2:10">
      <c r="B693" s="1310"/>
      <c r="C693" s="1310"/>
      <c r="D693" s="1310"/>
      <c r="E693" s="1310"/>
      <c r="F693" s="1310"/>
      <c r="G693" s="1310"/>
      <c r="H693" s="1310"/>
      <c r="I693" s="1310"/>
      <c r="J693" s="1310"/>
    </row>
    <row r="694" spans="2:10">
      <c r="B694" s="417"/>
      <c r="C694" s="411"/>
      <c r="D694" s="411"/>
      <c r="E694" s="411"/>
      <c r="F694" s="411"/>
      <c r="G694" s="411"/>
      <c r="H694" s="411"/>
      <c r="I694" s="411"/>
      <c r="J694" s="411"/>
    </row>
    <row r="695" spans="2:10">
      <c r="B695" s="1358" t="s">
        <v>52</v>
      </c>
      <c r="C695" s="1358"/>
      <c r="D695" s="1358"/>
      <c r="E695" s="1358"/>
      <c r="F695" s="1358"/>
      <c r="G695" s="1358"/>
      <c r="H695" s="1358"/>
      <c r="I695" s="1358"/>
      <c r="J695" s="1358"/>
    </row>
    <row r="696" spans="2:10">
      <c r="B696" s="413" t="s">
        <v>51</v>
      </c>
      <c r="C696" s="411"/>
      <c r="D696" s="411"/>
      <c r="E696" s="411"/>
      <c r="F696" s="411"/>
      <c r="G696" s="411"/>
      <c r="H696" s="411"/>
      <c r="I696" s="411"/>
      <c r="J696" s="411"/>
    </row>
    <row r="697" spans="2:10">
      <c r="B697" s="428" t="s">
        <v>172</v>
      </c>
      <c r="C697" s="411"/>
      <c r="D697" s="411"/>
      <c r="E697" s="411"/>
      <c r="F697" s="411"/>
      <c r="G697" s="411"/>
      <c r="H697" s="411"/>
      <c r="I697" s="411"/>
      <c r="J697" s="411"/>
    </row>
    <row r="698" spans="2:10">
      <c r="B698" s="414"/>
      <c r="C698" s="411"/>
      <c r="D698" s="411"/>
      <c r="E698" s="411"/>
      <c r="F698" s="411"/>
      <c r="G698" s="411"/>
      <c r="H698" s="411"/>
      <c r="I698" s="411"/>
      <c r="J698" s="411"/>
    </row>
    <row r="699" spans="2:10">
      <c r="B699" s="415"/>
      <c r="C699" s="416">
        <v>2014</v>
      </c>
      <c r="D699" s="416">
        <v>2015</v>
      </c>
      <c r="E699" s="416">
        <v>2016</v>
      </c>
      <c r="F699" s="416">
        <v>2017</v>
      </c>
      <c r="G699" s="416">
        <v>2018</v>
      </c>
      <c r="H699" s="416">
        <v>2019</v>
      </c>
      <c r="I699" s="416">
        <v>2020</v>
      </c>
      <c r="J699" s="1233"/>
    </row>
    <row r="700" spans="2:10">
      <c r="B700" s="1167" t="s">
        <v>536</v>
      </c>
      <c r="C700" s="411"/>
      <c r="D700" s="411"/>
      <c r="E700" s="411"/>
      <c r="F700" s="411"/>
      <c r="G700" s="411"/>
      <c r="H700" s="411"/>
      <c r="I700" s="411"/>
      <c r="J700" s="411"/>
    </row>
    <row r="701" spans="2:10">
      <c r="B701" s="82" t="s">
        <v>535</v>
      </c>
      <c r="C701" s="1213">
        <v>35</v>
      </c>
      <c r="D701" s="1213">
        <v>39</v>
      </c>
      <c r="E701" s="1213">
        <v>39</v>
      </c>
      <c r="F701" s="1213">
        <v>39</v>
      </c>
      <c r="G701" s="1213">
        <v>35</v>
      </c>
      <c r="H701" s="1213">
        <v>34</v>
      </c>
      <c r="I701" s="1213">
        <v>32</v>
      </c>
      <c r="J701" s="1213"/>
    </row>
    <row r="702" spans="2:10">
      <c r="B702" s="242" t="s">
        <v>328</v>
      </c>
      <c r="C702" s="461">
        <v>1</v>
      </c>
      <c r="D702" s="461">
        <v>1</v>
      </c>
      <c r="E702" s="461">
        <v>1</v>
      </c>
      <c r="F702" s="461">
        <v>1</v>
      </c>
      <c r="G702" s="461">
        <v>1</v>
      </c>
      <c r="H702" s="461">
        <v>1</v>
      </c>
      <c r="I702" s="461">
        <v>1</v>
      </c>
      <c r="J702" s="461"/>
    </row>
    <row r="703" spans="2:10">
      <c r="B703" s="242" t="s">
        <v>372</v>
      </c>
      <c r="C703" s="477" t="s">
        <v>139</v>
      </c>
      <c r="D703" s="477" t="s">
        <v>139</v>
      </c>
      <c r="E703" s="477" t="s">
        <v>139</v>
      </c>
      <c r="F703" s="477" t="s">
        <v>139</v>
      </c>
      <c r="G703" s="477" t="s">
        <v>139</v>
      </c>
      <c r="H703" s="477" t="s">
        <v>139</v>
      </c>
      <c r="I703" s="477" t="s">
        <v>139</v>
      </c>
      <c r="J703" s="477"/>
    </row>
    <row r="704" spans="2:10">
      <c r="B704" s="242" t="s">
        <v>373</v>
      </c>
      <c r="C704" s="477" t="s">
        <v>139</v>
      </c>
      <c r="D704" s="477" t="s">
        <v>139</v>
      </c>
      <c r="E704" s="477" t="s">
        <v>139</v>
      </c>
      <c r="F704" s="477" t="s">
        <v>139</v>
      </c>
      <c r="G704" s="477" t="s">
        <v>139</v>
      </c>
      <c r="H704" s="477" t="s">
        <v>139</v>
      </c>
      <c r="I704" s="477" t="s">
        <v>139</v>
      </c>
      <c r="J704" s="477"/>
    </row>
    <row r="705" spans="2:10">
      <c r="B705" s="242" t="s">
        <v>330</v>
      </c>
      <c r="C705" s="477" t="s">
        <v>139</v>
      </c>
      <c r="D705" s="477" t="s">
        <v>139</v>
      </c>
      <c r="E705" s="477" t="s">
        <v>139</v>
      </c>
      <c r="F705" s="477" t="s">
        <v>139</v>
      </c>
      <c r="G705" s="477" t="s">
        <v>139</v>
      </c>
      <c r="H705" s="477" t="s">
        <v>139</v>
      </c>
      <c r="I705" s="477" t="s">
        <v>139</v>
      </c>
      <c r="J705" s="477"/>
    </row>
    <row r="706" spans="2:10">
      <c r="B706" s="242" t="s">
        <v>331</v>
      </c>
      <c r="C706" s="477">
        <v>34</v>
      </c>
      <c r="D706" s="477">
        <v>34</v>
      </c>
      <c r="E706" s="477">
        <v>34</v>
      </c>
      <c r="F706" s="477">
        <v>40</v>
      </c>
      <c r="G706" s="477">
        <v>41</v>
      </c>
      <c r="H706" s="477">
        <v>30</v>
      </c>
      <c r="I706" s="477">
        <v>40</v>
      </c>
      <c r="J706" s="477"/>
    </row>
    <row r="707" spans="2:10">
      <c r="B707" s="242"/>
      <c r="C707" s="461"/>
      <c r="D707" s="461"/>
      <c r="E707" s="461"/>
      <c r="F707" s="461"/>
      <c r="G707" s="461"/>
      <c r="H707" s="461"/>
      <c r="I707" s="461"/>
      <c r="J707" s="461"/>
    </row>
    <row r="708" spans="2:10">
      <c r="B708" s="82" t="s">
        <v>371</v>
      </c>
      <c r="C708" s="1213">
        <v>35</v>
      </c>
      <c r="D708" s="1213">
        <v>39</v>
      </c>
      <c r="E708" s="1213">
        <v>39</v>
      </c>
      <c r="F708" s="1213">
        <v>39</v>
      </c>
      <c r="G708" s="1213">
        <v>35</v>
      </c>
      <c r="H708" s="1213">
        <v>34</v>
      </c>
      <c r="I708" s="1213">
        <v>32</v>
      </c>
      <c r="J708" s="1213"/>
    </row>
    <row r="709" spans="2:10">
      <c r="B709" s="242" t="s">
        <v>328</v>
      </c>
      <c r="C709" s="461">
        <v>1</v>
      </c>
      <c r="D709" s="461">
        <v>1</v>
      </c>
      <c r="E709" s="461">
        <v>1</v>
      </c>
      <c r="F709" s="461">
        <v>1</v>
      </c>
      <c r="G709" s="461">
        <v>1</v>
      </c>
      <c r="H709" s="461">
        <v>1</v>
      </c>
      <c r="I709" s="461">
        <v>1</v>
      </c>
      <c r="J709" s="461"/>
    </row>
    <row r="710" spans="2:10">
      <c r="B710" s="242" t="s">
        <v>372</v>
      </c>
      <c r="C710" s="477" t="s">
        <v>139</v>
      </c>
      <c r="D710" s="477" t="s">
        <v>139</v>
      </c>
      <c r="E710" s="477" t="s">
        <v>139</v>
      </c>
      <c r="F710" s="477" t="s">
        <v>139</v>
      </c>
      <c r="G710" s="477" t="s">
        <v>139</v>
      </c>
      <c r="H710" s="477" t="s">
        <v>139</v>
      </c>
      <c r="I710" s="477" t="s">
        <v>139</v>
      </c>
      <c r="J710" s="477"/>
    </row>
    <row r="711" spans="2:10">
      <c r="B711" s="242" t="s">
        <v>373</v>
      </c>
      <c r="C711" s="477" t="s">
        <v>139</v>
      </c>
      <c r="D711" s="477" t="s">
        <v>139</v>
      </c>
      <c r="E711" s="477" t="s">
        <v>139</v>
      </c>
      <c r="F711" s="477" t="s">
        <v>139</v>
      </c>
      <c r="G711" s="477" t="s">
        <v>139</v>
      </c>
      <c r="H711" s="477" t="s">
        <v>139</v>
      </c>
      <c r="I711" s="477" t="s">
        <v>139</v>
      </c>
      <c r="J711" s="477"/>
    </row>
    <row r="712" spans="2:10">
      <c r="B712" s="242" t="s">
        <v>330</v>
      </c>
      <c r="C712" s="477" t="s">
        <v>139</v>
      </c>
      <c r="D712" s="477" t="s">
        <v>139</v>
      </c>
      <c r="E712" s="477" t="s">
        <v>139</v>
      </c>
      <c r="F712" s="477" t="s">
        <v>139</v>
      </c>
      <c r="G712" s="477" t="s">
        <v>139</v>
      </c>
      <c r="H712" s="477" t="s">
        <v>139</v>
      </c>
      <c r="I712" s="477" t="s">
        <v>139</v>
      </c>
      <c r="J712" s="477"/>
    </row>
    <row r="713" spans="2:10">
      <c r="B713" s="242" t="s">
        <v>331</v>
      </c>
      <c r="C713" s="477">
        <v>34</v>
      </c>
      <c r="D713" s="477">
        <v>34</v>
      </c>
      <c r="E713" s="477">
        <v>34</v>
      </c>
      <c r="F713" s="477">
        <v>40</v>
      </c>
      <c r="G713" s="477">
        <v>41</v>
      </c>
      <c r="H713" s="477">
        <v>30</v>
      </c>
      <c r="I713" s="477">
        <v>40</v>
      </c>
      <c r="J713" s="477"/>
    </row>
    <row r="714" spans="2:10">
      <c r="B714" s="242"/>
      <c r="C714" s="461"/>
      <c r="D714" s="461"/>
      <c r="E714" s="461"/>
      <c r="F714" s="461"/>
      <c r="G714" s="461"/>
      <c r="H714" s="461"/>
      <c r="I714" s="461"/>
      <c r="J714" s="461"/>
    </row>
    <row r="715" spans="2:10">
      <c r="B715" s="82" t="s">
        <v>374</v>
      </c>
      <c r="C715" s="477" t="s">
        <v>139</v>
      </c>
      <c r="D715" s="477" t="s">
        <v>139</v>
      </c>
      <c r="E715" s="477" t="s">
        <v>139</v>
      </c>
      <c r="F715" s="477" t="s">
        <v>139</v>
      </c>
      <c r="G715" s="477" t="s">
        <v>139</v>
      </c>
      <c r="H715" s="477" t="s">
        <v>139</v>
      </c>
      <c r="I715" s="477" t="s">
        <v>139</v>
      </c>
      <c r="J715" s="477"/>
    </row>
    <row r="716" spans="2:10">
      <c r="B716" s="242" t="s">
        <v>328</v>
      </c>
      <c r="C716" s="477" t="s">
        <v>139</v>
      </c>
      <c r="D716" s="477" t="s">
        <v>139</v>
      </c>
      <c r="E716" s="477" t="s">
        <v>139</v>
      </c>
      <c r="F716" s="477" t="s">
        <v>139</v>
      </c>
      <c r="G716" s="477" t="s">
        <v>139</v>
      </c>
      <c r="H716" s="477" t="s">
        <v>139</v>
      </c>
      <c r="I716" s="477" t="s">
        <v>139</v>
      </c>
      <c r="J716" s="477"/>
    </row>
    <row r="717" spans="2:10">
      <c r="B717" s="242" t="s">
        <v>372</v>
      </c>
      <c r="C717" s="477" t="s">
        <v>139</v>
      </c>
      <c r="D717" s="477" t="s">
        <v>139</v>
      </c>
      <c r="E717" s="477" t="s">
        <v>139</v>
      </c>
      <c r="F717" s="477" t="s">
        <v>139</v>
      </c>
      <c r="G717" s="477" t="s">
        <v>139</v>
      </c>
      <c r="H717" s="477" t="s">
        <v>139</v>
      </c>
      <c r="I717" s="477" t="s">
        <v>139</v>
      </c>
      <c r="J717" s="477"/>
    </row>
    <row r="718" spans="2:10">
      <c r="B718" s="242" t="s">
        <v>373</v>
      </c>
      <c r="C718" s="477" t="s">
        <v>139</v>
      </c>
      <c r="D718" s="477" t="s">
        <v>139</v>
      </c>
      <c r="E718" s="477" t="s">
        <v>139</v>
      </c>
      <c r="F718" s="477" t="s">
        <v>139</v>
      </c>
      <c r="G718" s="477" t="s">
        <v>139</v>
      </c>
      <c r="H718" s="477" t="s">
        <v>139</v>
      </c>
      <c r="I718" s="477" t="s">
        <v>139</v>
      </c>
      <c r="J718" s="477"/>
    </row>
    <row r="719" spans="2:10">
      <c r="B719" s="242" t="s">
        <v>330</v>
      </c>
      <c r="C719" s="477" t="s">
        <v>139</v>
      </c>
      <c r="D719" s="477" t="s">
        <v>139</v>
      </c>
      <c r="E719" s="477" t="s">
        <v>139</v>
      </c>
      <c r="F719" s="477" t="s">
        <v>139</v>
      </c>
      <c r="G719" s="477" t="s">
        <v>139</v>
      </c>
      <c r="H719" s="477" t="s">
        <v>139</v>
      </c>
      <c r="I719" s="477" t="s">
        <v>139</v>
      </c>
      <c r="J719" s="477"/>
    </row>
    <row r="720" spans="2:10" ht="15" thickBot="1">
      <c r="B720" s="242" t="s">
        <v>331</v>
      </c>
      <c r="C720" s="477" t="s">
        <v>139</v>
      </c>
      <c r="D720" s="477" t="s">
        <v>139</v>
      </c>
      <c r="E720" s="477" t="s">
        <v>139</v>
      </c>
      <c r="F720" s="477" t="s">
        <v>139</v>
      </c>
      <c r="G720" s="477" t="s">
        <v>139</v>
      </c>
      <c r="H720" s="477" t="s">
        <v>139</v>
      </c>
      <c r="I720" s="477" t="s">
        <v>139</v>
      </c>
      <c r="J720" s="1235"/>
    </row>
    <row r="721" spans="2:10" ht="15" thickTop="1">
      <c r="B721" s="1166" t="s">
        <v>1666</v>
      </c>
      <c r="C721" s="1166"/>
      <c r="D721" s="1166"/>
      <c r="E721" s="1166"/>
      <c r="F721" s="1166"/>
      <c r="G721" s="1166"/>
      <c r="H721" s="1166"/>
      <c r="I721" s="1166"/>
      <c r="J721" s="1171"/>
    </row>
    <row r="722" spans="2:10">
      <c r="B722" s="422"/>
      <c r="C722" s="411"/>
      <c r="D722" s="411"/>
      <c r="E722" s="411"/>
      <c r="F722" s="411"/>
      <c r="G722" s="411"/>
      <c r="H722" s="411"/>
      <c r="I722" s="411"/>
      <c r="J722" s="411"/>
    </row>
    <row r="723" spans="2:10">
      <c r="B723" s="1358" t="s">
        <v>54</v>
      </c>
      <c r="C723" s="1358"/>
      <c r="D723" s="1358"/>
      <c r="E723" s="1358"/>
      <c r="F723" s="1358"/>
      <c r="G723" s="1358"/>
      <c r="H723" s="1358"/>
      <c r="I723" s="1358"/>
      <c r="J723" s="1358"/>
    </row>
    <row r="724" spans="2:10">
      <c r="B724" s="413" t="s">
        <v>53</v>
      </c>
      <c r="C724" s="411"/>
      <c r="D724" s="411"/>
      <c r="E724" s="411"/>
      <c r="F724" s="411"/>
      <c r="G724" s="411"/>
      <c r="H724" s="411"/>
      <c r="I724" s="411"/>
      <c r="J724" s="411"/>
    </row>
    <row r="725" spans="2:10">
      <c r="B725" s="422" t="s">
        <v>376</v>
      </c>
      <c r="C725" s="411"/>
      <c r="D725" s="411"/>
      <c r="E725" s="411"/>
      <c r="F725" s="411"/>
      <c r="G725" s="411"/>
      <c r="H725" s="411"/>
      <c r="I725" s="411"/>
      <c r="J725" s="411"/>
    </row>
    <row r="726" spans="2:10">
      <c r="B726" s="422"/>
      <c r="C726" s="411"/>
      <c r="D726" s="411"/>
      <c r="E726" s="411"/>
      <c r="F726" s="411"/>
      <c r="G726" s="411"/>
      <c r="H726" s="411"/>
      <c r="I726" s="411"/>
      <c r="J726" s="411"/>
    </row>
    <row r="727" spans="2:10">
      <c r="B727" s="415"/>
      <c r="C727" s="416">
        <v>2014</v>
      </c>
      <c r="D727" s="416">
        <v>2015</v>
      </c>
      <c r="E727" s="416">
        <v>2016</v>
      </c>
      <c r="F727" s="416">
        <v>2017</v>
      </c>
      <c r="G727" s="416">
        <v>2018</v>
      </c>
      <c r="H727" s="416">
        <v>2019</v>
      </c>
      <c r="I727" s="416">
        <v>2020</v>
      </c>
      <c r="J727" s="1233"/>
    </row>
    <row r="728" spans="2:10">
      <c r="B728" s="1167" t="s">
        <v>536</v>
      </c>
      <c r="C728" s="411"/>
      <c r="D728" s="411"/>
      <c r="E728" s="411"/>
      <c r="F728" s="411"/>
      <c r="G728" s="411"/>
      <c r="H728" s="411"/>
      <c r="I728" s="411"/>
      <c r="J728" s="411"/>
    </row>
    <row r="729" spans="2:10">
      <c r="B729" s="82" t="s">
        <v>378</v>
      </c>
      <c r="C729" s="1206">
        <f t="shared" ref="C729:D729" si="90">SUM(C730,C733:C734)</f>
        <v>2.073</v>
      </c>
      <c r="D729" s="1206">
        <f t="shared" si="90"/>
        <v>2.133</v>
      </c>
      <c r="E729" s="1206">
        <f>SUM(E730,E733:E734)</f>
        <v>2.3330000000000002</v>
      </c>
      <c r="F729" s="1206">
        <f t="shared" ref="F729:G729" si="91">SUM(F730,F733:F734)</f>
        <v>9.0019999999999989</v>
      </c>
      <c r="G729" s="1206">
        <f t="shared" si="91"/>
        <v>6.9620000000000006</v>
      </c>
      <c r="H729" s="505">
        <f>+H730+H733+H734</f>
        <v>6.5710000000000006</v>
      </c>
      <c r="I729" s="505">
        <f t="shared" ref="I729" si="92">+I730+I733+I734</f>
        <v>7.2349999999999994</v>
      </c>
      <c r="J729" s="505"/>
    </row>
    <row r="730" spans="2:10">
      <c r="B730" s="242" t="s">
        <v>291</v>
      </c>
      <c r="C730" s="1207">
        <f t="shared" ref="C730:E730" si="93">SUM(C731:C732)</f>
        <v>1.9159999999999999</v>
      </c>
      <c r="D730" s="1207">
        <f t="shared" si="93"/>
        <v>1.802</v>
      </c>
      <c r="E730" s="1207">
        <f t="shared" si="93"/>
        <v>2.2350000000000003</v>
      </c>
      <c r="F730" s="1219">
        <v>8.2729999999999997</v>
      </c>
      <c r="G730" s="1219">
        <v>6.5600000000000005</v>
      </c>
      <c r="H730" s="505">
        <f>+H731+H732</f>
        <v>6.2</v>
      </c>
      <c r="I730" s="505">
        <f>+I731+I732</f>
        <v>6.6639999999999997</v>
      </c>
      <c r="J730" s="505"/>
    </row>
    <row r="731" spans="2:10">
      <c r="B731" s="475" t="s">
        <v>292</v>
      </c>
      <c r="C731" s="1220">
        <v>1.663</v>
      </c>
      <c r="D731" s="1221">
        <v>1.6739999999999999</v>
      </c>
      <c r="E731" s="1221">
        <v>2.1720000000000002</v>
      </c>
      <c r="F731" s="1219">
        <v>0.73799999999999999</v>
      </c>
      <c r="G731" s="1219">
        <v>0.63700000000000001</v>
      </c>
      <c r="H731" s="1172">
        <v>0.72699999999999998</v>
      </c>
      <c r="I731" s="432">
        <v>0.92200000000000004</v>
      </c>
      <c r="J731" s="432"/>
    </row>
    <row r="732" spans="2:10">
      <c r="B732" s="475" t="s">
        <v>293</v>
      </c>
      <c r="C732" s="1220">
        <v>0.253</v>
      </c>
      <c r="D732" s="1221">
        <v>0.128</v>
      </c>
      <c r="E732" s="1221">
        <v>6.3E-2</v>
      </c>
      <c r="F732" s="1219">
        <v>7.5350000000000001</v>
      </c>
      <c r="G732" s="1219">
        <v>5.923</v>
      </c>
      <c r="H732" s="1172">
        <v>5.4729999999999999</v>
      </c>
      <c r="I732" s="432">
        <v>5.742</v>
      </c>
      <c r="J732" s="432"/>
    </row>
    <row r="733" spans="2:10">
      <c r="B733" s="242" t="s">
        <v>294</v>
      </c>
      <c r="C733" s="1220">
        <v>1E-3</v>
      </c>
      <c r="D733" s="1221">
        <v>2E-3</v>
      </c>
      <c r="E733" s="1221">
        <v>1E-3</v>
      </c>
      <c r="F733" s="1219">
        <v>3.2000000000000001E-2</v>
      </c>
      <c r="G733" s="1219">
        <v>3.2000000000000001E-2</v>
      </c>
      <c r="H733" s="432">
        <v>3.2000000000000001E-2</v>
      </c>
      <c r="I733" s="432">
        <v>3.2000000000000001E-2</v>
      </c>
      <c r="J733" s="432"/>
    </row>
    <row r="734" spans="2:10" ht="15" thickBot="1">
      <c r="B734" s="242" t="s">
        <v>236</v>
      </c>
      <c r="C734" s="1220">
        <v>0.156</v>
      </c>
      <c r="D734" s="1221">
        <v>0.32900000000000001</v>
      </c>
      <c r="E734" s="1221">
        <v>9.7000000000000003E-2</v>
      </c>
      <c r="F734" s="1219">
        <v>0.69699999999999995</v>
      </c>
      <c r="G734" s="1219">
        <v>0.37</v>
      </c>
      <c r="H734" s="432">
        <v>0.33900000000000002</v>
      </c>
      <c r="I734" s="432">
        <v>0.53900000000000003</v>
      </c>
      <c r="J734" s="1236"/>
    </row>
    <row r="735" spans="2:10" ht="15" thickTop="1">
      <c r="B735" s="1359" t="s">
        <v>1666</v>
      </c>
      <c r="C735" s="1359"/>
      <c r="D735" s="1359"/>
      <c r="E735" s="1359"/>
      <c r="F735" s="1359"/>
      <c r="G735" s="1359"/>
      <c r="H735" s="1359"/>
      <c r="I735" s="1359"/>
      <c r="J735" s="1360"/>
    </row>
    <row r="736" spans="2:10">
      <c r="B736" s="1310"/>
      <c r="C736" s="1310"/>
      <c r="D736" s="1310"/>
      <c r="E736" s="1310"/>
      <c r="F736" s="1310"/>
      <c r="G736" s="1310"/>
      <c r="H736" s="1310"/>
      <c r="I736" s="1310"/>
      <c r="J736" s="1310"/>
    </row>
    <row r="737" spans="2:10">
      <c r="B737" s="417"/>
      <c r="C737" s="411"/>
      <c r="D737" s="411"/>
      <c r="E737" s="411"/>
      <c r="F737" s="411"/>
      <c r="G737" s="411"/>
      <c r="H737" s="411"/>
      <c r="I737" s="411"/>
      <c r="J737" s="411"/>
    </row>
    <row r="738" spans="2:10">
      <c r="B738" s="1358" t="s">
        <v>56</v>
      </c>
      <c r="C738" s="1358"/>
      <c r="D738" s="1358"/>
      <c r="E738" s="1358"/>
      <c r="F738" s="1358"/>
      <c r="G738" s="1358"/>
      <c r="H738" s="1358"/>
      <c r="I738" s="1358"/>
      <c r="J738" s="1358"/>
    </row>
    <row r="739" spans="2:10">
      <c r="B739" s="413" t="s">
        <v>55</v>
      </c>
      <c r="C739" s="411"/>
      <c r="D739" s="411"/>
      <c r="E739" s="411"/>
      <c r="F739" s="411"/>
      <c r="G739" s="411"/>
      <c r="H739" s="411"/>
      <c r="I739" s="411"/>
      <c r="J739" s="411"/>
    </row>
    <row r="740" spans="2:10">
      <c r="B740" s="422" t="s">
        <v>379</v>
      </c>
      <c r="C740" s="411"/>
      <c r="D740" s="411"/>
      <c r="E740" s="411"/>
      <c r="F740" s="411"/>
      <c r="G740" s="411"/>
      <c r="H740" s="411"/>
      <c r="I740" s="411"/>
      <c r="J740" s="411"/>
    </row>
    <row r="741" spans="2:10">
      <c r="B741" s="417"/>
      <c r="C741" s="411"/>
      <c r="D741" s="411"/>
      <c r="E741" s="411"/>
      <c r="F741" s="411"/>
      <c r="G741" s="411"/>
      <c r="H741" s="411"/>
      <c r="I741" s="411"/>
      <c r="J741" s="411"/>
    </row>
    <row r="742" spans="2:10">
      <c r="B742" s="415"/>
      <c r="C742" s="416">
        <v>2014</v>
      </c>
      <c r="D742" s="416">
        <v>2015</v>
      </c>
      <c r="E742" s="416">
        <v>2016</v>
      </c>
      <c r="F742" s="416">
        <v>2017</v>
      </c>
      <c r="G742" s="416">
        <v>2018</v>
      </c>
      <c r="H742" s="416">
        <v>2019</v>
      </c>
      <c r="I742" s="416">
        <v>2020</v>
      </c>
      <c r="J742" s="1233"/>
    </row>
    <row r="743" spans="2:10">
      <c r="B743" s="1167" t="s">
        <v>536</v>
      </c>
      <c r="C743" s="411"/>
      <c r="D743" s="411"/>
      <c r="E743" s="411"/>
      <c r="F743" s="411"/>
      <c r="G743" s="411"/>
      <c r="H743" s="411"/>
      <c r="I743" s="411"/>
      <c r="J743" s="411"/>
    </row>
    <row r="744" spans="2:10">
      <c r="B744" s="82" t="s">
        <v>380</v>
      </c>
      <c r="C744" s="505">
        <v>13175.404</v>
      </c>
      <c r="D744" s="505">
        <v>17679.400000000001</v>
      </c>
      <c r="E744" s="505">
        <v>36203.648000000001</v>
      </c>
      <c r="F744" s="505">
        <f t="shared" ref="F744:G744" si="94">SUM(F745,F748:F749)</f>
        <v>20764.01809152</v>
      </c>
      <c r="G744" s="505">
        <f t="shared" si="94"/>
        <v>19739.12469583</v>
      </c>
      <c r="H744" s="505">
        <f>+H745+H748+H749</f>
        <v>20866.763771710015</v>
      </c>
      <c r="I744" s="505">
        <f t="shared" ref="I744" si="95">+I745+I748+I749</f>
        <v>22525.505588360033</v>
      </c>
      <c r="J744" s="505"/>
    </row>
    <row r="745" spans="2:10">
      <c r="B745" s="242" t="s">
        <v>291</v>
      </c>
      <c r="C745" s="505">
        <v>9549.4410000000007</v>
      </c>
      <c r="D745" s="505">
        <v>15502.31</v>
      </c>
      <c r="E745" s="505">
        <v>34399.118999999999</v>
      </c>
      <c r="F745" s="505">
        <v>17474.522921609998</v>
      </c>
      <c r="G745" s="505">
        <v>16507.0001041</v>
      </c>
      <c r="H745" s="505">
        <f>+H746+H747</f>
        <v>17994.638205760013</v>
      </c>
      <c r="I745" s="505">
        <f>+I746+I747</f>
        <v>19514.319906430032</v>
      </c>
      <c r="J745" s="505"/>
    </row>
    <row r="746" spans="2:10">
      <c r="B746" s="475" t="s">
        <v>292</v>
      </c>
      <c r="C746" s="505">
        <v>8050.09</v>
      </c>
      <c r="D746" s="505">
        <v>11710</v>
      </c>
      <c r="E746" s="505">
        <v>26875</v>
      </c>
      <c r="F746" s="505">
        <v>3256.1547392299999</v>
      </c>
      <c r="G746" s="505">
        <v>3224.7964198</v>
      </c>
      <c r="H746" s="505">
        <v>4516.9526678800012</v>
      </c>
      <c r="I746" s="505">
        <v>4417.3255645799973</v>
      </c>
      <c r="J746" s="505"/>
    </row>
    <row r="747" spans="2:10">
      <c r="B747" s="475" t="s">
        <v>293</v>
      </c>
      <c r="C747" s="505">
        <v>1499.3510000000001</v>
      </c>
      <c r="D747" s="505">
        <v>3792.31</v>
      </c>
      <c r="E747" s="505">
        <v>7524.1189999999997</v>
      </c>
      <c r="F747" s="505">
        <v>14218.36818238</v>
      </c>
      <c r="G747" s="505">
        <v>13282.203684299999</v>
      </c>
      <c r="H747" s="505">
        <v>13477.685537880012</v>
      </c>
      <c r="I747" s="505">
        <v>15096.994341850033</v>
      </c>
      <c r="J747" s="505"/>
    </row>
    <row r="748" spans="2:10">
      <c r="B748" s="242" t="s">
        <v>294</v>
      </c>
      <c r="C748" s="505">
        <v>3.3000000000000002E-2</v>
      </c>
      <c r="D748" s="505">
        <v>30.86</v>
      </c>
      <c r="E748" s="505">
        <v>1.641</v>
      </c>
      <c r="F748" s="505">
        <v>5.5789030000000004</v>
      </c>
      <c r="G748" s="505">
        <v>5.5789030000000004</v>
      </c>
      <c r="H748" s="505">
        <v>5.5789030000000004</v>
      </c>
      <c r="I748" s="505">
        <v>5.5789030000000004</v>
      </c>
      <c r="J748" s="505"/>
    </row>
    <row r="749" spans="2:10" ht="15" thickBot="1">
      <c r="B749" s="242" t="s">
        <v>236</v>
      </c>
      <c r="C749" s="505">
        <v>3625.93</v>
      </c>
      <c r="D749" s="505">
        <v>2146.23</v>
      </c>
      <c r="E749" s="505">
        <v>1802.8879999999999</v>
      </c>
      <c r="F749" s="505">
        <v>3283.9162669099996</v>
      </c>
      <c r="G749" s="505">
        <v>3226.5456887300002</v>
      </c>
      <c r="H749" s="505">
        <v>2866.5466629500006</v>
      </c>
      <c r="I749" s="505">
        <v>3005.60677893</v>
      </c>
      <c r="J749" s="1237"/>
    </row>
    <row r="750" spans="2:10" ht="14.4" customHeight="1" thickTop="1">
      <c r="B750" s="1359" t="s">
        <v>1666</v>
      </c>
      <c r="C750" s="1359"/>
      <c r="D750" s="1359"/>
      <c r="E750" s="1359"/>
      <c r="F750" s="1359"/>
      <c r="G750" s="1359"/>
      <c r="H750" s="1359"/>
      <c r="I750" s="1359"/>
      <c r="J750" s="1360"/>
    </row>
    <row r="751" spans="2:10">
      <c r="B751" s="1310"/>
      <c r="C751" s="1310"/>
      <c r="D751" s="1310"/>
      <c r="E751" s="1310"/>
      <c r="F751" s="1310"/>
      <c r="G751" s="1310"/>
      <c r="H751" s="1310"/>
      <c r="I751" s="1310"/>
      <c r="J751" s="1310"/>
    </row>
    <row r="752" spans="2:10">
      <c r="B752" s="417"/>
      <c r="C752" s="411"/>
      <c r="D752" s="411"/>
      <c r="E752" s="411"/>
      <c r="F752" s="411"/>
      <c r="G752" s="411"/>
      <c r="H752" s="411"/>
      <c r="I752" s="411"/>
      <c r="J752" s="411"/>
    </row>
    <row r="753" spans="2:10">
      <c r="B753" s="1358" t="s">
        <v>58</v>
      </c>
      <c r="C753" s="1358"/>
      <c r="D753" s="1358"/>
      <c r="E753" s="1358"/>
      <c r="F753" s="1358"/>
      <c r="G753" s="1358"/>
      <c r="H753" s="1358"/>
      <c r="I753" s="1358"/>
      <c r="J753" s="1358"/>
    </row>
    <row r="754" spans="2:10">
      <c r="B754" s="413" t="s">
        <v>57</v>
      </c>
      <c r="C754" s="411"/>
      <c r="D754" s="411"/>
      <c r="E754" s="411"/>
      <c r="F754" s="411"/>
      <c r="G754" s="411"/>
      <c r="H754" s="411"/>
      <c r="I754" s="411"/>
      <c r="J754" s="411"/>
    </row>
    <row r="755" spans="2:10" ht="14.4" customHeight="1">
      <c r="B755" s="422" t="s">
        <v>384</v>
      </c>
      <c r="C755" s="411"/>
      <c r="D755" s="411"/>
      <c r="E755" s="411"/>
      <c r="F755" s="411"/>
      <c r="G755" s="411"/>
      <c r="H755" s="411"/>
      <c r="I755" s="411"/>
      <c r="J755" s="411"/>
    </row>
    <row r="756" spans="2:10">
      <c r="B756" s="422"/>
      <c r="C756" s="411"/>
      <c r="D756" s="411"/>
      <c r="E756" s="411"/>
      <c r="F756" s="411"/>
      <c r="G756" s="411"/>
      <c r="H756" s="411"/>
      <c r="I756" s="411"/>
      <c r="J756" s="411"/>
    </row>
    <row r="757" spans="2:10">
      <c r="B757" s="415"/>
      <c r="C757" s="416">
        <v>2014</v>
      </c>
      <c r="D757" s="416">
        <v>2015</v>
      </c>
      <c r="E757" s="416">
        <v>2016</v>
      </c>
      <c r="F757" s="416">
        <v>2017</v>
      </c>
      <c r="G757" s="416">
        <v>2018</v>
      </c>
      <c r="H757" s="416">
        <v>2019</v>
      </c>
      <c r="I757" s="416">
        <v>2020</v>
      </c>
      <c r="J757" s="1233"/>
    </row>
    <row r="758" spans="2:10">
      <c r="B758" s="82" t="s">
        <v>385</v>
      </c>
      <c r="C758" s="432">
        <v>3.8839999999999999</v>
      </c>
      <c r="D758" s="432">
        <v>3.9039999999999999</v>
      </c>
      <c r="E758" s="432">
        <v>5.4050000000000002</v>
      </c>
      <c r="F758" s="432">
        <v>6.0839999999999996</v>
      </c>
      <c r="G758" s="432">
        <v>4.0759999999999996</v>
      </c>
      <c r="H758" s="432">
        <v>8.4930000000000003</v>
      </c>
      <c r="I758" s="432">
        <v>7.859</v>
      </c>
      <c r="J758" s="432"/>
    </row>
    <row r="759" spans="2:10">
      <c r="B759" s="82"/>
      <c r="C759" s="411"/>
      <c r="D759" s="411"/>
      <c r="E759" s="411"/>
      <c r="F759" s="411"/>
      <c r="G759" s="411"/>
      <c r="H759" s="411"/>
      <c r="I759" s="411"/>
      <c r="J759" s="411"/>
    </row>
    <row r="760" spans="2:10">
      <c r="B760" s="1167" t="s">
        <v>536</v>
      </c>
      <c r="C760" s="411"/>
      <c r="D760" s="411"/>
      <c r="E760" s="411"/>
      <c r="F760" s="411"/>
      <c r="G760" s="411"/>
      <c r="H760" s="411"/>
      <c r="I760" s="411"/>
      <c r="J760" s="411"/>
    </row>
    <row r="761" spans="2:10">
      <c r="B761" s="64" t="s">
        <v>386</v>
      </c>
      <c r="C761" s="432">
        <v>3.8839999999999999</v>
      </c>
      <c r="D761" s="432">
        <v>3.9039999999999999</v>
      </c>
      <c r="E761" s="432">
        <v>5.4050000000000002</v>
      </c>
      <c r="F761" s="432">
        <v>6.0839999999999996</v>
      </c>
      <c r="G761" s="432">
        <v>4.0759999999999996</v>
      </c>
      <c r="H761" s="432">
        <v>8.4930000000000003</v>
      </c>
      <c r="I761" s="432">
        <v>7.859</v>
      </c>
      <c r="J761" s="432"/>
    </row>
    <row r="762" spans="2:10">
      <c r="B762" s="242" t="s">
        <v>291</v>
      </c>
      <c r="C762" s="432">
        <v>3.8839999999999999</v>
      </c>
      <c r="D762" s="432">
        <v>3.9039999999999999</v>
      </c>
      <c r="E762" s="432">
        <v>5.4050000000000002</v>
      </c>
      <c r="F762" s="432">
        <v>6.0839999999999996</v>
      </c>
      <c r="G762" s="432">
        <v>4.0759999999999996</v>
      </c>
      <c r="H762" s="432">
        <v>8.4930000000000003</v>
      </c>
      <c r="I762" s="432">
        <v>7.859</v>
      </c>
      <c r="J762" s="432"/>
    </row>
    <row r="763" spans="2:10">
      <c r="B763" s="475" t="s">
        <v>292</v>
      </c>
      <c r="C763" s="426" t="s">
        <v>124</v>
      </c>
      <c r="D763" s="426" t="s">
        <v>124</v>
      </c>
      <c r="E763" s="426" t="s">
        <v>124</v>
      </c>
      <c r="F763" s="426" t="s">
        <v>124</v>
      </c>
      <c r="G763" s="426" t="s">
        <v>124</v>
      </c>
      <c r="H763" s="426" t="s">
        <v>124</v>
      </c>
      <c r="I763" s="426" t="s">
        <v>124</v>
      </c>
      <c r="J763" s="426"/>
    </row>
    <row r="764" spans="2:10">
      <c r="B764" s="475" t="s">
        <v>293</v>
      </c>
      <c r="C764" s="426" t="s">
        <v>124</v>
      </c>
      <c r="D764" s="426" t="s">
        <v>124</v>
      </c>
      <c r="E764" s="426" t="s">
        <v>124</v>
      </c>
      <c r="F764" s="426" t="s">
        <v>124</v>
      </c>
      <c r="G764" s="426" t="s">
        <v>124</v>
      </c>
      <c r="H764" s="426" t="s">
        <v>124</v>
      </c>
      <c r="I764" s="426" t="s">
        <v>124</v>
      </c>
      <c r="J764" s="426"/>
    </row>
    <row r="765" spans="2:10">
      <c r="B765" s="242" t="s">
        <v>294</v>
      </c>
      <c r="C765" s="426" t="s">
        <v>124</v>
      </c>
      <c r="D765" s="426" t="s">
        <v>124</v>
      </c>
      <c r="E765" s="426" t="s">
        <v>124</v>
      </c>
      <c r="F765" s="426" t="s">
        <v>124</v>
      </c>
      <c r="G765" s="426" t="s">
        <v>124</v>
      </c>
      <c r="H765" s="426" t="s">
        <v>124</v>
      </c>
      <c r="I765" s="426" t="s">
        <v>124</v>
      </c>
      <c r="J765" s="426"/>
    </row>
    <row r="766" spans="2:10">
      <c r="B766" s="242" t="s">
        <v>236</v>
      </c>
      <c r="C766" s="426" t="s">
        <v>124</v>
      </c>
      <c r="D766" s="426" t="s">
        <v>124</v>
      </c>
      <c r="E766" s="426" t="s">
        <v>124</v>
      </c>
      <c r="F766" s="426" t="s">
        <v>124</v>
      </c>
      <c r="G766" s="426" t="s">
        <v>124</v>
      </c>
      <c r="H766" s="426" t="s">
        <v>124</v>
      </c>
      <c r="I766" s="426" t="s">
        <v>124</v>
      </c>
      <c r="J766" s="426"/>
    </row>
    <row r="767" spans="2:10" ht="14.4" customHeight="1">
      <c r="B767" s="242"/>
      <c r="C767" s="483"/>
      <c r="D767" s="483"/>
      <c r="E767" s="483"/>
      <c r="F767" s="483"/>
      <c r="G767" s="483"/>
      <c r="H767" s="483"/>
      <c r="I767" s="483"/>
      <c r="J767" s="483"/>
    </row>
    <row r="768" spans="2:10">
      <c r="B768" s="64" t="s">
        <v>387</v>
      </c>
      <c r="C768" s="461" t="s">
        <v>139</v>
      </c>
      <c r="D768" s="461" t="s">
        <v>139</v>
      </c>
      <c r="E768" s="461" t="s">
        <v>139</v>
      </c>
      <c r="F768" s="461" t="s">
        <v>139</v>
      </c>
      <c r="G768" s="461" t="s">
        <v>139</v>
      </c>
      <c r="H768" s="461" t="s">
        <v>139</v>
      </c>
      <c r="I768" s="461" t="s">
        <v>139</v>
      </c>
      <c r="J768" s="461"/>
    </row>
    <row r="769" spans="2:10">
      <c r="B769" s="242" t="s">
        <v>291</v>
      </c>
      <c r="C769" s="461" t="s">
        <v>139</v>
      </c>
      <c r="D769" s="461" t="s">
        <v>139</v>
      </c>
      <c r="E769" s="461" t="s">
        <v>139</v>
      </c>
      <c r="F769" s="461" t="s">
        <v>139</v>
      </c>
      <c r="G769" s="461" t="s">
        <v>139</v>
      </c>
      <c r="H769" s="461" t="s">
        <v>139</v>
      </c>
      <c r="I769" s="461" t="s">
        <v>139</v>
      </c>
      <c r="J769" s="461"/>
    </row>
    <row r="770" spans="2:10">
      <c r="B770" s="475" t="s">
        <v>292</v>
      </c>
      <c r="C770" s="461" t="s">
        <v>139</v>
      </c>
      <c r="D770" s="461" t="s">
        <v>139</v>
      </c>
      <c r="E770" s="461" t="s">
        <v>139</v>
      </c>
      <c r="F770" s="461" t="s">
        <v>139</v>
      </c>
      <c r="G770" s="461" t="s">
        <v>139</v>
      </c>
      <c r="H770" s="461" t="s">
        <v>139</v>
      </c>
      <c r="I770" s="461" t="s">
        <v>139</v>
      </c>
      <c r="J770" s="461"/>
    </row>
    <row r="771" spans="2:10">
      <c r="B771" s="475" t="s">
        <v>293</v>
      </c>
      <c r="C771" s="461" t="s">
        <v>139</v>
      </c>
      <c r="D771" s="461" t="s">
        <v>139</v>
      </c>
      <c r="E771" s="461" t="s">
        <v>139</v>
      </c>
      <c r="F771" s="461" t="s">
        <v>139</v>
      </c>
      <c r="G771" s="461" t="s">
        <v>139</v>
      </c>
      <c r="H771" s="461" t="s">
        <v>139</v>
      </c>
      <c r="I771" s="461" t="s">
        <v>139</v>
      </c>
      <c r="J771" s="461"/>
    </row>
    <row r="772" spans="2:10" ht="14.4" customHeight="1">
      <c r="B772" s="242" t="s">
        <v>294</v>
      </c>
      <c r="C772" s="461" t="s">
        <v>139</v>
      </c>
      <c r="D772" s="461" t="s">
        <v>139</v>
      </c>
      <c r="E772" s="461" t="s">
        <v>139</v>
      </c>
      <c r="F772" s="461" t="s">
        <v>139</v>
      </c>
      <c r="G772" s="461" t="s">
        <v>139</v>
      </c>
      <c r="H772" s="461" t="s">
        <v>139</v>
      </c>
      <c r="I772" s="461" t="s">
        <v>139</v>
      </c>
      <c r="J772" s="461"/>
    </row>
    <row r="773" spans="2:10" ht="15" thickBot="1">
      <c r="B773" s="242" t="s">
        <v>236</v>
      </c>
      <c r="C773" s="461" t="s">
        <v>139</v>
      </c>
      <c r="D773" s="461" t="s">
        <v>139</v>
      </c>
      <c r="E773" s="461" t="s">
        <v>139</v>
      </c>
      <c r="F773" s="461" t="s">
        <v>139</v>
      </c>
      <c r="G773" s="461" t="s">
        <v>139</v>
      </c>
      <c r="H773" s="461" t="s">
        <v>139</v>
      </c>
      <c r="I773" s="461" t="s">
        <v>139</v>
      </c>
      <c r="J773" s="1234"/>
    </row>
    <row r="774" spans="2:10" ht="15" thickTop="1">
      <c r="B774" s="1359" t="s">
        <v>1666</v>
      </c>
      <c r="C774" s="1359"/>
      <c r="D774" s="1359"/>
      <c r="E774" s="1359"/>
      <c r="F774" s="1359"/>
      <c r="G774" s="1359"/>
      <c r="H774" s="1359"/>
      <c r="I774" s="1359"/>
      <c r="J774" s="1360"/>
    </row>
    <row r="775" spans="2:10">
      <c r="B775" s="1310"/>
      <c r="C775" s="1310"/>
      <c r="D775" s="1310"/>
      <c r="E775" s="1310"/>
      <c r="F775" s="1310"/>
      <c r="G775" s="1310"/>
      <c r="H775" s="1310"/>
      <c r="I775" s="1310"/>
      <c r="J775" s="1310"/>
    </row>
    <row r="776" spans="2:10" ht="14.4" customHeight="1">
      <c r="B776" s="1358" t="s">
        <v>60</v>
      </c>
      <c r="C776" s="1358"/>
      <c r="D776" s="1358"/>
      <c r="E776" s="1358"/>
      <c r="F776" s="1358"/>
      <c r="G776" s="1358"/>
      <c r="H776" s="1358"/>
      <c r="I776" s="1358"/>
      <c r="J776" s="1358"/>
    </row>
    <row r="777" spans="2:10">
      <c r="B777" s="413" t="s">
        <v>59</v>
      </c>
      <c r="C777" s="411"/>
      <c r="D777" s="411"/>
      <c r="E777" s="411"/>
      <c r="F777" s="411"/>
      <c r="G777" s="411"/>
      <c r="H777" s="411"/>
      <c r="I777" s="411"/>
      <c r="J777" s="411"/>
    </row>
    <row r="778" spans="2:10">
      <c r="B778" s="422" t="s">
        <v>318</v>
      </c>
      <c r="C778" s="411"/>
      <c r="D778" s="411"/>
      <c r="E778" s="411"/>
      <c r="F778" s="411"/>
      <c r="G778" s="411"/>
      <c r="H778" s="411"/>
      <c r="I778" s="411"/>
      <c r="J778" s="411"/>
    </row>
    <row r="779" spans="2:10">
      <c r="B779" s="422"/>
      <c r="C779" s="411"/>
      <c r="D779" s="411"/>
      <c r="E779" s="411"/>
      <c r="F779" s="411"/>
      <c r="G779" s="411"/>
      <c r="H779" s="411"/>
      <c r="I779" s="411"/>
      <c r="J779" s="411"/>
    </row>
    <row r="780" spans="2:10">
      <c r="B780" s="415"/>
      <c r="C780" s="416">
        <v>2014</v>
      </c>
      <c r="D780" s="416">
        <v>2015</v>
      </c>
      <c r="E780" s="416">
        <v>2016</v>
      </c>
      <c r="F780" s="416">
        <v>2017</v>
      </c>
      <c r="G780" s="416">
        <v>2018</v>
      </c>
      <c r="H780" s="416">
        <v>2019</v>
      </c>
      <c r="I780" s="416">
        <v>2020</v>
      </c>
      <c r="J780" s="1233"/>
    </row>
    <row r="781" spans="2:10">
      <c r="B781" s="82" t="s">
        <v>388</v>
      </c>
      <c r="C781" s="426">
        <v>4386.26</v>
      </c>
      <c r="D781" s="426">
        <v>3266.08</v>
      </c>
      <c r="E781" s="426">
        <v>6691.8109999999997</v>
      </c>
      <c r="F781" s="426">
        <v>4918.4180779999997</v>
      </c>
      <c r="G781" s="426">
        <v>5244.9549999999999</v>
      </c>
      <c r="H781" s="426">
        <v>9308.4150000000009</v>
      </c>
      <c r="I781" s="426">
        <v>9872.2900000000009</v>
      </c>
      <c r="J781" s="426"/>
    </row>
    <row r="782" spans="2:10">
      <c r="B782" s="82"/>
      <c r="C782" s="446"/>
      <c r="D782" s="446"/>
      <c r="E782" s="446"/>
      <c r="F782" s="446"/>
      <c r="G782" s="446"/>
      <c r="H782" s="446"/>
      <c r="I782" s="446"/>
      <c r="J782" s="446"/>
    </row>
    <row r="783" spans="2:10" ht="14.4" customHeight="1">
      <c r="B783" s="1167" t="s">
        <v>536</v>
      </c>
      <c r="C783" s="446"/>
      <c r="D783" s="446"/>
      <c r="E783" s="446"/>
      <c r="F783" s="446"/>
      <c r="G783" s="446"/>
      <c r="H783" s="446"/>
      <c r="I783" s="446"/>
      <c r="J783" s="446"/>
    </row>
    <row r="784" spans="2:10">
      <c r="B784" s="64" t="s">
        <v>386</v>
      </c>
      <c r="C784" s="426">
        <v>4386.26</v>
      </c>
      <c r="D784" s="426">
        <v>3266.08</v>
      </c>
      <c r="E784" s="426">
        <v>6691.8109999999997</v>
      </c>
      <c r="F784" s="426">
        <v>4918.4180779999997</v>
      </c>
      <c r="G784" s="426">
        <v>5244.9549999999999</v>
      </c>
      <c r="H784" s="426">
        <v>9308.4150000000009</v>
      </c>
      <c r="I784" s="426">
        <v>9872.2900000000009</v>
      </c>
      <c r="J784" s="426"/>
    </row>
    <row r="785" spans="2:10">
      <c r="B785" s="242" t="s">
        <v>291</v>
      </c>
      <c r="C785" s="426">
        <v>4386.26</v>
      </c>
      <c r="D785" s="426">
        <v>3266.08</v>
      </c>
      <c r="E785" s="426">
        <v>6691.8109999999997</v>
      </c>
      <c r="F785" s="426">
        <v>4918.4180779999997</v>
      </c>
      <c r="G785" s="426">
        <v>5244.9549999999999</v>
      </c>
      <c r="H785" s="426">
        <v>9308.4150000000009</v>
      </c>
      <c r="I785" s="426">
        <v>9872.2900000000009</v>
      </c>
      <c r="J785" s="426"/>
    </row>
    <row r="786" spans="2:10">
      <c r="B786" s="475" t="s">
        <v>292</v>
      </c>
      <c r="C786" s="426" t="s">
        <v>124</v>
      </c>
      <c r="D786" s="426" t="s">
        <v>124</v>
      </c>
      <c r="E786" s="426" t="s">
        <v>124</v>
      </c>
      <c r="F786" s="426" t="s">
        <v>124</v>
      </c>
      <c r="G786" s="426" t="s">
        <v>124</v>
      </c>
      <c r="H786" s="426" t="s">
        <v>124</v>
      </c>
      <c r="I786" s="426" t="s">
        <v>124</v>
      </c>
      <c r="J786" s="426"/>
    </row>
    <row r="787" spans="2:10">
      <c r="B787" s="475" t="s">
        <v>293</v>
      </c>
      <c r="C787" s="426" t="s">
        <v>124</v>
      </c>
      <c r="D787" s="426" t="s">
        <v>124</v>
      </c>
      <c r="E787" s="426" t="s">
        <v>124</v>
      </c>
      <c r="F787" s="426" t="s">
        <v>124</v>
      </c>
      <c r="G787" s="426" t="s">
        <v>124</v>
      </c>
      <c r="H787" s="426" t="s">
        <v>124</v>
      </c>
      <c r="I787" s="426" t="s">
        <v>124</v>
      </c>
      <c r="J787" s="426"/>
    </row>
    <row r="788" spans="2:10">
      <c r="B788" s="242" t="s">
        <v>294</v>
      </c>
      <c r="C788" s="426" t="s">
        <v>124</v>
      </c>
      <c r="D788" s="426" t="s">
        <v>124</v>
      </c>
      <c r="E788" s="426" t="s">
        <v>124</v>
      </c>
      <c r="F788" s="426" t="s">
        <v>124</v>
      </c>
      <c r="G788" s="426" t="s">
        <v>124</v>
      </c>
      <c r="H788" s="426" t="s">
        <v>124</v>
      </c>
      <c r="I788" s="426" t="s">
        <v>124</v>
      </c>
      <c r="J788" s="426"/>
    </row>
    <row r="789" spans="2:10">
      <c r="B789" s="242" t="s">
        <v>236</v>
      </c>
      <c r="C789" s="426" t="s">
        <v>124</v>
      </c>
      <c r="D789" s="426" t="s">
        <v>124</v>
      </c>
      <c r="E789" s="426" t="s">
        <v>124</v>
      </c>
      <c r="F789" s="426" t="s">
        <v>124</v>
      </c>
      <c r="G789" s="426" t="s">
        <v>124</v>
      </c>
      <c r="H789" s="426" t="s">
        <v>124</v>
      </c>
      <c r="I789" s="426" t="s">
        <v>124</v>
      </c>
      <c r="J789" s="426"/>
    </row>
    <row r="790" spans="2:10">
      <c r="B790" s="242"/>
      <c r="C790" s="483"/>
      <c r="D790" s="483"/>
      <c r="E790" s="483"/>
      <c r="F790" s="483"/>
      <c r="G790" s="483"/>
      <c r="H790" s="483"/>
      <c r="I790" s="483"/>
      <c r="J790" s="483"/>
    </row>
    <row r="791" spans="2:10">
      <c r="B791" s="64" t="s">
        <v>387</v>
      </c>
      <c r="C791" s="426" t="s">
        <v>124</v>
      </c>
      <c r="D791" s="426" t="s">
        <v>124</v>
      </c>
      <c r="E791" s="426" t="s">
        <v>124</v>
      </c>
      <c r="F791" s="426" t="s">
        <v>124</v>
      </c>
      <c r="G791" s="426" t="s">
        <v>124</v>
      </c>
      <c r="H791" s="426" t="s">
        <v>124</v>
      </c>
      <c r="I791" s="426" t="s">
        <v>124</v>
      </c>
      <c r="J791" s="426"/>
    </row>
    <row r="792" spans="2:10">
      <c r="B792" s="242" t="s">
        <v>291</v>
      </c>
      <c r="C792" s="426" t="s">
        <v>124</v>
      </c>
      <c r="D792" s="426" t="s">
        <v>124</v>
      </c>
      <c r="E792" s="426" t="s">
        <v>124</v>
      </c>
      <c r="F792" s="426" t="s">
        <v>124</v>
      </c>
      <c r="G792" s="426" t="s">
        <v>124</v>
      </c>
      <c r="H792" s="426" t="s">
        <v>124</v>
      </c>
      <c r="I792" s="426" t="s">
        <v>124</v>
      </c>
      <c r="J792" s="426"/>
    </row>
    <row r="793" spans="2:10">
      <c r="B793" s="475" t="s">
        <v>292</v>
      </c>
      <c r="C793" s="426" t="s">
        <v>124</v>
      </c>
      <c r="D793" s="426" t="s">
        <v>124</v>
      </c>
      <c r="E793" s="426" t="s">
        <v>124</v>
      </c>
      <c r="F793" s="426" t="s">
        <v>124</v>
      </c>
      <c r="G793" s="426" t="s">
        <v>124</v>
      </c>
      <c r="H793" s="426" t="s">
        <v>124</v>
      </c>
      <c r="I793" s="426" t="s">
        <v>124</v>
      </c>
      <c r="J793" s="426"/>
    </row>
    <row r="794" spans="2:10">
      <c r="B794" s="475" t="s">
        <v>293</v>
      </c>
      <c r="C794" s="426" t="s">
        <v>124</v>
      </c>
      <c r="D794" s="426" t="s">
        <v>124</v>
      </c>
      <c r="E794" s="426" t="s">
        <v>124</v>
      </c>
      <c r="F794" s="426" t="s">
        <v>124</v>
      </c>
      <c r="G794" s="426" t="s">
        <v>124</v>
      </c>
      <c r="H794" s="426" t="s">
        <v>124</v>
      </c>
      <c r="I794" s="426" t="s">
        <v>124</v>
      </c>
      <c r="J794" s="426"/>
    </row>
    <row r="795" spans="2:10">
      <c r="B795" s="242" t="s">
        <v>294</v>
      </c>
      <c r="C795" s="426" t="s">
        <v>124</v>
      </c>
      <c r="D795" s="426" t="s">
        <v>124</v>
      </c>
      <c r="E795" s="426" t="s">
        <v>124</v>
      </c>
      <c r="F795" s="426" t="s">
        <v>124</v>
      </c>
      <c r="G795" s="426" t="s">
        <v>124</v>
      </c>
      <c r="H795" s="426" t="s">
        <v>124</v>
      </c>
      <c r="I795" s="426" t="s">
        <v>124</v>
      </c>
      <c r="J795" s="426"/>
    </row>
    <row r="796" spans="2:10">
      <c r="B796" s="242" t="s">
        <v>236</v>
      </c>
      <c r="C796" s="426" t="s">
        <v>124</v>
      </c>
      <c r="D796" s="426" t="s">
        <v>124</v>
      </c>
      <c r="E796" s="426" t="s">
        <v>124</v>
      </c>
      <c r="F796" s="426" t="s">
        <v>124</v>
      </c>
      <c r="G796" s="426" t="s">
        <v>124</v>
      </c>
      <c r="H796" s="426" t="s">
        <v>124</v>
      </c>
      <c r="I796" s="426" t="s">
        <v>124</v>
      </c>
      <c r="J796" s="426"/>
    </row>
    <row r="797" spans="2:10">
      <c r="B797" s="407"/>
      <c r="C797" s="409"/>
      <c r="D797" s="409"/>
      <c r="E797" s="409"/>
      <c r="F797" s="409"/>
      <c r="G797" s="409"/>
      <c r="H797" s="409"/>
      <c r="I797" s="409"/>
    </row>
    <row r="798" spans="2:10">
      <c r="B798" s="407"/>
      <c r="C798" s="410"/>
      <c r="D798" s="410"/>
      <c r="E798" s="410"/>
      <c r="F798" s="410"/>
      <c r="G798" s="410"/>
      <c r="H798" s="410"/>
      <c r="I798" s="408"/>
    </row>
    <row r="799" spans="2:10">
      <c r="B799" s="1358" t="s">
        <v>64</v>
      </c>
      <c r="C799" s="1358"/>
      <c r="D799" s="1358"/>
      <c r="E799" s="1358"/>
      <c r="F799" s="1358"/>
      <c r="G799" s="1358"/>
      <c r="H799" s="1358"/>
      <c r="I799" s="1358"/>
      <c r="J799" s="1358"/>
    </row>
    <row r="800" spans="2:10">
      <c r="B800" s="413" t="s">
        <v>63</v>
      </c>
      <c r="C800" s="411"/>
      <c r="D800" s="411"/>
      <c r="E800" s="411"/>
      <c r="F800" s="411"/>
      <c r="G800" s="411"/>
      <c r="H800" s="411"/>
      <c r="I800" s="411"/>
      <c r="J800" s="411"/>
    </row>
    <row r="801" spans="2:10">
      <c r="B801" s="411"/>
      <c r="C801" s="411"/>
      <c r="D801" s="411"/>
      <c r="E801" s="411"/>
      <c r="F801" s="411"/>
      <c r="G801" s="411"/>
      <c r="H801" s="411"/>
      <c r="I801" s="411"/>
      <c r="J801" s="1232"/>
    </row>
    <row r="802" spans="2:10">
      <c r="B802" s="1361" t="s">
        <v>389</v>
      </c>
      <c r="C802" s="1361" t="s">
        <v>390</v>
      </c>
      <c r="D802" s="1361" t="s">
        <v>391</v>
      </c>
      <c r="E802" s="1363" t="s">
        <v>392</v>
      </c>
      <c r="F802" s="1361" t="s">
        <v>393</v>
      </c>
      <c r="G802" s="1361" t="s">
        <v>394</v>
      </c>
      <c r="H802" s="1363" t="s">
        <v>395</v>
      </c>
      <c r="I802" s="1363"/>
      <c r="J802" s="1364"/>
    </row>
    <row r="803" spans="2:10">
      <c r="B803" s="1362"/>
      <c r="C803" s="1362"/>
      <c r="D803" s="1362"/>
      <c r="E803" s="1362"/>
      <c r="F803" s="1362"/>
      <c r="G803" s="1362"/>
      <c r="H803" s="1362"/>
      <c r="I803" s="1362"/>
      <c r="J803" s="1365"/>
    </row>
    <row r="804" spans="2:10">
      <c r="B804" s="629" t="s">
        <v>1667</v>
      </c>
      <c r="C804" s="913" t="s">
        <v>1668</v>
      </c>
      <c r="D804" s="913" t="s">
        <v>411</v>
      </c>
      <c r="E804" s="913" t="s">
        <v>399</v>
      </c>
      <c r="F804" s="913" t="s">
        <v>413</v>
      </c>
      <c r="G804" s="913" t="s">
        <v>404</v>
      </c>
      <c r="H804" s="913" t="s">
        <v>402</v>
      </c>
      <c r="I804" s="913"/>
      <c r="J804" s="913"/>
    </row>
    <row r="805" spans="2:10">
      <c r="B805" s="629" t="s">
        <v>1669</v>
      </c>
      <c r="C805" s="913" t="s">
        <v>1668</v>
      </c>
      <c r="D805" s="913" t="s">
        <v>411</v>
      </c>
      <c r="E805" s="913" t="s">
        <v>399</v>
      </c>
      <c r="F805" s="913" t="s">
        <v>413</v>
      </c>
      <c r="G805" s="913" t="s">
        <v>404</v>
      </c>
      <c r="H805" s="913" t="s">
        <v>402</v>
      </c>
      <c r="I805" s="913"/>
      <c r="J805" s="913"/>
    </row>
    <row r="806" spans="2:10">
      <c r="B806" s="629" t="s">
        <v>1670</v>
      </c>
      <c r="C806" s="913" t="s">
        <v>1668</v>
      </c>
      <c r="D806" s="913" t="s">
        <v>411</v>
      </c>
      <c r="E806" s="913" t="s">
        <v>399</v>
      </c>
      <c r="F806" s="913" t="s">
        <v>413</v>
      </c>
      <c r="G806" s="913" t="s">
        <v>404</v>
      </c>
      <c r="H806" s="913" t="s">
        <v>402</v>
      </c>
      <c r="I806" s="913"/>
      <c r="J806" s="913"/>
    </row>
    <row r="807" spans="2:10">
      <c r="B807" s="629" t="s">
        <v>1671</v>
      </c>
      <c r="C807" s="913" t="s">
        <v>409</v>
      </c>
      <c r="D807" s="913" t="s">
        <v>403</v>
      </c>
      <c r="E807" s="913" t="s">
        <v>408</v>
      </c>
      <c r="F807" s="913" t="s">
        <v>1672</v>
      </c>
      <c r="G807" s="913" t="s">
        <v>404</v>
      </c>
      <c r="H807" s="913" t="s">
        <v>402</v>
      </c>
      <c r="I807" s="913"/>
      <c r="J807" s="913"/>
    </row>
    <row r="808" spans="2:10">
      <c r="B808" s="629" t="s">
        <v>1673</v>
      </c>
      <c r="C808" s="913" t="s">
        <v>409</v>
      </c>
      <c r="D808" s="913" t="s">
        <v>403</v>
      </c>
      <c r="E808" s="913" t="s">
        <v>408</v>
      </c>
      <c r="F808" s="913" t="s">
        <v>1672</v>
      </c>
      <c r="G808" s="913" t="s">
        <v>1674</v>
      </c>
      <c r="H808" s="913" t="s">
        <v>402</v>
      </c>
    </row>
    <row r="809" spans="2:10">
      <c r="B809" s="629"/>
    </row>
    <row r="810" spans="2:10" ht="14.4" customHeight="1">
      <c r="B810" s="629"/>
    </row>
    <row r="811" spans="2:10" ht="15" thickBot="1">
      <c r="B811" s="485"/>
      <c r="C811" s="1173"/>
      <c r="D811" s="1173"/>
      <c r="E811" s="1173"/>
      <c r="F811" s="1173"/>
      <c r="G811" s="1173"/>
      <c r="H811" s="1173"/>
      <c r="I811" s="1173"/>
      <c r="J811" s="758"/>
    </row>
    <row r="812" spans="2:10" ht="15" thickTop="1">
      <c r="B812" s="486"/>
      <c r="C812" s="487"/>
      <c r="D812" s="487"/>
      <c r="E812" s="487"/>
      <c r="F812" s="487"/>
      <c r="G812" s="487"/>
      <c r="H812" s="487"/>
      <c r="I812" s="487"/>
      <c r="J812" s="487"/>
    </row>
    <row r="813" spans="2:10">
      <c r="B813" s="1361" t="s">
        <v>389</v>
      </c>
      <c r="C813" s="1168" t="s">
        <v>415</v>
      </c>
      <c r="D813" s="1363" t="s">
        <v>416</v>
      </c>
      <c r="E813" s="1363" t="s">
        <v>417</v>
      </c>
      <c r="F813" s="1363" t="s">
        <v>418</v>
      </c>
      <c r="G813" s="1168" t="s">
        <v>419</v>
      </c>
      <c r="H813" s="1168"/>
      <c r="I813" s="1168"/>
      <c r="J813" s="1238"/>
    </row>
    <row r="814" spans="2:10">
      <c r="B814" s="1362"/>
      <c r="C814" s="1169"/>
      <c r="D814" s="1362"/>
      <c r="E814" s="1362"/>
      <c r="F814" s="1362"/>
      <c r="G814" s="490" t="s">
        <v>420</v>
      </c>
      <c r="H814" s="490" t="s">
        <v>421</v>
      </c>
      <c r="I814" s="490"/>
      <c r="J814" s="1239"/>
    </row>
    <row r="815" spans="2:10" ht="39.6">
      <c r="B815" s="629" t="s">
        <v>1667</v>
      </c>
      <c r="C815" s="913" t="s">
        <v>422</v>
      </c>
      <c r="D815" s="1222" t="s">
        <v>1675</v>
      </c>
      <c r="E815" s="1223" t="s">
        <v>919</v>
      </c>
      <c r="F815" s="1224" t="s">
        <v>1675</v>
      </c>
      <c r="G815" s="1225" t="s">
        <v>1676</v>
      </c>
      <c r="H815" s="1226" t="s">
        <v>1677</v>
      </c>
    </row>
    <row r="816" spans="2:10">
      <c r="B816" s="629" t="s">
        <v>1669</v>
      </c>
      <c r="C816" s="913" t="s">
        <v>422</v>
      </c>
      <c r="D816" s="1224">
        <v>0.66666666666666663</v>
      </c>
      <c r="E816" s="1223" t="s">
        <v>919</v>
      </c>
      <c r="F816" s="1224">
        <v>0.66666666666666663</v>
      </c>
      <c r="G816" s="1225">
        <v>0.5</v>
      </c>
      <c r="H816" s="1226">
        <v>0.66666666666666663</v>
      </c>
    </row>
    <row r="817" spans="2:10">
      <c r="B817" s="629" t="s">
        <v>1670</v>
      </c>
      <c r="C817" s="913"/>
      <c r="D817" s="1224">
        <v>0.5</v>
      </c>
      <c r="E817" s="1223" t="s">
        <v>919</v>
      </c>
      <c r="F817" s="913">
        <v>0.5</v>
      </c>
      <c r="G817" s="1225">
        <v>0.79166666666666663</v>
      </c>
      <c r="H817" s="1226">
        <v>0.5</v>
      </c>
      <c r="I817" s="487"/>
      <c r="J817" s="487"/>
    </row>
    <row r="818" spans="2:10">
      <c r="B818" s="629" t="s">
        <v>1671</v>
      </c>
      <c r="C818" s="913" t="s">
        <v>422</v>
      </c>
      <c r="D818" s="1222" t="s">
        <v>1678</v>
      </c>
      <c r="E818" s="1223" t="s">
        <v>1679</v>
      </c>
      <c r="F818" s="1225" t="s">
        <v>1680</v>
      </c>
      <c r="G818" s="1225" t="s">
        <v>1679</v>
      </c>
      <c r="H818" s="1226" t="s">
        <v>1679</v>
      </c>
      <c r="I818" s="487"/>
      <c r="J818" s="487"/>
    </row>
    <row r="819" spans="2:10">
      <c r="B819" s="629" t="s">
        <v>1673</v>
      </c>
      <c r="C819" s="913" t="s">
        <v>422</v>
      </c>
      <c r="D819" s="1222" t="s">
        <v>1678</v>
      </c>
      <c r="E819" s="1223" t="s">
        <v>1679</v>
      </c>
      <c r="F819" s="1225" t="s">
        <v>1680</v>
      </c>
      <c r="G819" s="1225" t="s">
        <v>1679</v>
      </c>
      <c r="H819" s="1226" t="s">
        <v>1679</v>
      </c>
      <c r="I819" s="487"/>
      <c r="J819" s="487"/>
    </row>
    <row r="820" spans="2:10">
      <c r="B820" s="486"/>
      <c r="I820" s="487"/>
      <c r="J820" s="487"/>
    </row>
    <row r="821" spans="2:10">
      <c r="B821" s="1368" t="s">
        <v>1652</v>
      </c>
      <c r="C821" s="1368"/>
      <c r="D821" s="1368"/>
      <c r="E821" s="411"/>
      <c r="F821" s="411"/>
      <c r="G821" s="411"/>
      <c r="H821" s="411"/>
      <c r="I821" s="411"/>
      <c r="J821" s="411"/>
    </row>
    <row r="822" spans="2:10">
      <c r="B822" s="411"/>
      <c r="C822" s="411"/>
      <c r="D822" s="411"/>
      <c r="E822" s="411"/>
      <c r="F822" s="411"/>
      <c r="G822" s="411"/>
      <c r="H822" s="411"/>
      <c r="I822" s="411"/>
      <c r="J822" s="411"/>
    </row>
    <row r="823" spans="2:10">
      <c r="B823" s="1358" t="s">
        <v>72</v>
      </c>
      <c r="C823" s="1358"/>
      <c r="D823" s="1358"/>
      <c r="E823" s="1358"/>
      <c r="F823" s="1358"/>
      <c r="G823" s="1358"/>
      <c r="H823" s="1358"/>
      <c r="I823" s="1358"/>
      <c r="J823" s="1358"/>
    </row>
    <row r="824" spans="2:10">
      <c r="B824" s="413" t="s">
        <v>71</v>
      </c>
      <c r="C824" s="411"/>
      <c r="D824" s="411"/>
      <c r="E824" s="411"/>
      <c r="F824" s="411"/>
      <c r="G824" s="411"/>
      <c r="H824" s="411"/>
      <c r="I824" s="411"/>
      <c r="J824" s="411"/>
    </row>
    <row r="825" spans="2:10">
      <c r="B825" s="411"/>
      <c r="C825" s="411"/>
      <c r="D825" s="411"/>
      <c r="E825" s="411"/>
      <c r="F825" s="411"/>
      <c r="G825" s="411"/>
      <c r="H825" s="411"/>
      <c r="I825" s="411"/>
      <c r="J825" s="411"/>
    </row>
    <row r="826" spans="2:10" ht="26.4">
      <c r="B826" s="491" t="s">
        <v>389</v>
      </c>
      <c r="C826" s="1174" t="s">
        <v>392</v>
      </c>
      <c r="D826" s="1174" t="s">
        <v>434</v>
      </c>
      <c r="E826" s="1174" t="s">
        <v>435</v>
      </c>
      <c r="F826" s="1174" t="s">
        <v>436</v>
      </c>
      <c r="G826" s="1174" t="s">
        <v>437</v>
      </c>
      <c r="H826" s="411"/>
      <c r="I826" s="411"/>
      <c r="J826" s="411"/>
    </row>
    <row r="827" spans="2:10">
      <c r="B827" s="629" t="s">
        <v>1681</v>
      </c>
      <c r="C827" s="1227" t="s">
        <v>469</v>
      </c>
      <c r="D827" s="1227" t="s">
        <v>1273</v>
      </c>
      <c r="E827" s="1227" t="s">
        <v>1682</v>
      </c>
      <c r="F827" s="1227" t="s">
        <v>1683</v>
      </c>
      <c r="G827" s="913" t="s">
        <v>441</v>
      </c>
      <c r="H827" s="493"/>
      <c r="I827" s="493"/>
      <c r="J827" s="493"/>
    </row>
    <row r="828" spans="2:10">
      <c r="B828" s="629" t="s">
        <v>1684</v>
      </c>
      <c r="C828" s="1227" t="s">
        <v>469</v>
      </c>
      <c r="D828" s="1227" t="s">
        <v>1273</v>
      </c>
      <c r="E828" s="1227" t="s">
        <v>1682</v>
      </c>
      <c r="F828" s="1227" t="s">
        <v>1683</v>
      </c>
      <c r="G828" s="913" t="s">
        <v>441</v>
      </c>
      <c r="H828" s="411"/>
      <c r="I828" s="411"/>
      <c r="J828" s="411"/>
    </row>
    <row r="829" spans="2:10">
      <c r="B829" s="1170"/>
      <c r="C829" s="411"/>
      <c r="D829" s="411"/>
      <c r="E829" s="411"/>
      <c r="F829" s="411"/>
      <c r="G829" s="411"/>
      <c r="H829" s="411"/>
      <c r="I829" s="411"/>
      <c r="J829" s="411"/>
    </row>
    <row r="830" spans="2:10" ht="14.4" customHeight="1">
      <c r="B830" s="411"/>
      <c r="C830" s="411"/>
      <c r="D830" s="411"/>
      <c r="E830" s="411"/>
      <c r="F830" s="411"/>
      <c r="G830" s="411"/>
      <c r="H830" s="411"/>
      <c r="I830" s="411"/>
      <c r="J830" s="411"/>
    </row>
    <row r="831" spans="2:10">
      <c r="B831" s="1358" t="s">
        <v>83</v>
      </c>
      <c r="C831" s="1358"/>
      <c r="D831" s="1358"/>
      <c r="E831" s="1358"/>
      <c r="F831" s="1358"/>
      <c r="G831" s="1358"/>
      <c r="H831" s="1358"/>
      <c r="I831" s="1358"/>
      <c r="J831" s="1358"/>
    </row>
    <row r="832" spans="2:10">
      <c r="B832" s="413" t="s">
        <v>82</v>
      </c>
      <c r="C832" s="411"/>
      <c r="D832" s="411"/>
      <c r="E832" s="411"/>
      <c r="F832" s="411"/>
      <c r="G832" s="411"/>
      <c r="H832" s="411"/>
      <c r="I832" s="411"/>
      <c r="J832" s="411"/>
    </row>
    <row r="833" spans="2:10">
      <c r="B833" s="411"/>
      <c r="C833" s="411"/>
      <c r="D833" s="411"/>
      <c r="E833" s="411"/>
      <c r="F833" s="411"/>
      <c r="G833" s="411"/>
      <c r="H833" s="411"/>
      <c r="I833" s="411"/>
      <c r="J833" s="1232"/>
    </row>
    <row r="834" spans="2:10">
      <c r="B834" s="1361" t="s">
        <v>444</v>
      </c>
      <c r="C834" s="1363" t="s">
        <v>445</v>
      </c>
      <c r="D834" s="1363" t="s">
        <v>392</v>
      </c>
      <c r="E834" s="1363" t="s">
        <v>446</v>
      </c>
      <c r="F834" s="1363" t="s">
        <v>447</v>
      </c>
      <c r="G834" s="1363" t="s">
        <v>448</v>
      </c>
      <c r="H834" s="1363" t="s">
        <v>449</v>
      </c>
      <c r="I834" s="1363"/>
      <c r="J834" s="1364"/>
    </row>
    <row r="835" spans="2:10">
      <c r="B835" s="1362"/>
      <c r="C835" s="1362"/>
      <c r="D835" s="1362"/>
      <c r="E835" s="1362"/>
      <c r="F835" s="1362"/>
      <c r="G835" s="1362"/>
      <c r="H835" s="1362"/>
      <c r="I835" s="1362"/>
      <c r="J835" s="1365"/>
    </row>
    <row r="836" spans="2:10" ht="15" thickBot="1">
      <c r="B836" s="1228" t="s">
        <v>1685</v>
      </c>
      <c r="C836" s="553" t="s">
        <v>539</v>
      </c>
      <c r="D836" s="553" t="s">
        <v>1014</v>
      </c>
      <c r="E836" s="553" t="s">
        <v>441</v>
      </c>
      <c r="F836" s="553" t="s">
        <v>439</v>
      </c>
      <c r="G836" s="553" t="s">
        <v>1484</v>
      </c>
      <c r="H836" s="553" t="s">
        <v>1686</v>
      </c>
      <c r="I836" s="1173"/>
      <c r="J836" s="758"/>
    </row>
    <row r="837" spans="2:10" ht="15" thickTop="1">
      <c r="B837" s="1228" t="s">
        <v>1687</v>
      </c>
      <c r="C837" s="553" t="s">
        <v>139</v>
      </c>
      <c r="D837" s="553" t="s">
        <v>139</v>
      </c>
      <c r="E837" s="553" t="s">
        <v>139</v>
      </c>
      <c r="F837" s="553" t="s">
        <v>139</v>
      </c>
      <c r="G837" s="553" t="s">
        <v>139</v>
      </c>
      <c r="H837" s="553" t="s">
        <v>139</v>
      </c>
      <c r="I837" s="487"/>
      <c r="J837" s="758"/>
    </row>
    <row r="838" spans="2:10">
      <c r="B838" s="1361" t="s">
        <v>444</v>
      </c>
      <c r="C838" s="1361" t="s">
        <v>456</v>
      </c>
      <c r="D838" s="1363" t="s">
        <v>457</v>
      </c>
      <c r="E838" s="1363" t="s">
        <v>458</v>
      </c>
      <c r="F838" s="1363" t="s">
        <v>459</v>
      </c>
      <c r="G838" s="1356"/>
      <c r="H838" s="1356"/>
      <c r="I838" s="1356"/>
      <c r="J838" s="1366"/>
    </row>
    <row r="839" spans="2:10">
      <c r="B839" s="1362"/>
      <c r="C839" s="1362"/>
      <c r="D839" s="1362"/>
      <c r="E839" s="1362"/>
      <c r="F839" s="1362"/>
      <c r="G839" s="1357"/>
      <c r="H839" s="1357"/>
      <c r="I839" s="1357"/>
      <c r="J839" s="1367"/>
    </row>
    <row r="840" spans="2:10">
      <c r="B840" s="1228" t="s">
        <v>1685</v>
      </c>
      <c r="C840" s="553" t="s">
        <v>460</v>
      </c>
      <c r="D840" s="1229" t="s">
        <v>1688</v>
      </c>
      <c r="E840" s="553" t="s">
        <v>1014</v>
      </c>
      <c r="F840" s="1230" t="s">
        <v>139</v>
      </c>
      <c r="G840" s="487"/>
      <c r="H840" s="487"/>
      <c r="I840" s="487"/>
      <c r="J840" s="758"/>
    </row>
    <row r="841" spans="2:10">
      <c r="B841" s="1228" t="s">
        <v>1687</v>
      </c>
      <c r="C841" s="553" t="s">
        <v>139</v>
      </c>
      <c r="D841" s="553" t="s">
        <v>139</v>
      </c>
      <c r="E841" s="553" t="s">
        <v>139</v>
      </c>
      <c r="F841" s="553" t="s">
        <v>139</v>
      </c>
      <c r="G841" s="411"/>
      <c r="H841" s="411"/>
      <c r="I841" s="411"/>
      <c r="J841" s="1232"/>
    </row>
    <row r="842" spans="2:10">
      <c r="B842" s="498"/>
      <c r="C842" s="411"/>
      <c r="D842" s="411"/>
      <c r="E842" s="411"/>
      <c r="F842" s="411"/>
      <c r="G842" s="411"/>
      <c r="H842" s="411"/>
      <c r="I842" s="411"/>
      <c r="J842" s="1232"/>
    </row>
    <row r="843" spans="2:10">
      <c r="B843" s="411"/>
      <c r="C843" s="411"/>
      <c r="D843" s="411"/>
      <c r="E843" s="411"/>
      <c r="F843" s="411"/>
      <c r="G843" s="411"/>
      <c r="H843" s="411"/>
      <c r="I843" s="411"/>
      <c r="J843" s="1232"/>
    </row>
    <row r="844" spans="2:10">
      <c r="B844" s="1358" t="s">
        <v>92</v>
      </c>
      <c r="C844" s="1358"/>
      <c r="D844" s="1358"/>
      <c r="E844" s="1358"/>
      <c r="F844" s="1358"/>
      <c r="G844" s="1358"/>
      <c r="H844" s="1358"/>
      <c r="I844" s="1358"/>
      <c r="J844" s="1358"/>
    </row>
    <row r="845" spans="2:10">
      <c r="B845" s="413" t="s">
        <v>91</v>
      </c>
      <c r="C845" s="411"/>
      <c r="D845" s="411"/>
      <c r="E845" s="411"/>
      <c r="F845" s="411"/>
      <c r="G845" s="411"/>
      <c r="H845" s="411"/>
      <c r="I845" s="411"/>
      <c r="J845" s="411"/>
    </row>
    <row r="846" spans="2:10">
      <c r="B846" s="411"/>
      <c r="C846" s="411"/>
      <c r="D846" s="411"/>
      <c r="E846" s="411"/>
      <c r="F846" s="411"/>
      <c r="G846" s="411"/>
      <c r="H846" s="411"/>
      <c r="I846" s="411"/>
      <c r="J846" s="1232"/>
    </row>
    <row r="847" spans="2:10">
      <c r="B847" s="1361" t="s">
        <v>389</v>
      </c>
      <c r="C847" s="1363" t="s">
        <v>464</v>
      </c>
      <c r="D847" s="1363" t="s">
        <v>392</v>
      </c>
      <c r="E847" s="1363" t="s">
        <v>465</v>
      </c>
      <c r="F847" s="1363" t="s">
        <v>466</v>
      </c>
      <c r="G847" s="1363" t="s">
        <v>467</v>
      </c>
      <c r="H847" s="1363" t="s">
        <v>468</v>
      </c>
      <c r="I847" s="1363"/>
      <c r="J847" s="1364"/>
    </row>
    <row r="848" spans="2:10">
      <c r="B848" s="1362"/>
      <c r="C848" s="1362"/>
      <c r="D848" s="1362"/>
      <c r="E848" s="1362"/>
      <c r="F848" s="1362"/>
      <c r="G848" s="1362"/>
      <c r="H848" s="1362"/>
      <c r="I848" s="1362"/>
      <c r="J848" s="1365"/>
    </row>
    <row r="849" spans="2:10" ht="15" thickBot="1">
      <c r="B849" s="1228" t="s">
        <v>1689</v>
      </c>
      <c r="C849" s="553" t="s">
        <v>1690</v>
      </c>
      <c r="D849" s="553" t="s">
        <v>1014</v>
      </c>
      <c r="E849" s="553" t="s">
        <v>1688</v>
      </c>
      <c r="F849" s="1231" t="s">
        <v>425</v>
      </c>
      <c r="G849" s="553" t="s">
        <v>139</v>
      </c>
      <c r="H849" s="553" t="s">
        <v>1399</v>
      </c>
      <c r="I849" s="1173"/>
      <c r="J849" s="758"/>
    </row>
    <row r="850" spans="2:10" ht="14.4" customHeight="1" thickTop="1">
      <c r="B850" s="1228" t="s">
        <v>1691</v>
      </c>
      <c r="C850" s="553" t="s">
        <v>139</v>
      </c>
      <c r="D850" s="553" t="s">
        <v>139</v>
      </c>
      <c r="E850" s="553" t="s">
        <v>139</v>
      </c>
      <c r="F850" s="553" t="s">
        <v>139</v>
      </c>
      <c r="G850" s="553" t="s">
        <v>139</v>
      </c>
      <c r="H850" s="553" t="s">
        <v>139</v>
      </c>
      <c r="I850" s="487"/>
      <c r="J850" s="758"/>
    </row>
    <row r="851" spans="2:10">
      <c r="B851" s="1361" t="s">
        <v>389</v>
      </c>
      <c r="C851" s="1361" t="s">
        <v>471</v>
      </c>
      <c r="D851" s="1363" t="s">
        <v>472</v>
      </c>
      <c r="E851" s="1363" t="s">
        <v>473</v>
      </c>
      <c r="F851" s="1363" t="s">
        <v>458</v>
      </c>
      <c r="G851" s="1356"/>
      <c r="H851" s="1356"/>
      <c r="I851" s="1356"/>
      <c r="J851" s="1356"/>
    </row>
    <row r="852" spans="2:10">
      <c r="B852" s="1362"/>
      <c r="C852" s="1362"/>
      <c r="D852" s="1362"/>
      <c r="E852" s="1362"/>
      <c r="F852" s="1362"/>
      <c r="G852" s="1357"/>
      <c r="H852" s="1357"/>
      <c r="I852" s="1357"/>
      <c r="J852" s="1357"/>
    </row>
    <row r="853" spans="2:10">
      <c r="B853" s="1228" t="s">
        <v>1689</v>
      </c>
      <c r="C853" s="553" t="s">
        <v>1692</v>
      </c>
      <c r="D853" s="1229" t="s">
        <v>1693</v>
      </c>
      <c r="E853" s="553" t="s">
        <v>460</v>
      </c>
      <c r="F853" s="1230" t="s">
        <v>1014</v>
      </c>
      <c r="G853" s="500"/>
      <c r="H853" s="487"/>
      <c r="I853" s="487"/>
      <c r="J853" s="487"/>
    </row>
    <row r="854" spans="2:10">
      <c r="B854" s="1228" t="s">
        <v>1691</v>
      </c>
      <c r="C854" s="553" t="s">
        <v>139</v>
      </c>
      <c r="D854" s="553" t="s">
        <v>139</v>
      </c>
      <c r="E854" s="553" t="s">
        <v>139</v>
      </c>
      <c r="F854" s="553" t="s">
        <v>139</v>
      </c>
      <c r="G854" s="411"/>
      <c r="H854" s="411"/>
      <c r="I854" s="411"/>
      <c r="J854" s="411"/>
    </row>
    <row r="855" spans="2:10">
      <c r="B855" s="498"/>
      <c r="C855" s="411"/>
      <c r="D855" s="411"/>
      <c r="E855" s="411"/>
      <c r="F855" s="411"/>
      <c r="G855" s="411"/>
      <c r="H855" s="411"/>
      <c r="I855" s="411"/>
      <c r="J855" s="411"/>
    </row>
    <row r="856" spans="2:10">
      <c r="B856" s="411"/>
      <c r="C856" s="411"/>
      <c r="D856" s="411"/>
      <c r="E856" s="411"/>
      <c r="F856" s="411"/>
      <c r="G856" s="411"/>
      <c r="H856" s="411"/>
      <c r="I856" s="411"/>
      <c r="J856" s="411"/>
    </row>
  </sheetData>
  <mergeCells count="117">
    <mergeCell ref="B81:J81"/>
    <mergeCell ref="B2:I2"/>
    <mergeCell ref="B15:I15"/>
    <mergeCell ref="B32:I32"/>
    <mergeCell ref="B13:I13"/>
    <mergeCell ref="B31:I31"/>
    <mergeCell ref="B49:I49"/>
    <mergeCell ref="B51:I51"/>
    <mergeCell ref="B844:J844"/>
    <mergeCell ref="B847:B848"/>
    <mergeCell ref="C847:C848"/>
    <mergeCell ref="D847:D848"/>
    <mergeCell ref="I802:I803"/>
    <mergeCell ref="B623:I623"/>
    <mergeCell ref="B624:I624"/>
    <mergeCell ref="B626:I626"/>
    <mergeCell ref="B638:I638"/>
    <mergeCell ref="B463:I463"/>
    <mergeCell ref="B465:I465"/>
    <mergeCell ref="B485:I485"/>
    <mergeCell ref="B487:I487"/>
    <mergeCell ref="B433:I433"/>
    <mergeCell ref="B440:I440"/>
    <mergeCell ref="B441:I441"/>
    <mergeCell ref="B443:I443"/>
    <mergeCell ref="B34:I34"/>
    <mergeCell ref="B84:I84"/>
    <mergeCell ref="B144:I144"/>
    <mergeCell ref="B111:J111"/>
    <mergeCell ref="B145:J145"/>
    <mergeCell ref="B213:J213"/>
    <mergeCell ref="B357:I357"/>
    <mergeCell ref="B392:I392"/>
    <mergeCell ref="B394:I394"/>
    <mergeCell ref="B417:I417"/>
    <mergeCell ref="B419:I419"/>
    <mergeCell ref="B431:I431"/>
    <mergeCell ref="B214:J214"/>
    <mergeCell ref="B280:J280"/>
    <mergeCell ref="B343:J343"/>
    <mergeCell ref="B344:J344"/>
    <mergeCell ref="B405:J405"/>
    <mergeCell ref="B406:J406"/>
    <mergeCell ref="B318:I318"/>
    <mergeCell ref="B320:I320"/>
    <mergeCell ref="B355:I355"/>
    <mergeCell ref="B774:J774"/>
    <mergeCell ref="B639:I639"/>
    <mergeCell ref="B641:I641"/>
    <mergeCell ref="B645:J645"/>
    <mergeCell ref="B595:J595"/>
    <mergeCell ref="B750:J750"/>
    <mergeCell ref="B751:J751"/>
    <mergeCell ref="B753:J753"/>
    <mergeCell ref="B693:J693"/>
    <mergeCell ref="B695:J695"/>
    <mergeCell ref="B723:J723"/>
    <mergeCell ref="B735:J735"/>
    <mergeCell ref="B736:J736"/>
    <mergeCell ref="B738:J738"/>
    <mergeCell ref="B821:D821"/>
    <mergeCell ref="B823:J823"/>
    <mergeCell ref="B831:J831"/>
    <mergeCell ref="B834:B835"/>
    <mergeCell ref="C834:C835"/>
    <mergeCell ref="D834:D835"/>
    <mergeCell ref="B467:J467"/>
    <mergeCell ref="B492:J492"/>
    <mergeCell ref="B507:J507"/>
    <mergeCell ref="B521:J521"/>
    <mergeCell ref="B545:J545"/>
    <mergeCell ref="B569:J569"/>
    <mergeCell ref="J802:J803"/>
    <mergeCell ref="B813:B814"/>
    <mergeCell ref="D813:D814"/>
    <mergeCell ref="E813:E814"/>
    <mergeCell ref="F813:F814"/>
    <mergeCell ref="B775:J775"/>
    <mergeCell ref="B776:J776"/>
    <mergeCell ref="B799:J799"/>
    <mergeCell ref="B802:B803"/>
    <mergeCell ref="C802:C803"/>
    <mergeCell ref="D802:D803"/>
    <mergeCell ref="E802:E803"/>
    <mergeCell ref="F802:F803"/>
    <mergeCell ref="G802:G803"/>
    <mergeCell ref="H802:H803"/>
    <mergeCell ref="J847:J848"/>
    <mergeCell ref="J834:J835"/>
    <mergeCell ref="B838:B839"/>
    <mergeCell ref="C838:C839"/>
    <mergeCell ref="D838:D839"/>
    <mergeCell ref="E838:E839"/>
    <mergeCell ref="F838:F839"/>
    <mergeCell ref="G838:G839"/>
    <mergeCell ref="H838:H839"/>
    <mergeCell ref="I838:I839"/>
    <mergeCell ref="J838:J839"/>
    <mergeCell ref="E834:E835"/>
    <mergeCell ref="F834:F835"/>
    <mergeCell ref="G834:G835"/>
    <mergeCell ref="H834:H835"/>
    <mergeCell ref="I834:I835"/>
    <mergeCell ref="E847:E848"/>
    <mergeCell ref="F847:F848"/>
    <mergeCell ref="G847:G848"/>
    <mergeCell ref="H847:H848"/>
    <mergeCell ref="I847:I848"/>
    <mergeCell ref="H851:H852"/>
    <mergeCell ref="I851:I852"/>
    <mergeCell ref="J851:J852"/>
    <mergeCell ref="B851:B852"/>
    <mergeCell ref="C851:C852"/>
    <mergeCell ref="D851:D852"/>
    <mergeCell ref="E851:E852"/>
    <mergeCell ref="F851:F852"/>
    <mergeCell ref="G851:G85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763"/>
  <sheetViews>
    <sheetView view="pageBreakPreview" topLeftCell="A746" zoomScale="75" zoomScaleNormal="100" zoomScaleSheetLayoutView="75" workbookViewId="0">
      <selection activeCell="A763" sqref="A763:XFD840"/>
    </sheetView>
  </sheetViews>
  <sheetFormatPr baseColWidth="10" defaultRowHeight="14.4"/>
  <cols>
    <col min="1" max="1" width="5.6640625" customWidth="1"/>
    <col min="2" max="2" width="41.44140625" customWidth="1"/>
    <col min="4" max="4" width="12" customWidth="1"/>
    <col min="8" max="9" width="11.5546875" style="906"/>
  </cols>
  <sheetData>
    <row r="1" spans="2:9">
      <c r="B1" s="411"/>
      <c r="C1" s="411"/>
      <c r="D1" s="411"/>
      <c r="E1" s="411"/>
      <c r="F1" s="411"/>
      <c r="G1" s="411"/>
      <c r="H1" s="411"/>
      <c r="I1" s="411"/>
    </row>
    <row r="2" spans="2:9">
      <c r="B2" s="1358" t="s">
        <v>6</v>
      </c>
      <c r="C2" s="1358"/>
      <c r="D2" s="1358"/>
      <c r="E2" s="1358"/>
      <c r="F2" s="1358"/>
      <c r="G2" s="1358"/>
      <c r="H2" s="1358"/>
      <c r="I2" s="1358"/>
    </row>
    <row r="3" spans="2:9">
      <c r="B3" s="413" t="s">
        <v>5</v>
      </c>
      <c r="C3" s="411"/>
      <c r="D3" s="411"/>
      <c r="E3" s="411"/>
      <c r="F3" s="411"/>
      <c r="G3" s="411"/>
      <c r="H3" s="411"/>
      <c r="I3" s="411"/>
    </row>
    <row r="4" spans="2:9">
      <c r="B4" s="414"/>
      <c r="C4" s="411"/>
      <c r="D4" s="411"/>
      <c r="E4" s="411"/>
      <c r="F4" s="411"/>
      <c r="G4" s="411"/>
      <c r="H4" s="411"/>
      <c r="I4" s="411"/>
    </row>
    <row r="5" spans="2:9">
      <c r="B5" s="415"/>
      <c r="C5" s="416">
        <v>2014</v>
      </c>
      <c r="D5" s="416">
        <v>2015</v>
      </c>
      <c r="E5" s="416">
        <v>2016</v>
      </c>
      <c r="F5" s="416">
        <v>2017</v>
      </c>
      <c r="G5" s="416">
        <v>2018</v>
      </c>
      <c r="H5" s="416">
        <v>2019</v>
      </c>
      <c r="I5" s="416">
        <v>2020</v>
      </c>
    </row>
    <row r="6" spans="2:9" ht="16.2">
      <c r="B6" s="417" t="s">
        <v>811</v>
      </c>
      <c r="C6" s="975">
        <v>6.4012399999999996</v>
      </c>
      <c r="D6" s="975">
        <v>6.2599010000000002</v>
      </c>
      <c r="E6" s="975">
        <v>6.2789010000000003</v>
      </c>
      <c r="F6" s="975">
        <v>6.2935939999999997</v>
      </c>
      <c r="G6" s="975">
        <v>6.3054959999999998</v>
      </c>
      <c r="H6" s="975">
        <v>6.3147549999999999</v>
      </c>
      <c r="I6" s="975">
        <v>6.3210420000000003</v>
      </c>
    </row>
    <row r="7" spans="2:9">
      <c r="B7" s="417" t="s">
        <v>112</v>
      </c>
      <c r="C7" s="975">
        <v>22593.47</v>
      </c>
      <c r="D7" s="975">
        <v>23438.240000000002</v>
      </c>
      <c r="E7" s="975">
        <v>24191.43</v>
      </c>
      <c r="F7" s="975">
        <v>24979.19</v>
      </c>
      <c r="G7" s="975">
        <v>26020.85</v>
      </c>
      <c r="H7" s="975">
        <v>26896.66</v>
      </c>
      <c r="I7" s="975">
        <v>24638.720000000001</v>
      </c>
    </row>
    <row r="8" spans="2:9">
      <c r="B8" s="417" t="s">
        <v>475</v>
      </c>
      <c r="C8" s="975">
        <v>3529.55</v>
      </c>
      <c r="D8" s="975">
        <v>3744.19</v>
      </c>
      <c r="E8" s="975">
        <v>3852.81</v>
      </c>
      <c r="F8" s="975">
        <v>3968.99</v>
      </c>
      <c r="G8" s="975">
        <v>4126.6899999999996</v>
      </c>
      <c r="H8" s="975">
        <v>4259.34</v>
      </c>
      <c r="I8" s="975">
        <v>3897.89</v>
      </c>
    </row>
    <row r="9" spans="2:9">
      <c r="B9" s="417" t="s">
        <v>483</v>
      </c>
      <c r="C9" s="975">
        <v>1.1408333333333334</v>
      </c>
      <c r="D9" s="975">
        <v>-0.72833333333333339</v>
      </c>
      <c r="E9" s="975">
        <v>0.60833333333333328</v>
      </c>
      <c r="F9" s="975">
        <v>1.0141666666666669</v>
      </c>
      <c r="G9" s="975">
        <v>1.0900000000000001</v>
      </c>
      <c r="H9" s="975">
        <v>7.6999999999999999E-2</v>
      </c>
      <c r="I9" s="975">
        <v>-0.09</v>
      </c>
    </row>
    <row r="10" spans="2:9" ht="16.2">
      <c r="B10" s="417" t="s">
        <v>812</v>
      </c>
      <c r="I10" s="976"/>
    </row>
    <row r="11" spans="2:9">
      <c r="B11" s="419" t="s">
        <v>485</v>
      </c>
      <c r="C11" s="976">
        <v>8.75</v>
      </c>
      <c r="D11" s="976">
        <v>8.75</v>
      </c>
      <c r="E11" s="976">
        <v>8.75</v>
      </c>
      <c r="F11" s="976">
        <v>8.75</v>
      </c>
      <c r="G11" s="976">
        <v>8.75</v>
      </c>
      <c r="H11" s="976">
        <v>8.75</v>
      </c>
      <c r="I11" s="420">
        <v>8.75</v>
      </c>
    </row>
    <row r="12" spans="2:9" ht="15" thickBot="1">
      <c r="B12" s="421" t="s">
        <v>114</v>
      </c>
      <c r="C12" s="420">
        <v>8.75</v>
      </c>
      <c r="D12" s="420">
        <v>8.75</v>
      </c>
      <c r="E12" s="420">
        <v>8.75</v>
      </c>
      <c r="F12" s="420">
        <v>8.75</v>
      </c>
      <c r="G12" s="420">
        <v>8.75</v>
      </c>
      <c r="H12" s="420">
        <v>8.75</v>
      </c>
      <c r="I12" s="411">
        <v>8.75</v>
      </c>
    </row>
    <row r="13" spans="2:9" ht="15" thickTop="1">
      <c r="B13" s="1359" t="s">
        <v>813</v>
      </c>
      <c r="C13" s="1359"/>
      <c r="D13" s="1359"/>
      <c r="E13" s="1359"/>
      <c r="F13" s="1359"/>
      <c r="G13" s="1359"/>
      <c r="H13" s="1359"/>
      <c r="I13" s="1359"/>
    </row>
    <row r="14" spans="2:9">
      <c r="B14" s="1374" t="s">
        <v>814</v>
      </c>
      <c r="C14" s="1374"/>
      <c r="D14" s="1374"/>
      <c r="E14" s="1374"/>
      <c r="F14" s="1374"/>
      <c r="G14" s="1374"/>
      <c r="H14" s="1374"/>
      <c r="I14" s="1374"/>
    </row>
    <row r="15" spans="2:9">
      <c r="B15" s="417"/>
      <c r="C15" s="411"/>
      <c r="D15" s="411"/>
      <c r="E15" s="411"/>
      <c r="F15" s="411"/>
      <c r="G15" s="411"/>
      <c r="H15" s="411"/>
      <c r="I15" s="411"/>
    </row>
    <row r="16" spans="2:9">
      <c r="B16" s="1358" t="s">
        <v>8</v>
      </c>
      <c r="C16" s="1358"/>
      <c r="D16" s="1358"/>
      <c r="E16" s="1358"/>
      <c r="F16" s="1358"/>
      <c r="G16" s="1358"/>
      <c r="H16" s="1358"/>
      <c r="I16" s="1358"/>
    </row>
    <row r="17" spans="2:9">
      <c r="B17" s="413" t="s">
        <v>7</v>
      </c>
      <c r="C17" s="411"/>
      <c r="D17" s="411"/>
      <c r="E17" s="411"/>
      <c r="F17" s="411"/>
      <c r="G17" s="411"/>
      <c r="H17" s="411"/>
      <c r="I17" s="411"/>
    </row>
    <row r="18" spans="2:9">
      <c r="B18" s="422" t="s">
        <v>115</v>
      </c>
      <c r="C18" s="411"/>
      <c r="D18" s="411"/>
      <c r="E18" s="411"/>
      <c r="F18" s="411"/>
      <c r="G18" s="411"/>
      <c r="H18" s="411"/>
      <c r="I18" s="411"/>
    </row>
    <row r="19" spans="2:9">
      <c r="B19" s="415"/>
      <c r="C19" s="416">
        <v>2014</v>
      </c>
      <c r="D19" s="416">
        <v>2015</v>
      </c>
      <c r="E19" s="416">
        <v>2016</v>
      </c>
      <c r="F19" s="416">
        <v>2017</v>
      </c>
      <c r="G19" s="416">
        <v>2018</v>
      </c>
      <c r="H19" s="416">
        <v>2019</v>
      </c>
      <c r="I19" s="416">
        <v>2020</v>
      </c>
    </row>
    <row r="20" spans="2:9">
      <c r="B20" s="423" t="s">
        <v>116</v>
      </c>
      <c r="C20" s="424">
        <v>646.9</v>
      </c>
      <c r="D20" s="424">
        <v>639.54</v>
      </c>
      <c r="E20" s="424">
        <v>676.74</v>
      </c>
      <c r="F20" s="424">
        <v>677.03</v>
      </c>
      <c r="G20" s="424">
        <v>661.49</v>
      </c>
      <c r="H20" s="424">
        <v>665.53</v>
      </c>
      <c r="I20" s="424">
        <v>635.9</v>
      </c>
    </row>
    <row r="21" spans="2:9">
      <c r="B21" s="423" t="s">
        <v>117</v>
      </c>
      <c r="C21" s="424">
        <v>2916.3767856899995</v>
      </c>
      <c r="D21" s="424">
        <v>3249.8906952100001</v>
      </c>
      <c r="E21" s="424">
        <v>3126.2901272200002</v>
      </c>
      <c r="F21" s="424">
        <v>3650.5174511199998</v>
      </c>
      <c r="G21" s="424">
        <v>3799.6193187599993</v>
      </c>
      <c r="H21" s="424">
        <v>4237.0593879199996</v>
      </c>
      <c r="I21" s="424">
        <v>4995.4736464000007</v>
      </c>
    </row>
    <row r="22" spans="2:9">
      <c r="B22" s="425" t="s">
        <v>118</v>
      </c>
      <c r="C22" s="426"/>
      <c r="D22" s="426"/>
      <c r="E22" s="426"/>
      <c r="F22" s="426"/>
      <c r="G22" s="426"/>
      <c r="H22" s="426"/>
      <c r="I22" s="426"/>
    </row>
    <row r="23" spans="2:9">
      <c r="B23" s="303" t="s">
        <v>119</v>
      </c>
      <c r="C23" s="424" t="s">
        <v>124</v>
      </c>
      <c r="D23" s="424" t="s">
        <v>124</v>
      </c>
      <c r="E23" s="424" t="s">
        <v>124</v>
      </c>
      <c r="F23" s="424" t="s">
        <v>124</v>
      </c>
      <c r="G23" s="424" t="s">
        <v>124</v>
      </c>
      <c r="H23" s="424"/>
      <c r="I23" s="424"/>
    </row>
    <row r="24" spans="2:9">
      <c r="B24" s="303" t="s">
        <v>120</v>
      </c>
      <c r="C24" s="424" t="s">
        <v>124</v>
      </c>
      <c r="D24" s="424" t="s">
        <v>124</v>
      </c>
      <c r="E24" s="424" t="s">
        <v>124</v>
      </c>
      <c r="F24" s="424" t="s">
        <v>124</v>
      </c>
      <c r="G24" s="424" t="s">
        <v>124</v>
      </c>
      <c r="H24" s="424"/>
      <c r="I24" s="424"/>
    </row>
    <row r="25" spans="2:9">
      <c r="B25" s="423" t="s">
        <v>121</v>
      </c>
      <c r="C25" s="426">
        <v>2920.2</v>
      </c>
      <c r="D25" s="426">
        <v>3253.4</v>
      </c>
      <c r="E25" s="426">
        <v>3129.1</v>
      </c>
      <c r="F25" s="426">
        <v>3653</v>
      </c>
      <c r="G25" s="426">
        <v>3801.8</v>
      </c>
      <c r="H25" s="426">
        <v>4238.9314107099999</v>
      </c>
      <c r="I25" s="426">
        <v>4996.9905203200005</v>
      </c>
    </row>
    <row r="26" spans="2:9">
      <c r="B26" s="423" t="s">
        <v>122</v>
      </c>
      <c r="C26" s="426"/>
      <c r="D26" s="426"/>
      <c r="E26" s="426"/>
      <c r="F26" s="426"/>
      <c r="G26" s="426"/>
      <c r="H26" s="426"/>
      <c r="I26" s="426"/>
    </row>
    <row r="27" spans="2:9">
      <c r="B27" s="427" t="s">
        <v>123</v>
      </c>
      <c r="C27" s="426" t="s">
        <v>139</v>
      </c>
      <c r="D27" s="426" t="s">
        <v>139</v>
      </c>
      <c r="E27" s="426" t="s">
        <v>139</v>
      </c>
      <c r="F27" s="426" t="s">
        <v>139</v>
      </c>
      <c r="G27" s="426">
        <v>9.4042525700000006</v>
      </c>
      <c r="H27" s="426">
        <v>7.0455419500000005</v>
      </c>
      <c r="I27" s="426">
        <v>7.0455419500000005</v>
      </c>
    </row>
    <row r="28" spans="2:9">
      <c r="B28" s="427" t="s">
        <v>125</v>
      </c>
      <c r="C28" s="426" t="s">
        <v>139</v>
      </c>
      <c r="D28" s="426" t="s">
        <v>139</v>
      </c>
      <c r="E28" s="426" t="s">
        <v>139</v>
      </c>
      <c r="F28" s="426" t="s">
        <v>139</v>
      </c>
      <c r="G28" s="426" t="s">
        <v>139</v>
      </c>
      <c r="H28" s="426" t="s">
        <v>139</v>
      </c>
      <c r="I28" s="426" t="s">
        <v>139</v>
      </c>
    </row>
    <row r="29" spans="2:9">
      <c r="B29" s="427" t="s">
        <v>126</v>
      </c>
      <c r="C29" s="426" t="s">
        <v>139</v>
      </c>
      <c r="D29" s="426" t="s">
        <v>139</v>
      </c>
      <c r="E29" s="426" t="s">
        <v>139</v>
      </c>
      <c r="F29" s="426" t="s">
        <v>139</v>
      </c>
      <c r="G29" s="426" t="s">
        <v>139</v>
      </c>
      <c r="H29" s="426" t="s">
        <v>139</v>
      </c>
      <c r="I29" s="426" t="s">
        <v>139</v>
      </c>
    </row>
    <row r="30" spans="2:9" ht="15" thickBot="1">
      <c r="B30" s="421" t="s">
        <v>127</v>
      </c>
      <c r="C30" s="426" t="s">
        <v>139</v>
      </c>
      <c r="D30" s="426" t="s">
        <v>139</v>
      </c>
      <c r="E30" s="426" t="s">
        <v>139</v>
      </c>
      <c r="F30" s="426" t="s">
        <v>139</v>
      </c>
      <c r="G30" s="426" t="s">
        <v>139</v>
      </c>
      <c r="H30" s="426" t="s">
        <v>139</v>
      </c>
      <c r="I30" s="426" t="s">
        <v>139</v>
      </c>
    </row>
    <row r="31" spans="2:9" ht="15" thickTop="1">
      <c r="B31" s="1359" t="s">
        <v>815</v>
      </c>
      <c r="C31" s="1359"/>
      <c r="D31" s="1359"/>
      <c r="E31" s="1359"/>
      <c r="F31" s="1359"/>
      <c r="G31" s="1359"/>
      <c r="H31" s="1359"/>
      <c r="I31" s="1359"/>
    </row>
    <row r="32" spans="2:9">
      <c r="B32" s="1374" t="s">
        <v>814</v>
      </c>
      <c r="C32" s="1374"/>
      <c r="D32" s="1374"/>
      <c r="E32" s="1374"/>
      <c r="F32" s="1374"/>
      <c r="G32" s="1374"/>
      <c r="H32" s="1374"/>
      <c r="I32" s="1374"/>
    </row>
    <row r="33" spans="2:9">
      <c r="B33" s="417"/>
      <c r="C33" s="411"/>
      <c r="D33" s="411"/>
      <c r="E33" s="411"/>
      <c r="F33" s="411"/>
      <c r="G33" s="411"/>
      <c r="H33" s="411"/>
      <c r="I33" s="411"/>
    </row>
    <row r="34" spans="2:9">
      <c r="B34" s="1358" t="s">
        <v>10</v>
      </c>
      <c r="C34" s="1358"/>
      <c r="D34" s="1358"/>
      <c r="E34" s="1358"/>
      <c r="F34" s="1358"/>
      <c r="G34" s="1358"/>
      <c r="H34" s="1358"/>
      <c r="I34" s="1358"/>
    </row>
    <row r="35" spans="2:9">
      <c r="B35" s="413" t="s">
        <v>9</v>
      </c>
      <c r="C35" s="411"/>
      <c r="D35" s="411"/>
      <c r="E35" s="411"/>
      <c r="F35" s="411"/>
      <c r="G35" s="411"/>
      <c r="H35" s="411"/>
      <c r="I35" s="411"/>
    </row>
    <row r="36" spans="2:9">
      <c r="B36" s="428" t="s">
        <v>115</v>
      </c>
      <c r="C36" s="411"/>
      <c r="D36" s="411"/>
      <c r="E36" s="411"/>
      <c r="F36" s="411"/>
      <c r="G36" s="411"/>
      <c r="H36" s="411"/>
      <c r="I36" s="411"/>
    </row>
    <row r="37" spans="2:9">
      <c r="B37" s="417"/>
      <c r="C37" s="411"/>
      <c r="D37" s="411"/>
      <c r="E37" s="411"/>
      <c r="F37" s="411"/>
      <c r="G37" s="411"/>
      <c r="H37" s="411"/>
      <c r="I37" s="411"/>
    </row>
    <row r="38" spans="2:9">
      <c r="B38" s="415"/>
      <c r="C38" s="416">
        <v>2014</v>
      </c>
      <c r="D38" s="416">
        <v>2015</v>
      </c>
      <c r="E38" s="416">
        <v>2016</v>
      </c>
      <c r="F38" s="416">
        <v>2017</v>
      </c>
      <c r="G38" s="416">
        <v>2018</v>
      </c>
      <c r="H38" s="416">
        <v>2019</v>
      </c>
      <c r="I38" s="416">
        <v>2020</v>
      </c>
    </row>
    <row r="39" spans="2:9">
      <c r="B39" s="300" t="s">
        <v>129</v>
      </c>
      <c r="C39" s="975">
        <v>2342.0166100000001</v>
      </c>
      <c r="D39" s="975">
        <v>2501.1719419999999</v>
      </c>
      <c r="E39" s="975">
        <v>2589.19924012</v>
      </c>
      <c r="F39" s="975">
        <v>2792.9804116300002</v>
      </c>
      <c r="G39" s="975">
        <v>2924.4088372800002</v>
      </c>
      <c r="H39" s="975">
        <v>3450.7600060700001</v>
      </c>
      <c r="I39" s="975">
        <f>I40+I43</f>
        <v>2565.87558424807</v>
      </c>
    </row>
    <row r="40" spans="2:9">
      <c r="B40" s="427" t="s">
        <v>133</v>
      </c>
      <c r="C40" s="977">
        <f>2.205359798*1000</f>
        <v>2205.359798</v>
      </c>
      <c r="D40" s="977">
        <f>2.324273871*1000</f>
        <v>2324.2738709999999</v>
      </c>
      <c r="E40" s="977">
        <v>2377.2745647400002</v>
      </c>
      <c r="F40" s="977">
        <v>2609.84083216</v>
      </c>
      <c r="G40" s="977">
        <v>2708.48336982</v>
      </c>
      <c r="H40" s="977">
        <v>3014.4177198399998</v>
      </c>
      <c r="I40" s="977">
        <v>1541.5112659696799</v>
      </c>
    </row>
    <row r="41" spans="2:9">
      <c r="B41" s="83" t="s">
        <v>130</v>
      </c>
      <c r="C41" s="977">
        <v>2205.359798</v>
      </c>
      <c r="D41" s="977">
        <v>2324.2738709999999</v>
      </c>
      <c r="E41" s="977">
        <v>2377.2745647400002</v>
      </c>
      <c r="F41" s="977">
        <v>2609.84083216</v>
      </c>
      <c r="G41" s="977">
        <v>2708.48336982</v>
      </c>
      <c r="H41" s="977">
        <v>3014.4177198399998</v>
      </c>
      <c r="I41" s="977"/>
    </row>
    <row r="42" spans="2:9">
      <c r="B42" s="83" t="s">
        <v>131</v>
      </c>
      <c r="C42" s="977"/>
      <c r="D42" s="977"/>
      <c r="E42" s="977"/>
      <c r="F42" s="977"/>
      <c r="G42" s="977"/>
      <c r="H42" s="977"/>
      <c r="I42" s="977"/>
    </row>
    <row r="43" spans="2:9">
      <c r="B43" s="427" t="s">
        <v>132</v>
      </c>
      <c r="C43" s="977">
        <v>136.656812</v>
      </c>
      <c r="D43" s="977">
        <v>176.89807099999999</v>
      </c>
      <c r="E43" s="977">
        <v>211.92467536999999</v>
      </c>
      <c r="F43" s="977">
        <v>183.13957945999999</v>
      </c>
      <c r="G43" s="977">
        <v>215.92546745999999</v>
      </c>
      <c r="H43" s="977">
        <v>436.34228623000001</v>
      </c>
      <c r="I43" s="977">
        <v>1024.3643182783901</v>
      </c>
    </row>
    <row r="44" spans="2:9">
      <c r="B44" s="83" t="s">
        <v>130</v>
      </c>
      <c r="C44" s="977">
        <v>136.656812</v>
      </c>
      <c r="D44" s="977">
        <v>176.89807099999999</v>
      </c>
      <c r="E44" s="977">
        <v>211.92467536999999</v>
      </c>
      <c r="F44" s="977">
        <v>183.13957945999999</v>
      </c>
      <c r="G44" s="977">
        <v>215.92546745999999</v>
      </c>
      <c r="H44" s="977">
        <v>436.34228623000001</v>
      </c>
      <c r="I44" s="977">
        <v>1024.3643182783901</v>
      </c>
    </row>
    <row r="45" spans="2:9">
      <c r="B45" s="83" t="s">
        <v>131</v>
      </c>
      <c r="C45" s="420"/>
      <c r="D45" s="420"/>
      <c r="E45" s="420"/>
      <c r="F45" s="420"/>
      <c r="G45" s="420"/>
      <c r="H45" s="420"/>
      <c r="I45" s="420"/>
    </row>
    <row r="46" spans="2:9" s="1152" customFormat="1">
      <c r="B46" s="83"/>
      <c r="C46" s="420"/>
      <c r="D46" s="420"/>
      <c r="E46" s="420"/>
      <c r="F46" s="420"/>
      <c r="G46" s="420"/>
      <c r="H46" s="420"/>
      <c r="I46" s="420"/>
    </row>
    <row r="47" spans="2:9">
      <c r="B47" s="300" t="s">
        <v>134</v>
      </c>
      <c r="C47" s="424" t="s">
        <v>124</v>
      </c>
      <c r="D47" s="424" t="s">
        <v>124</v>
      </c>
      <c r="E47" s="424" t="s">
        <v>124</v>
      </c>
      <c r="F47" s="424" t="s">
        <v>124</v>
      </c>
      <c r="G47" s="424" t="s">
        <v>124</v>
      </c>
      <c r="H47" s="424" t="s">
        <v>124</v>
      </c>
      <c r="I47" s="424" t="s">
        <v>124</v>
      </c>
    </row>
    <row r="48" spans="2:9" ht="15" thickBot="1">
      <c r="B48" s="429" t="s">
        <v>135</v>
      </c>
      <c r="C48" s="430" t="s">
        <v>139</v>
      </c>
      <c r="D48" s="430" t="s">
        <v>139</v>
      </c>
      <c r="E48" s="430" t="s">
        <v>139</v>
      </c>
      <c r="F48" s="430" t="s">
        <v>139</v>
      </c>
      <c r="G48" s="430" t="s">
        <v>139</v>
      </c>
      <c r="H48" s="430" t="s">
        <v>139</v>
      </c>
      <c r="I48" s="430" t="s">
        <v>139</v>
      </c>
    </row>
    <row r="49" spans="2:9" ht="15" thickTop="1">
      <c r="B49" s="1359" t="s">
        <v>815</v>
      </c>
      <c r="C49" s="1359"/>
      <c r="D49" s="1359"/>
      <c r="E49" s="1359"/>
      <c r="F49" s="1359"/>
      <c r="G49" s="1359"/>
      <c r="H49" s="1359"/>
      <c r="I49" s="1359"/>
    </row>
    <row r="50" spans="2:9">
      <c r="B50" s="1374" t="s">
        <v>814</v>
      </c>
      <c r="C50" s="1374"/>
      <c r="D50" s="1374"/>
      <c r="E50" s="1374"/>
      <c r="F50" s="1374"/>
      <c r="G50" s="1374"/>
      <c r="H50" s="1374"/>
      <c r="I50" s="1374"/>
    </row>
    <row r="51" spans="2:9">
      <c r="B51" s="417"/>
      <c r="C51" s="411"/>
      <c r="D51" s="411"/>
      <c r="E51" s="411"/>
      <c r="F51" s="411"/>
      <c r="G51" s="411"/>
      <c r="H51" s="411"/>
      <c r="I51" s="411"/>
    </row>
    <row r="52" spans="2:9">
      <c r="B52" s="1358" t="s">
        <v>12</v>
      </c>
      <c r="C52" s="1358"/>
      <c r="D52" s="1358"/>
      <c r="E52" s="1358"/>
      <c r="F52" s="1358"/>
      <c r="G52" s="1358"/>
      <c r="H52" s="1358"/>
      <c r="I52" s="1358"/>
    </row>
    <row r="53" spans="2:9">
      <c r="B53" s="413" t="s">
        <v>11</v>
      </c>
      <c r="C53" s="411"/>
      <c r="D53" s="411"/>
      <c r="E53" s="411"/>
      <c r="F53" s="411"/>
      <c r="G53" s="411"/>
      <c r="H53" s="411"/>
      <c r="I53" s="411"/>
    </row>
    <row r="54" spans="2:9">
      <c r="B54" s="422" t="s">
        <v>115</v>
      </c>
      <c r="C54" s="411"/>
      <c r="D54" s="411"/>
      <c r="E54" s="411"/>
      <c r="F54" s="411"/>
      <c r="G54" s="411"/>
      <c r="H54" s="411"/>
      <c r="I54" s="411"/>
    </row>
    <row r="55" spans="2:9">
      <c r="B55" s="417"/>
      <c r="C55" s="411"/>
      <c r="D55" s="411"/>
      <c r="E55" s="411"/>
      <c r="F55" s="411"/>
      <c r="G55" s="411"/>
      <c r="H55" s="411"/>
      <c r="I55" s="411"/>
    </row>
    <row r="56" spans="2:9">
      <c r="B56" s="415"/>
      <c r="C56" s="416">
        <v>2014</v>
      </c>
      <c r="D56" s="416">
        <v>2015</v>
      </c>
      <c r="E56" s="416">
        <v>2016</v>
      </c>
      <c r="F56" s="416">
        <v>2017</v>
      </c>
      <c r="G56" s="416">
        <v>2018</v>
      </c>
      <c r="H56" s="416">
        <v>2019</v>
      </c>
      <c r="I56" s="416">
        <v>2020</v>
      </c>
    </row>
    <row r="57" spans="2:9" ht="16.2">
      <c r="B57" s="417" t="s">
        <v>816</v>
      </c>
      <c r="C57" s="431" t="s">
        <v>124</v>
      </c>
      <c r="D57" s="431" t="s">
        <v>124</v>
      </c>
      <c r="E57" s="431" t="s">
        <v>124</v>
      </c>
      <c r="F57" s="431" t="s">
        <v>124</v>
      </c>
      <c r="G57" s="431" t="s">
        <v>124</v>
      </c>
      <c r="H57" s="431" t="s">
        <v>124</v>
      </c>
      <c r="I57" s="431" t="s">
        <v>124</v>
      </c>
    </row>
    <row r="58" spans="2:9">
      <c r="B58" s="422"/>
      <c r="C58" s="432"/>
      <c r="D58" s="432"/>
      <c r="E58" s="432"/>
      <c r="F58" s="432"/>
      <c r="G58" s="432"/>
      <c r="H58" s="432"/>
      <c r="I58" s="432"/>
    </row>
    <row r="59" spans="2:9">
      <c r="B59" s="417" t="s">
        <v>137</v>
      </c>
      <c r="C59" s="431" t="s">
        <v>124</v>
      </c>
      <c r="D59" s="431" t="s">
        <v>124</v>
      </c>
      <c r="E59" s="431" t="s">
        <v>124</v>
      </c>
      <c r="F59" s="431" t="s">
        <v>124</v>
      </c>
      <c r="G59" s="431" t="s">
        <v>124</v>
      </c>
      <c r="H59" s="431" t="s">
        <v>124</v>
      </c>
      <c r="I59" s="431" t="s">
        <v>124</v>
      </c>
    </row>
    <row r="60" spans="2:9">
      <c r="B60" s="419" t="s">
        <v>273</v>
      </c>
      <c r="C60" s="432"/>
      <c r="D60" s="432"/>
      <c r="E60" s="432"/>
      <c r="F60" s="432"/>
      <c r="G60" s="432"/>
      <c r="H60" s="432"/>
      <c r="I60" s="432"/>
    </row>
    <row r="61" spans="2:9">
      <c r="B61" s="419" t="s">
        <v>817</v>
      </c>
      <c r="C61" s="431" t="s">
        <v>124</v>
      </c>
      <c r="D61" s="431" t="s">
        <v>124</v>
      </c>
      <c r="E61" s="431" t="s">
        <v>124</v>
      </c>
      <c r="F61" s="431" t="s">
        <v>124</v>
      </c>
      <c r="G61" s="431" t="s">
        <v>124</v>
      </c>
      <c r="H61" s="431" t="s">
        <v>124</v>
      </c>
      <c r="I61" s="431" t="s">
        <v>124</v>
      </c>
    </row>
    <row r="62" spans="2:9">
      <c r="B62" s="419" t="s">
        <v>818</v>
      </c>
      <c r="C62" s="431" t="s">
        <v>124</v>
      </c>
      <c r="D62" s="431" t="s">
        <v>124</v>
      </c>
      <c r="E62" s="431" t="s">
        <v>124</v>
      </c>
      <c r="F62" s="431" t="s">
        <v>124</v>
      </c>
      <c r="G62" s="431" t="s">
        <v>124</v>
      </c>
      <c r="H62" s="431" t="s">
        <v>124</v>
      </c>
      <c r="I62" s="431" t="s">
        <v>124</v>
      </c>
    </row>
    <row r="63" spans="2:9">
      <c r="B63" s="419" t="s">
        <v>819</v>
      </c>
      <c r="C63" s="431" t="s">
        <v>124</v>
      </c>
      <c r="D63" s="431" t="s">
        <v>124</v>
      </c>
      <c r="E63" s="431" t="s">
        <v>124</v>
      </c>
      <c r="F63" s="431" t="s">
        <v>124</v>
      </c>
      <c r="G63" s="431" t="s">
        <v>124</v>
      </c>
      <c r="H63" s="431" t="s">
        <v>124</v>
      </c>
      <c r="I63" s="431" t="s">
        <v>124</v>
      </c>
    </row>
    <row r="64" spans="2:9">
      <c r="B64" s="419" t="s">
        <v>820</v>
      </c>
      <c r="C64" s="431" t="s">
        <v>124</v>
      </c>
      <c r="D64" s="431" t="s">
        <v>124</v>
      </c>
      <c r="E64" s="431" t="s">
        <v>124</v>
      </c>
      <c r="F64" s="431" t="s">
        <v>124</v>
      </c>
      <c r="G64" s="431" t="s">
        <v>124</v>
      </c>
      <c r="H64" s="431" t="s">
        <v>124</v>
      </c>
      <c r="I64" s="431" t="s">
        <v>124</v>
      </c>
    </row>
    <row r="65" spans="2:9">
      <c r="B65" s="419" t="s">
        <v>821</v>
      </c>
      <c r="C65" s="431" t="s">
        <v>124</v>
      </c>
      <c r="D65" s="431" t="s">
        <v>124</v>
      </c>
      <c r="E65" s="431" t="s">
        <v>124</v>
      </c>
      <c r="F65" s="431" t="s">
        <v>124</v>
      </c>
      <c r="G65" s="431" t="s">
        <v>124</v>
      </c>
      <c r="H65" s="431" t="s">
        <v>124</v>
      </c>
      <c r="I65" s="431" t="s">
        <v>124</v>
      </c>
    </row>
    <row r="66" spans="2:9">
      <c r="B66" s="419" t="s">
        <v>822</v>
      </c>
      <c r="C66" s="431" t="s">
        <v>124</v>
      </c>
      <c r="D66" s="431" t="s">
        <v>124</v>
      </c>
      <c r="E66" s="431" t="s">
        <v>124</v>
      </c>
      <c r="F66" s="431" t="s">
        <v>124</v>
      </c>
      <c r="G66" s="431" t="s">
        <v>124</v>
      </c>
      <c r="H66" s="431" t="s">
        <v>124</v>
      </c>
      <c r="I66" s="431" t="s">
        <v>124</v>
      </c>
    </row>
    <row r="67" spans="2:9">
      <c r="B67" s="419"/>
      <c r="C67" s="432"/>
      <c r="D67" s="432"/>
      <c r="E67" s="432"/>
      <c r="F67" s="432"/>
      <c r="G67" s="432"/>
      <c r="H67" s="432"/>
      <c r="I67" s="432"/>
    </row>
    <row r="68" spans="2:9">
      <c r="B68" s="417" t="s">
        <v>149</v>
      </c>
      <c r="C68" s="431" t="s">
        <v>124</v>
      </c>
      <c r="D68" s="431" t="s">
        <v>124</v>
      </c>
      <c r="E68" s="431" t="s">
        <v>124</v>
      </c>
      <c r="F68" s="431" t="s">
        <v>124</v>
      </c>
      <c r="G68" s="431" t="s">
        <v>124</v>
      </c>
      <c r="H68" s="431" t="s">
        <v>124</v>
      </c>
      <c r="I68" s="431" t="s">
        <v>124</v>
      </c>
    </row>
    <row r="69" spans="2:9">
      <c r="B69" s="419" t="s">
        <v>273</v>
      </c>
      <c r="C69" s="432"/>
      <c r="D69" s="432"/>
      <c r="E69" s="432"/>
      <c r="F69" s="432"/>
      <c r="G69" s="432"/>
      <c r="H69" s="432"/>
      <c r="I69" s="432"/>
    </row>
    <row r="70" spans="2:9">
      <c r="B70" s="433" t="s">
        <v>823</v>
      </c>
      <c r="C70" s="431" t="s">
        <v>124</v>
      </c>
      <c r="D70" s="431" t="s">
        <v>124</v>
      </c>
      <c r="E70" s="431" t="s">
        <v>124</v>
      </c>
      <c r="F70" s="431" t="s">
        <v>124</v>
      </c>
      <c r="G70" s="431" t="s">
        <v>124</v>
      </c>
      <c r="H70" s="431" t="s">
        <v>124</v>
      </c>
      <c r="I70" s="431" t="s">
        <v>124</v>
      </c>
    </row>
    <row r="71" spans="2:9">
      <c r="B71" s="433" t="s">
        <v>824</v>
      </c>
      <c r="C71" s="431" t="s">
        <v>124</v>
      </c>
      <c r="D71" s="431" t="s">
        <v>124</v>
      </c>
      <c r="E71" s="431" t="s">
        <v>124</v>
      </c>
      <c r="F71" s="431" t="s">
        <v>124</v>
      </c>
      <c r="G71" s="431" t="s">
        <v>124</v>
      </c>
      <c r="H71" s="431" t="s">
        <v>124</v>
      </c>
      <c r="I71" s="431" t="s">
        <v>124</v>
      </c>
    </row>
    <row r="72" spans="2:9">
      <c r="B72" s="433" t="s">
        <v>825</v>
      </c>
      <c r="C72" s="431" t="s">
        <v>124</v>
      </c>
      <c r="D72" s="431" t="s">
        <v>124</v>
      </c>
      <c r="E72" s="431" t="s">
        <v>124</v>
      </c>
      <c r="F72" s="431" t="s">
        <v>124</v>
      </c>
      <c r="G72" s="431" t="s">
        <v>124</v>
      </c>
      <c r="H72" s="431" t="s">
        <v>124</v>
      </c>
      <c r="I72" s="431" t="s">
        <v>124</v>
      </c>
    </row>
    <row r="73" spans="2:9">
      <c r="B73" s="433" t="s">
        <v>826</v>
      </c>
      <c r="C73" s="431" t="s">
        <v>124</v>
      </c>
      <c r="D73" s="431" t="s">
        <v>124</v>
      </c>
      <c r="E73" s="431" t="s">
        <v>124</v>
      </c>
      <c r="F73" s="431" t="s">
        <v>124</v>
      </c>
      <c r="G73" s="431" t="s">
        <v>124</v>
      </c>
      <c r="H73" s="431" t="s">
        <v>124</v>
      </c>
      <c r="I73" s="431" t="s">
        <v>124</v>
      </c>
    </row>
    <row r="74" spans="2:9">
      <c r="B74" s="433" t="s">
        <v>827</v>
      </c>
      <c r="C74" s="431" t="s">
        <v>124</v>
      </c>
      <c r="D74" s="431" t="s">
        <v>124</v>
      </c>
      <c r="E74" s="431" t="s">
        <v>124</v>
      </c>
      <c r="F74" s="431" t="s">
        <v>124</v>
      </c>
      <c r="G74" s="431" t="s">
        <v>124</v>
      </c>
      <c r="H74" s="431" t="s">
        <v>124</v>
      </c>
      <c r="I74" s="431" t="s">
        <v>124</v>
      </c>
    </row>
    <row r="75" spans="2:9">
      <c r="B75" s="422"/>
      <c r="C75" s="432"/>
      <c r="D75" s="432"/>
      <c r="E75" s="432"/>
      <c r="F75" s="432"/>
      <c r="G75" s="432"/>
      <c r="H75" s="432"/>
      <c r="I75" s="432"/>
    </row>
    <row r="76" spans="2:9">
      <c r="B76" s="423" t="s">
        <v>155</v>
      </c>
      <c r="C76" s="431" t="s">
        <v>124</v>
      </c>
      <c r="D76" s="431" t="s">
        <v>124</v>
      </c>
      <c r="E76" s="431" t="s">
        <v>124</v>
      </c>
      <c r="F76" s="431" t="s">
        <v>124</v>
      </c>
      <c r="G76" s="431" t="s">
        <v>124</v>
      </c>
      <c r="H76" s="431" t="s">
        <v>124</v>
      </c>
      <c r="I76" s="431" t="s">
        <v>124</v>
      </c>
    </row>
    <row r="77" spans="2:9" ht="15" thickBot="1">
      <c r="B77" s="434" t="s">
        <v>116</v>
      </c>
      <c r="C77" s="431" t="s">
        <v>124</v>
      </c>
      <c r="D77" s="431" t="s">
        <v>124</v>
      </c>
      <c r="E77" s="431" t="s">
        <v>124</v>
      </c>
      <c r="F77" s="431" t="s">
        <v>124</v>
      </c>
      <c r="G77" s="431" t="s">
        <v>124</v>
      </c>
      <c r="H77" s="431" t="s">
        <v>124</v>
      </c>
      <c r="I77" s="431" t="s">
        <v>124</v>
      </c>
    </row>
    <row r="78" spans="2:9" ht="15" thickTop="1">
      <c r="B78" s="1359" t="s">
        <v>815</v>
      </c>
      <c r="C78" s="1359"/>
      <c r="D78" s="1359"/>
      <c r="E78" s="1359"/>
      <c r="F78" s="1359"/>
      <c r="G78" s="1359"/>
      <c r="H78" s="1359"/>
      <c r="I78" s="1359"/>
    </row>
    <row r="79" spans="2:9">
      <c r="B79" s="1374" t="s">
        <v>814</v>
      </c>
      <c r="C79" s="1374"/>
      <c r="D79" s="1374"/>
      <c r="E79" s="1374"/>
      <c r="F79" s="1374"/>
      <c r="G79" s="1374"/>
      <c r="H79" s="1374"/>
      <c r="I79" s="1374"/>
    </row>
    <row r="80" spans="2:9">
      <c r="B80" s="417"/>
      <c r="C80" s="411"/>
      <c r="D80" s="411"/>
      <c r="E80" s="411"/>
      <c r="F80" s="411"/>
      <c r="G80" s="411"/>
      <c r="H80" s="411"/>
      <c r="I80" s="411"/>
    </row>
    <row r="81" spans="2:9">
      <c r="B81" s="1358" t="s">
        <v>14</v>
      </c>
      <c r="C81" s="1358"/>
      <c r="D81" s="1358"/>
      <c r="E81" s="1358"/>
      <c r="F81" s="1358"/>
      <c r="G81" s="1358"/>
      <c r="H81" s="1358"/>
      <c r="I81" s="1358"/>
    </row>
    <row r="82" spans="2:9">
      <c r="B82" s="413" t="s">
        <v>13</v>
      </c>
      <c r="C82" s="411"/>
      <c r="D82" s="411"/>
      <c r="E82" s="411"/>
      <c r="F82" s="411"/>
      <c r="G82" s="411"/>
      <c r="H82" s="411"/>
      <c r="I82" s="411"/>
    </row>
    <row r="83" spans="2:9">
      <c r="B83" s="422" t="s">
        <v>156</v>
      </c>
      <c r="C83" s="411"/>
      <c r="D83" s="411"/>
      <c r="E83" s="411"/>
      <c r="F83" s="411"/>
      <c r="G83" s="411"/>
      <c r="H83" s="411"/>
      <c r="I83" s="411"/>
    </row>
    <row r="84" spans="2:9">
      <c r="B84" s="417"/>
      <c r="C84" s="411"/>
      <c r="D84" s="411"/>
      <c r="E84" s="411"/>
      <c r="F84" s="411"/>
      <c r="G84" s="411"/>
      <c r="H84" s="411"/>
      <c r="I84" s="411"/>
    </row>
    <row r="85" spans="2:9">
      <c r="B85" s="415"/>
      <c r="C85" s="416">
        <v>2014</v>
      </c>
      <c r="D85" s="416">
        <v>2015</v>
      </c>
      <c r="E85" s="416">
        <v>2016</v>
      </c>
      <c r="F85" s="416">
        <v>2017</v>
      </c>
      <c r="G85" s="416">
        <v>2018</v>
      </c>
      <c r="H85" s="416">
        <v>2019</v>
      </c>
      <c r="I85" s="416">
        <v>2020</v>
      </c>
    </row>
    <row r="86" spans="2:9">
      <c r="B86" s="85" t="s">
        <v>157</v>
      </c>
      <c r="C86" s="411"/>
      <c r="D86" s="411"/>
      <c r="E86" s="411"/>
      <c r="F86" s="411"/>
      <c r="G86" s="411"/>
      <c r="H86" s="411"/>
      <c r="I86" s="411"/>
    </row>
    <row r="87" spans="2:9">
      <c r="B87" s="435" t="s">
        <v>158</v>
      </c>
      <c r="C87" s="436">
        <v>1</v>
      </c>
      <c r="D87" s="436">
        <v>2</v>
      </c>
      <c r="E87" s="436">
        <v>2</v>
      </c>
      <c r="F87" s="436">
        <v>2</v>
      </c>
      <c r="G87" s="436">
        <v>2</v>
      </c>
      <c r="H87" s="436">
        <v>2</v>
      </c>
      <c r="I87" s="436">
        <v>2</v>
      </c>
    </row>
    <row r="88" spans="2:9">
      <c r="B88" s="47" t="s">
        <v>159</v>
      </c>
      <c r="C88" s="436" t="s">
        <v>124</v>
      </c>
      <c r="D88" s="436" t="s">
        <v>124</v>
      </c>
      <c r="E88" s="436" t="s">
        <v>124</v>
      </c>
      <c r="F88" s="436" t="s">
        <v>124</v>
      </c>
      <c r="G88" s="436" t="s">
        <v>124</v>
      </c>
      <c r="H88" s="436" t="s">
        <v>124</v>
      </c>
      <c r="I88" s="436" t="s">
        <v>124</v>
      </c>
    </row>
    <row r="89" spans="2:9" ht="16.2">
      <c r="B89" s="47" t="s">
        <v>828</v>
      </c>
      <c r="C89" s="436" t="s">
        <v>124</v>
      </c>
      <c r="D89" s="436" t="s">
        <v>124</v>
      </c>
      <c r="E89" s="436" t="s">
        <v>124</v>
      </c>
      <c r="F89" s="436" t="s">
        <v>124</v>
      </c>
      <c r="G89" s="436" t="s">
        <v>124</v>
      </c>
      <c r="H89" s="436" t="s">
        <v>124</v>
      </c>
      <c r="I89" s="436" t="s">
        <v>124</v>
      </c>
    </row>
    <row r="90" spans="2:9">
      <c r="B90" s="435" t="s">
        <v>161</v>
      </c>
      <c r="C90" s="426" t="s">
        <v>124</v>
      </c>
      <c r="D90" s="426" t="s">
        <v>124</v>
      </c>
      <c r="E90" s="426" t="s">
        <v>124</v>
      </c>
      <c r="F90" s="426" t="s">
        <v>124</v>
      </c>
      <c r="G90" s="426" t="s">
        <v>124</v>
      </c>
      <c r="H90" s="426" t="s">
        <v>124</v>
      </c>
      <c r="I90" s="426" t="s">
        <v>124</v>
      </c>
    </row>
    <row r="91" spans="2:9">
      <c r="B91" s="435"/>
      <c r="C91" s="432"/>
      <c r="D91" s="432"/>
      <c r="E91" s="432"/>
      <c r="F91" s="432"/>
      <c r="G91" s="432"/>
      <c r="H91" s="432"/>
      <c r="I91" s="432"/>
    </row>
    <row r="92" spans="2:9">
      <c r="B92" s="85" t="s">
        <v>501</v>
      </c>
      <c r="C92" s="436"/>
      <c r="D92" s="436"/>
      <c r="E92" s="436"/>
      <c r="F92" s="436"/>
      <c r="G92" s="436"/>
      <c r="H92" s="436"/>
      <c r="I92" s="436"/>
    </row>
    <row r="93" spans="2:9">
      <c r="B93" s="435" t="s">
        <v>163</v>
      </c>
      <c r="C93" s="436" t="s">
        <v>124</v>
      </c>
      <c r="D93" s="436">
        <v>14</v>
      </c>
      <c r="E93" s="436">
        <v>14</v>
      </c>
      <c r="F93" s="436">
        <v>14</v>
      </c>
      <c r="G93" s="436">
        <v>14</v>
      </c>
      <c r="H93" s="436">
        <v>14</v>
      </c>
      <c r="I93" s="436">
        <v>13</v>
      </c>
    </row>
    <row r="94" spans="2:9">
      <c r="B94" s="435" t="s">
        <v>158</v>
      </c>
      <c r="C94" s="431" t="s">
        <v>124</v>
      </c>
      <c r="D94" s="436">
        <v>407</v>
      </c>
      <c r="E94" s="436">
        <v>400</v>
      </c>
      <c r="F94" s="436">
        <v>383</v>
      </c>
      <c r="G94" s="436">
        <v>482</v>
      </c>
      <c r="H94" s="436">
        <v>475</v>
      </c>
      <c r="I94" s="436">
        <v>426</v>
      </c>
    </row>
    <row r="95" spans="2:9">
      <c r="B95" s="435" t="s">
        <v>165</v>
      </c>
      <c r="C95" s="436" t="s">
        <v>124</v>
      </c>
      <c r="D95" s="436">
        <v>3889770</v>
      </c>
      <c r="E95" s="436">
        <v>4153037</v>
      </c>
      <c r="F95" s="436">
        <v>4273429</v>
      </c>
      <c r="G95" s="436">
        <v>4412804</v>
      </c>
      <c r="H95" s="436">
        <v>4651705</v>
      </c>
      <c r="I95" s="436">
        <v>4626162</v>
      </c>
    </row>
    <row r="96" spans="2:9">
      <c r="B96" s="435" t="s">
        <v>161</v>
      </c>
      <c r="C96" s="426" t="s">
        <v>124</v>
      </c>
      <c r="D96" s="426">
        <v>9.2131576033599991</v>
      </c>
      <c r="E96" s="426">
        <v>8.9901542085300008</v>
      </c>
      <c r="F96" s="426">
        <v>10.072536349579901</v>
      </c>
      <c r="G96" s="426">
        <v>11.316013136885701</v>
      </c>
      <c r="H96" s="426">
        <v>12.56751005644</v>
      </c>
      <c r="I96" s="426">
        <v>14.104536438012</v>
      </c>
    </row>
    <row r="97" spans="2:9">
      <c r="B97" s="435"/>
      <c r="C97" s="436"/>
      <c r="D97" s="436"/>
      <c r="E97" s="436"/>
      <c r="F97" s="436"/>
      <c r="G97" s="436"/>
      <c r="H97" s="436"/>
      <c r="I97" s="436"/>
    </row>
    <row r="98" spans="2:9" ht="26.4">
      <c r="B98" s="88" t="s">
        <v>829</v>
      </c>
      <c r="C98" s="432"/>
      <c r="D98" s="432"/>
      <c r="E98" s="432"/>
      <c r="F98" s="432"/>
      <c r="G98" s="432"/>
      <c r="H98" s="432"/>
      <c r="I98" s="432"/>
    </row>
    <row r="99" spans="2:9" ht="16.2">
      <c r="B99" s="435" t="s">
        <v>830</v>
      </c>
      <c r="C99" s="431">
        <v>9</v>
      </c>
      <c r="D99" s="431">
        <v>9</v>
      </c>
      <c r="E99" s="431">
        <v>9</v>
      </c>
      <c r="F99" s="431">
        <v>9</v>
      </c>
      <c r="G99" s="431">
        <v>9</v>
      </c>
      <c r="H99" s="431">
        <v>11</v>
      </c>
      <c r="I99" s="431">
        <v>11</v>
      </c>
    </row>
    <row r="100" spans="2:9">
      <c r="B100" s="435" t="s">
        <v>158</v>
      </c>
      <c r="C100" s="431">
        <v>215</v>
      </c>
      <c r="D100" s="431">
        <v>219</v>
      </c>
      <c r="E100" s="431" t="s">
        <v>124</v>
      </c>
      <c r="F100" s="420" t="s">
        <v>124</v>
      </c>
      <c r="G100" s="420" t="s">
        <v>124</v>
      </c>
      <c r="H100" s="420"/>
      <c r="I100" s="420"/>
    </row>
    <row r="101" spans="2:9">
      <c r="B101" s="435" t="s">
        <v>165</v>
      </c>
      <c r="C101" s="431" t="s">
        <v>124</v>
      </c>
      <c r="D101" s="431" t="s">
        <v>124</v>
      </c>
      <c r="E101" s="431" t="s">
        <v>124</v>
      </c>
      <c r="F101" s="431" t="s">
        <v>124</v>
      </c>
      <c r="G101" s="431" t="s">
        <v>124</v>
      </c>
      <c r="H101" s="431"/>
      <c r="I101" s="431"/>
    </row>
    <row r="102" spans="2:9">
      <c r="B102" s="435" t="s">
        <v>161</v>
      </c>
      <c r="C102" s="420" t="s">
        <v>124</v>
      </c>
      <c r="D102" s="420" t="s">
        <v>124</v>
      </c>
      <c r="E102" s="420" t="s">
        <v>124</v>
      </c>
      <c r="F102" s="420" t="s">
        <v>124</v>
      </c>
      <c r="G102" s="420" t="s">
        <v>124</v>
      </c>
      <c r="H102" s="420"/>
      <c r="I102" s="420"/>
    </row>
    <row r="103" spans="2:9">
      <c r="B103" s="435"/>
      <c r="C103" s="436"/>
      <c r="D103" s="436"/>
      <c r="E103" s="436"/>
      <c r="F103" s="436"/>
      <c r="G103" s="436"/>
      <c r="H103" s="436"/>
      <c r="I103" s="436"/>
    </row>
    <row r="104" spans="2:9">
      <c r="B104" s="85" t="s">
        <v>167</v>
      </c>
      <c r="C104" s="436"/>
      <c r="D104" s="436"/>
      <c r="E104" s="436"/>
      <c r="F104" s="436"/>
      <c r="G104" s="436"/>
      <c r="H104" s="436"/>
      <c r="I104" s="436"/>
    </row>
    <row r="105" spans="2:9">
      <c r="B105" s="435" t="s">
        <v>163</v>
      </c>
      <c r="C105" s="420" t="s">
        <v>139</v>
      </c>
      <c r="D105" s="431" t="s">
        <v>139</v>
      </c>
      <c r="E105" s="431" t="s">
        <v>139</v>
      </c>
      <c r="F105" s="431" t="s">
        <v>139</v>
      </c>
      <c r="G105" s="431">
        <v>1</v>
      </c>
      <c r="H105" s="436">
        <v>1</v>
      </c>
      <c r="I105" s="436">
        <v>1</v>
      </c>
    </row>
    <row r="106" spans="2:9" ht="16.2">
      <c r="B106" s="435" t="s">
        <v>831</v>
      </c>
      <c r="C106" s="420" t="s">
        <v>139</v>
      </c>
      <c r="D106" s="420" t="s">
        <v>139</v>
      </c>
      <c r="E106" s="420" t="s">
        <v>139</v>
      </c>
      <c r="F106" s="420" t="s">
        <v>139</v>
      </c>
      <c r="G106" s="420">
        <v>9.4042525700000006</v>
      </c>
      <c r="H106" s="436">
        <v>7.0455419500000005</v>
      </c>
      <c r="I106" s="436">
        <v>7.3204705833919999</v>
      </c>
    </row>
    <row r="107" spans="2:9" ht="15" thickBot="1">
      <c r="B107" s="437" t="s">
        <v>170</v>
      </c>
      <c r="C107" s="438" t="s">
        <v>139</v>
      </c>
      <c r="D107" s="438" t="s">
        <v>139</v>
      </c>
      <c r="E107" s="438" t="s">
        <v>139</v>
      </c>
      <c r="F107" s="438" t="s">
        <v>139</v>
      </c>
      <c r="G107" s="438" t="s">
        <v>124</v>
      </c>
      <c r="H107" s="439" t="s">
        <v>124</v>
      </c>
      <c r="I107" s="439" t="s">
        <v>124</v>
      </c>
    </row>
    <row r="108" spans="2:9" ht="15" thickTop="1">
      <c r="B108" s="1359" t="s">
        <v>815</v>
      </c>
      <c r="C108" s="1359"/>
      <c r="D108" s="1359"/>
      <c r="E108" s="1359"/>
      <c r="F108" s="1359"/>
      <c r="G108" s="1359"/>
      <c r="H108" s="1359"/>
      <c r="I108" s="1359"/>
    </row>
    <row r="109" spans="2:9">
      <c r="B109" s="1374" t="s">
        <v>814</v>
      </c>
      <c r="C109" s="1374"/>
      <c r="D109" s="1374"/>
      <c r="E109" s="1374"/>
      <c r="F109" s="1374"/>
      <c r="G109" s="1374"/>
      <c r="H109" s="1374"/>
      <c r="I109" s="1374"/>
    </row>
    <row r="110" spans="2:9">
      <c r="B110" s="417"/>
      <c r="C110" s="411"/>
      <c r="D110" s="411"/>
      <c r="E110" s="411"/>
      <c r="F110" s="411"/>
      <c r="G110" s="411"/>
      <c r="H110" s="411"/>
      <c r="I110" s="411"/>
    </row>
    <row r="111" spans="2:9">
      <c r="B111" s="1358" t="s">
        <v>17</v>
      </c>
      <c r="C111" s="1358"/>
      <c r="D111" s="1358"/>
      <c r="E111" s="1358"/>
      <c r="F111" s="1358"/>
      <c r="G111" s="1358"/>
      <c r="H111" s="1358"/>
      <c r="I111" s="1358"/>
    </row>
    <row r="112" spans="2:9">
      <c r="B112" s="413" t="s">
        <v>16</v>
      </c>
      <c r="C112" s="411"/>
      <c r="D112" s="411"/>
      <c r="E112" s="411"/>
      <c r="F112" s="411"/>
      <c r="G112" s="411"/>
      <c r="H112" s="411"/>
      <c r="I112" s="411"/>
    </row>
    <row r="113" spans="2:9">
      <c r="B113" s="422" t="s">
        <v>172</v>
      </c>
      <c r="C113" s="411"/>
      <c r="D113" s="411"/>
      <c r="E113" s="411"/>
      <c r="F113" s="411"/>
      <c r="G113" s="411"/>
      <c r="H113" s="411"/>
      <c r="I113" s="411"/>
    </row>
    <row r="114" spans="2:9">
      <c r="B114" s="417"/>
      <c r="C114" s="411"/>
      <c r="D114" s="411"/>
      <c r="E114" s="411"/>
      <c r="F114" s="411"/>
      <c r="G114" s="411"/>
      <c r="H114" s="411"/>
      <c r="I114" s="411"/>
    </row>
    <row r="115" spans="2:9">
      <c r="B115" s="415"/>
      <c r="C115" s="416">
        <v>2014</v>
      </c>
      <c r="D115" s="416">
        <v>2015</v>
      </c>
      <c r="E115" s="416">
        <v>2016</v>
      </c>
      <c r="F115" s="416">
        <v>2017</v>
      </c>
      <c r="G115" s="416">
        <v>2018</v>
      </c>
      <c r="H115" s="416">
        <v>2019</v>
      </c>
      <c r="I115" s="416">
        <v>2020</v>
      </c>
    </row>
    <row r="116" spans="2:9">
      <c r="B116" s="57" t="s">
        <v>173</v>
      </c>
      <c r="C116" s="411"/>
      <c r="D116" s="411"/>
      <c r="E116" s="411"/>
      <c r="F116" s="411"/>
      <c r="G116" s="411"/>
      <c r="H116" s="411"/>
      <c r="I116" s="411"/>
    </row>
    <row r="117" spans="2:9">
      <c r="B117" s="60" t="s">
        <v>174</v>
      </c>
      <c r="C117" s="436"/>
      <c r="D117" s="436"/>
      <c r="E117" s="436"/>
      <c r="F117" s="436"/>
      <c r="G117" s="436"/>
      <c r="H117" s="436"/>
      <c r="I117" s="436"/>
    </row>
    <row r="118" spans="2:9" ht="15.6">
      <c r="B118" s="60" t="s">
        <v>832</v>
      </c>
      <c r="C118" s="436" t="s">
        <v>124</v>
      </c>
      <c r="D118" s="436">
        <v>1708047</v>
      </c>
      <c r="E118" s="436">
        <v>1877295</v>
      </c>
      <c r="F118" s="436">
        <v>1910242</v>
      </c>
      <c r="G118" s="436">
        <v>2041457</v>
      </c>
      <c r="H118" s="436">
        <v>2135350</v>
      </c>
      <c r="I118" s="436">
        <v>2093845</v>
      </c>
    </row>
    <row r="119" spans="2:9">
      <c r="B119" s="60" t="s">
        <v>176</v>
      </c>
      <c r="C119" s="436" t="s">
        <v>139</v>
      </c>
      <c r="D119" s="436" t="s">
        <v>139</v>
      </c>
      <c r="E119" s="436" t="s">
        <v>139</v>
      </c>
      <c r="F119" s="436" t="s">
        <v>139</v>
      </c>
      <c r="G119" s="436" t="s">
        <v>139</v>
      </c>
      <c r="H119" s="436"/>
      <c r="I119" s="436"/>
    </row>
    <row r="120" spans="2:9">
      <c r="B120" s="60" t="s">
        <v>177</v>
      </c>
      <c r="C120" s="436" t="s">
        <v>124</v>
      </c>
      <c r="D120" s="436">
        <v>765595</v>
      </c>
      <c r="E120" s="436">
        <v>852923</v>
      </c>
      <c r="F120" s="436">
        <v>900240</v>
      </c>
      <c r="G120" s="436">
        <v>953470</v>
      </c>
      <c r="H120" s="436">
        <v>1054146</v>
      </c>
      <c r="I120" s="436">
        <v>992156</v>
      </c>
    </row>
    <row r="121" spans="2:9">
      <c r="B121" s="60" t="s">
        <v>178</v>
      </c>
      <c r="C121" s="436" t="s">
        <v>124</v>
      </c>
      <c r="D121" s="436" t="s">
        <v>124</v>
      </c>
      <c r="E121" s="436" t="s">
        <v>124</v>
      </c>
      <c r="F121" s="436" t="s">
        <v>124</v>
      </c>
      <c r="G121" s="436" t="s">
        <v>124</v>
      </c>
      <c r="H121" s="436" t="s">
        <v>124</v>
      </c>
      <c r="I121" s="436"/>
    </row>
    <row r="122" spans="2:9" ht="26.4">
      <c r="B122" s="63" t="s">
        <v>179</v>
      </c>
      <c r="C122" s="436" t="s">
        <v>124</v>
      </c>
      <c r="D122" s="436" t="s">
        <v>124</v>
      </c>
      <c r="E122" s="436" t="s">
        <v>124</v>
      </c>
      <c r="F122" s="436" t="s">
        <v>124</v>
      </c>
      <c r="G122" s="436" t="s">
        <v>124</v>
      </c>
      <c r="H122" s="436" t="s">
        <v>124</v>
      </c>
      <c r="I122" s="436"/>
    </row>
    <row r="123" spans="2:9">
      <c r="B123" s="64" t="s">
        <v>180</v>
      </c>
      <c r="C123" s="436" t="s">
        <v>124</v>
      </c>
      <c r="D123" s="436">
        <v>2473642</v>
      </c>
      <c r="E123" s="440">
        <v>2730218</v>
      </c>
      <c r="F123" s="440">
        <v>2810482</v>
      </c>
      <c r="G123" s="440">
        <v>2994927</v>
      </c>
      <c r="H123" s="440">
        <v>3189496</v>
      </c>
      <c r="I123" s="440">
        <v>3086001</v>
      </c>
    </row>
    <row r="124" spans="2:9" ht="26.4">
      <c r="B124" s="63" t="s">
        <v>181</v>
      </c>
      <c r="C124" s="436" t="s">
        <v>124</v>
      </c>
      <c r="D124" s="436" t="s">
        <v>124</v>
      </c>
      <c r="E124" s="436" t="s">
        <v>124</v>
      </c>
      <c r="F124" s="436" t="s">
        <v>124</v>
      </c>
      <c r="G124" s="436" t="s">
        <v>124</v>
      </c>
      <c r="H124" s="436" t="s">
        <v>124</v>
      </c>
      <c r="I124" s="436"/>
    </row>
    <row r="125" spans="2:9">
      <c r="B125" s="60" t="s">
        <v>182</v>
      </c>
      <c r="C125" s="436" t="s">
        <v>124</v>
      </c>
      <c r="D125" s="436" t="s">
        <v>124</v>
      </c>
      <c r="E125" s="436" t="s">
        <v>124</v>
      </c>
      <c r="F125" s="436" t="s">
        <v>124</v>
      </c>
      <c r="G125" s="436" t="s">
        <v>124</v>
      </c>
      <c r="H125" s="436" t="s">
        <v>124</v>
      </c>
      <c r="I125" s="436"/>
    </row>
    <row r="126" spans="2:9">
      <c r="B126" s="60"/>
      <c r="C126" s="436"/>
      <c r="D126" s="436"/>
      <c r="E126" s="436"/>
      <c r="F126" s="436"/>
      <c r="G126" s="436"/>
      <c r="H126" s="436"/>
      <c r="I126" s="436"/>
    </row>
    <row r="127" spans="2:9">
      <c r="B127" s="67" t="s">
        <v>183</v>
      </c>
      <c r="C127" s="436"/>
      <c r="D127" s="436"/>
      <c r="E127" s="436"/>
      <c r="F127" s="436"/>
      <c r="G127" s="436"/>
      <c r="H127" s="436"/>
      <c r="I127" s="436"/>
    </row>
    <row r="128" spans="2:9" ht="15.6">
      <c r="B128" s="60" t="s">
        <v>833</v>
      </c>
      <c r="C128" s="441">
        <v>1631</v>
      </c>
      <c r="D128" s="441">
        <v>1449</v>
      </c>
      <c r="E128" s="441">
        <v>1510</v>
      </c>
      <c r="F128" s="441">
        <v>1590</v>
      </c>
      <c r="G128" s="441">
        <v>1649</v>
      </c>
      <c r="H128" s="441">
        <v>1684</v>
      </c>
      <c r="I128" s="441">
        <v>1739</v>
      </c>
    </row>
    <row r="129" spans="2:9">
      <c r="B129" s="70" t="s">
        <v>118</v>
      </c>
      <c r="C129" s="441"/>
      <c r="D129" s="441"/>
      <c r="E129" s="441"/>
      <c r="F129" s="441"/>
      <c r="G129" s="441"/>
      <c r="H129" s="441"/>
      <c r="I129" s="441"/>
    </row>
    <row r="130" spans="2:9">
      <c r="B130" s="72" t="s">
        <v>185</v>
      </c>
      <c r="C130" s="436">
        <v>1631</v>
      </c>
      <c r="D130" s="436">
        <v>1449</v>
      </c>
      <c r="E130" s="436">
        <v>1510</v>
      </c>
      <c r="F130" s="436">
        <v>1590</v>
      </c>
      <c r="G130" s="436">
        <v>1649</v>
      </c>
      <c r="H130" s="436">
        <v>1684</v>
      </c>
      <c r="I130" s="986">
        <v>1739</v>
      </c>
    </row>
    <row r="131" spans="2:9">
      <c r="B131" s="72" t="s">
        <v>186</v>
      </c>
      <c r="C131" s="420" t="s">
        <v>139</v>
      </c>
      <c r="D131" s="420" t="s">
        <v>124</v>
      </c>
      <c r="E131" s="420" t="s">
        <v>124</v>
      </c>
      <c r="F131" s="420" t="s">
        <v>124</v>
      </c>
      <c r="G131" s="420" t="s">
        <v>124</v>
      </c>
      <c r="H131" s="420" t="s">
        <v>124</v>
      </c>
      <c r="I131" s="1052"/>
    </row>
    <row r="132" spans="2:9">
      <c r="B132" s="60" t="s">
        <v>187</v>
      </c>
      <c r="C132" s="431">
        <v>12</v>
      </c>
      <c r="D132" s="431">
        <v>12</v>
      </c>
      <c r="E132" s="431">
        <v>12</v>
      </c>
      <c r="F132" s="431">
        <v>12</v>
      </c>
      <c r="G132" s="431">
        <v>12</v>
      </c>
      <c r="H132" s="431">
        <v>12</v>
      </c>
      <c r="I132" s="1137">
        <v>12</v>
      </c>
    </row>
    <row r="133" spans="2:9">
      <c r="B133" s="60"/>
      <c r="C133" s="436"/>
      <c r="D133" s="436"/>
      <c r="E133" s="436"/>
      <c r="F133" s="436"/>
      <c r="G133" s="436"/>
      <c r="H133" s="436"/>
      <c r="I133" s="436"/>
    </row>
    <row r="134" spans="2:9" ht="15.6">
      <c r="B134" s="60" t="s">
        <v>834</v>
      </c>
      <c r="C134" s="436">
        <v>17382</v>
      </c>
      <c r="D134" s="436">
        <v>22795</v>
      </c>
      <c r="E134" s="436">
        <v>23459</v>
      </c>
      <c r="F134" s="436">
        <v>25342</v>
      </c>
      <c r="G134" s="436">
        <v>29786</v>
      </c>
      <c r="H134" s="436">
        <v>37235</v>
      </c>
      <c r="I134" s="436">
        <v>48970</v>
      </c>
    </row>
    <row r="135" spans="2:9">
      <c r="B135" s="72" t="s">
        <v>189</v>
      </c>
      <c r="C135" s="436" t="s">
        <v>139</v>
      </c>
      <c r="D135" s="436"/>
      <c r="E135" s="436"/>
      <c r="F135" s="436"/>
      <c r="G135" s="436"/>
      <c r="H135" s="436"/>
      <c r="I135" s="436"/>
    </row>
    <row r="136" spans="2:9">
      <c r="B136" s="60" t="s">
        <v>504</v>
      </c>
      <c r="C136" s="420" t="s">
        <v>139</v>
      </c>
      <c r="D136" s="420" t="s">
        <v>139</v>
      </c>
      <c r="E136" s="420" t="s">
        <v>139</v>
      </c>
      <c r="F136" s="420" t="s">
        <v>139</v>
      </c>
      <c r="G136" s="420" t="s">
        <v>139</v>
      </c>
      <c r="H136" s="420" t="s">
        <v>139</v>
      </c>
      <c r="I136" s="420" t="s">
        <v>139</v>
      </c>
    </row>
    <row r="137" spans="2:9">
      <c r="B137" s="75" t="s">
        <v>190</v>
      </c>
      <c r="C137" s="420" t="s">
        <v>139</v>
      </c>
      <c r="D137" s="420" t="s">
        <v>139</v>
      </c>
      <c r="E137" s="420" t="s">
        <v>139</v>
      </c>
      <c r="F137" s="420" t="s">
        <v>139</v>
      </c>
      <c r="G137" s="420" t="s">
        <v>139</v>
      </c>
      <c r="H137" s="420" t="s">
        <v>139</v>
      </c>
      <c r="I137" s="420" t="s">
        <v>139</v>
      </c>
    </row>
    <row r="138" spans="2:9">
      <c r="B138" s="60" t="s">
        <v>191</v>
      </c>
      <c r="C138" s="420" t="s">
        <v>124</v>
      </c>
      <c r="D138" s="420" t="s">
        <v>124</v>
      </c>
      <c r="E138" s="420" t="s">
        <v>124</v>
      </c>
      <c r="F138" s="420" t="s">
        <v>124</v>
      </c>
      <c r="G138" s="420" t="s">
        <v>124</v>
      </c>
      <c r="H138" s="420" t="s">
        <v>124</v>
      </c>
      <c r="I138" s="420" t="s">
        <v>124</v>
      </c>
    </row>
    <row r="139" spans="2:9">
      <c r="B139" s="60" t="s">
        <v>192</v>
      </c>
      <c r="C139" s="431" t="s">
        <v>139</v>
      </c>
      <c r="D139" s="431" t="s">
        <v>139</v>
      </c>
      <c r="E139" s="431" t="s">
        <v>139</v>
      </c>
      <c r="F139" s="431" t="s">
        <v>139</v>
      </c>
      <c r="G139" s="431" t="s">
        <v>139</v>
      </c>
      <c r="H139" s="431" t="s">
        <v>139</v>
      </c>
      <c r="I139" s="431" t="s">
        <v>139</v>
      </c>
    </row>
    <row r="140" spans="2:9">
      <c r="B140" s="63" t="s">
        <v>193</v>
      </c>
      <c r="C140" s="431" t="s">
        <v>139</v>
      </c>
      <c r="D140" s="431" t="s">
        <v>139</v>
      </c>
      <c r="E140" s="431" t="s">
        <v>139</v>
      </c>
      <c r="F140" s="431" t="s">
        <v>139</v>
      </c>
      <c r="G140" s="431" t="s">
        <v>139</v>
      </c>
      <c r="H140" s="431" t="s">
        <v>139</v>
      </c>
      <c r="I140" s="431" t="s">
        <v>139</v>
      </c>
    </row>
    <row r="141" spans="2:9" ht="15" thickBot="1">
      <c r="B141" s="219" t="s">
        <v>194</v>
      </c>
      <c r="C141" s="420" t="s">
        <v>139</v>
      </c>
      <c r="D141" s="420" t="s">
        <v>139</v>
      </c>
      <c r="E141" s="420" t="s">
        <v>139</v>
      </c>
      <c r="F141" s="420" t="s">
        <v>139</v>
      </c>
      <c r="G141" s="420" t="s">
        <v>139</v>
      </c>
      <c r="H141" s="420" t="s">
        <v>139</v>
      </c>
      <c r="I141" s="420" t="s">
        <v>139</v>
      </c>
    </row>
    <row r="142" spans="2:9" ht="15" thickTop="1">
      <c r="B142" s="1359" t="s">
        <v>815</v>
      </c>
      <c r="C142" s="1359"/>
      <c r="D142" s="1359"/>
      <c r="E142" s="1359"/>
      <c r="F142" s="1359"/>
      <c r="G142" s="1359"/>
      <c r="H142" s="1359"/>
      <c r="I142" s="1359"/>
    </row>
    <row r="143" spans="2:9">
      <c r="B143" s="1374" t="s">
        <v>835</v>
      </c>
      <c r="C143" s="1374"/>
      <c r="D143" s="1374"/>
      <c r="E143" s="1374"/>
      <c r="F143" s="1374"/>
      <c r="G143" s="1374"/>
      <c r="H143" s="1374"/>
      <c r="I143" s="1374"/>
    </row>
    <row r="144" spans="2:9">
      <c r="B144" s="417"/>
      <c r="C144" s="411"/>
      <c r="D144" s="411"/>
      <c r="E144" s="411"/>
      <c r="F144" s="411"/>
      <c r="G144" s="411"/>
      <c r="H144" s="411"/>
      <c r="I144" s="411"/>
    </row>
    <row r="145" spans="2:9">
      <c r="B145" s="1358" t="s">
        <v>19</v>
      </c>
      <c r="C145" s="1358"/>
      <c r="D145" s="1358"/>
      <c r="E145" s="1358"/>
      <c r="F145" s="1358"/>
      <c r="G145" s="1358"/>
      <c r="H145" s="1358"/>
      <c r="I145" s="1358"/>
    </row>
    <row r="147" spans="2:9">
      <c r="B147" s="422" t="s">
        <v>196</v>
      </c>
      <c r="C147" s="411"/>
      <c r="D147" s="411"/>
      <c r="E147" s="411"/>
      <c r="F147" s="411"/>
      <c r="G147" s="411"/>
      <c r="H147" s="411"/>
      <c r="I147" s="411"/>
    </row>
    <row r="148" spans="2:9">
      <c r="B148" s="417"/>
      <c r="C148" s="411"/>
      <c r="D148" s="411"/>
      <c r="E148" s="411"/>
      <c r="F148" s="411"/>
      <c r="G148" s="411"/>
      <c r="H148" s="411"/>
      <c r="I148" s="411"/>
    </row>
    <row r="149" spans="2:9">
      <c r="B149" s="415"/>
      <c r="C149" s="416">
        <v>2014</v>
      </c>
      <c r="D149" s="416">
        <v>2015</v>
      </c>
      <c r="E149" s="416">
        <v>2016</v>
      </c>
      <c r="F149" s="416">
        <v>2017</v>
      </c>
      <c r="G149" s="416">
        <v>2018</v>
      </c>
      <c r="H149" s="416">
        <v>2019</v>
      </c>
      <c r="I149" s="416">
        <v>2020</v>
      </c>
    </row>
    <row r="150" spans="2:9">
      <c r="B150" s="85" t="s">
        <v>197</v>
      </c>
      <c r="C150" s="411"/>
      <c r="D150" s="411"/>
      <c r="E150" s="411"/>
      <c r="F150" s="411"/>
      <c r="G150" s="411"/>
      <c r="H150" s="411"/>
      <c r="I150" s="411"/>
    </row>
    <row r="151" spans="2:9">
      <c r="B151" s="442" t="s">
        <v>198</v>
      </c>
      <c r="C151" s="977"/>
      <c r="D151" s="1155">
        <f>D152+D153</f>
        <v>13409.675999999999</v>
      </c>
      <c r="E151" s="1155">
        <f t="shared" ref="E151:I151" si="0">E152+E153</f>
        <v>18639.32</v>
      </c>
      <c r="F151" s="1155">
        <f t="shared" si="0"/>
        <v>16705.794580416183</v>
      </c>
      <c r="G151" s="1155">
        <f t="shared" si="0"/>
        <v>17977.640312600775</v>
      </c>
      <c r="H151" s="1155">
        <f t="shared" si="0"/>
        <v>28516.296999999999</v>
      </c>
      <c r="I151" s="1155">
        <f t="shared" si="0"/>
        <v>32946.660000000003</v>
      </c>
    </row>
    <row r="152" spans="2:9" ht="15">
      <c r="B152" s="443" t="s">
        <v>836</v>
      </c>
      <c r="C152" s="977" t="s">
        <v>854</v>
      </c>
      <c r="D152" s="977">
        <v>147.71199999999999</v>
      </c>
      <c r="E152" s="977">
        <v>217.7</v>
      </c>
      <c r="F152" s="977">
        <v>163.96899999999999</v>
      </c>
      <c r="G152" s="977">
        <v>208.8775</v>
      </c>
      <c r="H152" s="977">
        <v>140.08699999999999</v>
      </c>
      <c r="I152" s="977">
        <v>276.77999999999997</v>
      </c>
    </row>
    <row r="153" spans="2:9" ht="15">
      <c r="B153" s="443" t="s">
        <v>837</v>
      </c>
      <c r="C153" s="977" t="s">
        <v>854</v>
      </c>
      <c r="D153" s="977">
        <v>13261.964</v>
      </c>
      <c r="E153" s="977">
        <v>18421.62</v>
      </c>
      <c r="F153" s="977">
        <v>16541.825580416182</v>
      </c>
      <c r="G153" s="977">
        <v>17768.762812600777</v>
      </c>
      <c r="H153" s="977">
        <v>28376.21</v>
      </c>
      <c r="I153" s="977">
        <v>32669.88</v>
      </c>
    </row>
    <row r="154" spans="2:9">
      <c r="B154" s="444" t="s">
        <v>201</v>
      </c>
      <c r="C154" s="977" t="s">
        <v>854</v>
      </c>
      <c r="D154" s="977">
        <v>2621.76467</v>
      </c>
      <c r="E154" s="977">
        <v>2756.31</v>
      </c>
      <c r="F154" s="977">
        <v>2742.06</v>
      </c>
      <c r="G154" s="977">
        <v>1700.07</v>
      </c>
      <c r="H154" s="977">
        <v>2648.85</v>
      </c>
      <c r="I154" s="977">
        <v>3072.9110000000001</v>
      </c>
    </row>
    <row r="155" spans="2:9" ht="28.8">
      <c r="B155" s="442" t="s">
        <v>838</v>
      </c>
      <c r="C155" s="977"/>
      <c r="D155" s="1155">
        <f>D156+D158</f>
        <v>39921.607000000004</v>
      </c>
      <c r="E155" s="1155">
        <f t="shared" ref="E155:I155" si="1">E156+E158</f>
        <v>51617.36</v>
      </c>
      <c r="F155" s="1155">
        <f t="shared" si="1"/>
        <v>57408.240000000005</v>
      </c>
      <c r="G155" s="1155">
        <f t="shared" si="1"/>
        <v>62223.33</v>
      </c>
      <c r="H155" s="1155">
        <f t="shared" si="1"/>
        <v>70907.350000000006</v>
      </c>
      <c r="I155" s="1155">
        <f t="shared" si="1"/>
        <v>65176.679999999993</v>
      </c>
    </row>
    <row r="156" spans="2:9">
      <c r="B156" s="443" t="s">
        <v>203</v>
      </c>
      <c r="C156" s="977" t="s">
        <v>854</v>
      </c>
      <c r="D156" s="977">
        <v>18174.897000000001</v>
      </c>
      <c r="E156" s="977">
        <v>24240.68</v>
      </c>
      <c r="F156" s="977">
        <v>26310.18</v>
      </c>
      <c r="G156" s="977">
        <v>28566.6</v>
      </c>
      <c r="H156" s="977">
        <v>33465.79</v>
      </c>
      <c r="I156" s="977">
        <v>33769.629999999997</v>
      </c>
    </row>
    <row r="157" spans="2:9" ht="26.4">
      <c r="B157" s="443" t="s">
        <v>204</v>
      </c>
      <c r="C157" s="977"/>
      <c r="D157" s="977"/>
      <c r="E157" s="977"/>
      <c r="F157" s="977"/>
      <c r="G157" s="977"/>
      <c r="H157" s="977"/>
      <c r="I157" s="977"/>
    </row>
    <row r="158" spans="2:9">
      <c r="B158" s="443" t="s">
        <v>205</v>
      </c>
      <c r="C158" s="977" t="s">
        <v>854</v>
      </c>
      <c r="D158" s="977">
        <v>21746.71</v>
      </c>
      <c r="E158" s="977">
        <v>27376.68</v>
      </c>
      <c r="F158" s="977">
        <v>31098.06</v>
      </c>
      <c r="G158" s="977">
        <v>33656.730000000003</v>
      </c>
      <c r="H158" s="977">
        <v>37441.56</v>
      </c>
      <c r="I158" s="977">
        <v>31407.05</v>
      </c>
    </row>
    <row r="159" spans="2:9" ht="15.6">
      <c r="B159" s="442" t="s">
        <v>839</v>
      </c>
      <c r="C159" s="977"/>
      <c r="D159" s="977"/>
      <c r="E159" s="977"/>
      <c r="F159" s="977"/>
      <c r="G159" s="977"/>
      <c r="H159" s="977"/>
      <c r="I159" s="977"/>
    </row>
    <row r="160" spans="2:9">
      <c r="B160" s="442" t="s">
        <v>207</v>
      </c>
      <c r="C160" s="977" t="s">
        <v>854</v>
      </c>
      <c r="D160" s="1155">
        <v>14914.743</v>
      </c>
      <c r="E160" s="1155">
        <v>16776.500666666667</v>
      </c>
      <c r="F160" s="1155">
        <v>15676.955</v>
      </c>
      <c r="G160" s="1155">
        <v>14658.415499999999</v>
      </c>
      <c r="H160" s="1155">
        <v>13957.5265</v>
      </c>
      <c r="I160" s="1155">
        <v>9258.5789999999997</v>
      </c>
    </row>
    <row r="161" spans="2:9">
      <c r="B161" s="445" t="s">
        <v>130</v>
      </c>
      <c r="C161" s="977"/>
      <c r="D161" s="977"/>
      <c r="E161" s="977"/>
      <c r="F161" s="977"/>
      <c r="G161" s="977"/>
      <c r="H161" s="977"/>
      <c r="I161" s="977"/>
    </row>
    <row r="162" spans="2:9">
      <c r="B162" s="445" t="s">
        <v>131</v>
      </c>
      <c r="C162" s="977"/>
      <c r="D162" s="977"/>
      <c r="E162" s="977"/>
      <c r="F162" s="977"/>
      <c r="G162" s="977"/>
      <c r="H162" s="977"/>
      <c r="I162" s="977"/>
    </row>
    <row r="163" spans="2:9" ht="15.6">
      <c r="B163" s="442" t="s">
        <v>840</v>
      </c>
      <c r="C163" s="1160" t="s">
        <v>854</v>
      </c>
      <c r="D163" s="1160">
        <v>461.01600000000002</v>
      </c>
      <c r="E163" s="1160">
        <v>1879.68</v>
      </c>
      <c r="F163" s="1160">
        <v>1272.125</v>
      </c>
      <c r="G163" s="1160">
        <v>2962.85</v>
      </c>
      <c r="H163" s="1160">
        <v>3670.056</v>
      </c>
      <c r="I163" s="1160" t="s">
        <v>124</v>
      </c>
    </row>
    <row r="164" spans="2:9">
      <c r="B164" s="442"/>
      <c r="C164" s="978"/>
      <c r="D164" s="978"/>
      <c r="E164" s="978"/>
      <c r="F164" s="978"/>
      <c r="G164" s="978"/>
      <c r="H164" s="978"/>
      <c r="I164" s="978"/>
    </row>
    <row r="165" spans="2:9" ht="26.4">
      <c r="B165" s="442" t="s">
        <v>209</v>
      </c>
      <c r="C165" s="977" t="s">
        <v>854</v>
      </c>
      <c r="D165" s="977">
        <f>D151+D154+D155+D160+D163</f>
        <v>71328.806670000005</v>
      </c>
      <c r="E165" s="977">
        <f t="shared" ref="E165:H165" si="2">E151+E154+E155+E160+E163</f>
        <v>91669.170666666672</v>
      </c>
      <c r="F165" s="977">
        <f t="shared" si="2"/>
        <v>93805.174580416191</v>
      </c>
      <c r="G165" s="977">
        <f t="shared" si="2"/>
        <v>99522.305812600782</v>
      </c>
      <c r="H165" s="977">
        <f t="shared" si="2"/>
        <v>119700.07950000001</v>
      </c>
      <c r="I165" s="977">
        <f>I151+I154+I155+I160+IF(ISNUMBER(I163),I163,0)</f>
        <v>110454.82999999999</v>
      </c>
    </row>
    <row r="166" spans="2:9">
      <c r="B166" s="447" t="s">
        <v>210</v>
      </c>
      <c r="C166" s="977"/>
      <c r="D166" s="977"/>
      <c r="E166" s="977"/>
      <c r="F166" s="977"/>
      <c r="G166" s="977"/>
      <c r="H166" s="977"/>
      <c r="I166" s="977"/>
    </row>
    <row r="167" spans="2:9">
      <c r="B167" s="447"/>
      <c r="C167" s="448"/>
      <c r="D167" s="448"/>
      <c r="E167" s="448"/>
      <c r="F167" s="448"/>
      <c r="G167" s="979"/>
      <c r="H167" s="448"/>
      <c r="I167" s="448"/>
    </row>
    <row r="168" spans="2:9">
      <c r="B168" s="442" t="s">
        <v>211</v>
      </c>
      <c r="C168" s="448" t="s">
        <v>854</v>
      </c>
      <c r="D168" s="448" t="s">
        <v>854</v>
      </c>
      <c r="E168" s="448" t="s">
        <v>854</v>
      </c>
      <c r="F168" s="448" t="s">
        <v>854</v>
      </c>
      <c r="G168" s="448" t="s">
        <v>854</v>
      </c>
      <c r="H168" s="448"/>
      <c r="I168" s="448"/>
    </row>
    <row r="169" spans="2:9">
      <c r="B169" s="442"/>
      <c r="C169" s="977"/>
      <c r="D169" s="977"/>
      <c r="E169" s="977"/>
      <c r="F169" s="977"/>
      <c r="G169" s="977"/>
      <c r="H169" s="977"/>
      <c r="I169" s="977"/>
    </row>
    <row r="170" spans="2:9">
      <c r="B170" s="450" t="s">
        <v>212</v>
      </c>
      <c r="C170" s="977"/>
      <c r="D170" s="977"/>
      <c r="E170" s="977"/>
      <c r="F170" s="977"/>
      <c r="G170" s="977"/>
      <c r="H170" s="977"/>
      <c r="I170" s="977"/>
    </row>
    <row r="171" spans="2:9">
      <c r="B171" s="442" t="s">
        <v>213</v>
      </c>
      <c r="C171" s="977"/>
      <c r="D171" s="977"/>
      <c r="E171" s="977"/>
      <c r="F171" s="977"/>
      <c r="G171" s="977"/>
      <c r="H171" s="977"/>
      <c r="I171" s="977">
        <v>46921.296999999999</v>
      </c>
    </row>
    <row r="172" spans="2:9">
      <c r="B172" s="447" t="s">
        <v>214</v>
      </c>
      <c r="C172" s="1160" t="s">
        <v>854</v>
      </c>
      <c r="D172" s="1160">
        <v>38679.769999999997</v>
      </c>
      <c r="E172" s="1160">
        <v>46812.97</v>
      </c>
      <c r="F172" s="1160">
        <v>46148.53</v>
      </c>
      <c r="G172" s="1160">
        <v>47824.29</v>
      </c>
      <c r="H172" s="1160">
        <v>48401.57</v>
      </c>
      <c r="I172" s="1160">
        <v>46921.296999999999</v>
      </c>
    </row>
    <row r="173" spans="2:9">
      <c r="B173" s="447" t="s">
        <v>215</v>
      </c>
      <c r="C173" s="1160"/>
      <c r="D173" s="1160"/>
      <c r="E173" s="1161"/>
      <c r="F173" s="1161"/>
      <c r="G173" s="1161"/>
      <c r="H173" s="1161"/>
      <c r="I173" s="1162"/>
    </row>
    <row r="174" spans="2:9">
      <c r="B174" s="442" t="s">
        <v>216</v>
      </c>
      <c r="C174" s="1160" t="s">
        <v>854</v>
      </c>
      <c r="D174" s="1160">
        <v>14284.511</v>
      </c>
      <c r="E174" s="1160">
        <v>51211.281000000003</v>
      </c>
      <c r="F174" s="1160">
        <v>55076.551220000001</v>
      </c>
      <c r="G174" s="1160">
        <v>60304.572999999997</v>
      </c>
      <c r="H174" s="1160">
        <v>67177.813966666668</v>
      </c>
      <c r="I174" s="1160">
        <v>58458.112999999998</v>
      </c>
    </row>
    <row r="175" spans="2:9">
      <c r="B175" s="442" t="s">
        <v>206</v>
      </c>
      <c r="C175" s="426"/>
      <c r="D175" s="426"/>
      <c r="E175" s="426"/>
      <c r="F175" s="426"/>
      <c r="G175" s="426"/>
      <c r="H175" s="426"/>
      <c r="I175" s="426"/>
    </row>
    <row r="176" spans="2:9">
      <c r="B176" s="447" t="s">
        <v>217</v>
      </c>
      <c r="C176" s="426" t="s">
        <v>855</v>
      </c>
      <c r="D176" s="426" t="s">
        <v>855</v>
      </c>
      <c r="E176" s="426" t="s">
        <v>855</v>
      </c>
      <c r="F176" s="426" t="s">
        <v>855</v>
      </c>
      <c r="G176" s="426" t="s">
        <v>855</v>
      </c>
      <c r="H176" s="426" t="s">
        <v>855</v>
      </c>
      <c r="I176" s="426" t="s">
        <v>855</v>
      </c>
    </row>
    <row r="177" spans="2:9">
      <c r="B177" s="447" t="s">
        <v>218</v>
      </c>
      <c r="C177" s="426" t="s">
        <v>855</v>
      </c>
      <c r="D177" s="426" t="s">
        <v>855</v>
      </c>
      <c r="E177" s="426" t="s">
        <v>855</v>
      </c>
      <c r="F177" s="426" t="s">
        <v>855</v>
      </c>
      <c r="G177" s="426" t="s">
        <v>855</v>
      </c>
      <c r="H177" s="426" t="s">
        <v>855</v>
      </c>
      <c r="I177" s="426" t="s">
        <v>855</v>
      </c>
    </row>
    <row r="178" spans="2:9" ht="26.4">
      <c r="B178" s="447" t="s">
        <v>219</v>
      </c>
      <c r="C178" s="426" t="s">
        <v>855</v>
      </c>
      <c r="D178" s="426" t="s">
        <v>855</v>
      </c>
      <c r="E178" s="426" t="s">
        <v>855</v>
      </c>
      <c r="F178" s="426" t="s">
        <v>855</v>
      </c>
      <c r="G178" s="426" t="s">
        <v>855</v>
      </c>
      <c r="H178" s="426" t="s">
        <v>855</v>
      </c>
      <c r="I178" s="426" t="s">
        <v>855</v>
      </c>
    </row>
    <row r="179" spans="2:9">
      <c r="B179" s="447"/>
      <c r="C179" s="426"/>
      <c r="D179" s="426"/>
      <c r="E179" s="426"/>
      <c r="F179" s="426"/>
      <c r="G179" s="426"/>
      <c r="H179" s="426"/>
      <c r="I179" s="426"/>
    </row>
    <row r="180" spans="2:9" ht="26.4">
      <c r="B180" s="451" t="s">
        <v>220</v>
      </c>
      <c r="C180" s="426" t="s">
        <v>855</v>
      </c>
      <c r="D180" s="426" t="s">
        <v>855</v>
      </c>
      <c r="E180" s="426" t="s">
        <v>855</v>
      </c>
      <c r="F180" s="426" t="s">
        <v>855</v>
      </c>
      <c r="G180" s="426" t="s">
        <v>855</v>
      </c>
      <c r="H180" s="426" t="s">
        <v>855</v>
      </c>
      <c r="I180" s="426" t="s">
        <v>855</v>
      </c>
    </row>
    <row r="181" spans="2:9">
      <c r="B181" s="442" t="s">
        <v>213</v>
      </c>
      <c r="C181" s="426"/>
      <c r="D181" s="426"/>
      <c r="E181" s="426"/>
      <c r="F181" s="426"/>
      <c r="G181" s="426"/>
      <c r="H181" s="426"/>
      <c r="I181" s="426"/>
    </row>
    <row r="182" spans="2:9">
      <c r="B182" s="447" t="s">
        <v>214</v>
      </c>
      <c r="C182" s="426"/>
      <c r="D182" s="426"/>
      <c r="E182" s="426"/>
      <c r="F182" s="426"/>
      <c r="G182" s="426"/>
      <c r="H182" s="426"/>
      <c r="I182" s="426"/>
    </row>
    <row r="183" spans="2:9">
      <c r="B183" s="447" t="s">
        <v>215</v>
      </c>
      <c r="C183" s="426"/>
      <c r="D183" s="426"/>
      <c r="E183" s="426"/>
      <c r="F183" s="426"/>
      <c r="G183" s="426"/>
      <c r="H183" s="426"/>
      <c r="I183" s="426"/>
    </row>
    <row r="184" spans="2:9">
      <c r="B184" s="442" t="s">
        <v>216</v>
      </c>
      <c r="C184" s="426"/>
      <c r="D184" s="426"/>
      <c r="E184" s="426"/>
      <c r="F184" s="426"/>
      <c r="G184" s="426"/>
      <c r="H184" s="426"/>
      <c r="I184" s="426"/>
    </row>
    <row r="185" spans="2:9">
      <c r="B185" s="442" t="s">
        <v>206</v>
      </c>
      <c r="C185" s="426"/>
      <c r="D185" s="426"/>
      <c r="E185" s="426"/>
      <c r="F185" s="426"/>
      <c r="G185" s="426"/>
      <c r="H185" s="426"/>
      <c r="I185" s="426"/>
    </row>
    <row r="186" spans="2:9">
      <c r="B186" s="447" t="s">
        <v>217</v>
      </c>
      <c r="C186" s="426"/>
      <c r="D186" s="426"/>
      <c r="E186" s="426"/>
      <c r="F186" s="426"/>
      <c r="G186" s="426"/>
      <c r="H186" s="426"/>
      <c r="I186" s="426"/>
    </row>
    <row r="187" spans="2:9">
      <c r="B187" s="447" t="s">
        <v>218</v>
      </c>
      <c r="C187" s="426"/>
      <c r="D187" s="426"/>
      <c r="E187" s="426"/>
      <c r="F187" s="426"/>
      <c r="G187" s="426"/>
      <c r="H187" s="426"/>
      <c r="I187" s="426"/>
    </row>
    <row r="188" spans="2:9" ht="26.4">
      <c r="B188" s="447" t="s">
        <v>219</v>
      </c>
      <c r="C188" s="426"/>
      <c r="D188" s="426"/>
      <c r="E188" s="426"/>
      <c r="F188" s="426"/>
      <c r="G188" s="426"/>
      <c r="H188" s="426"/>
      <c r="I188" s="426"/>
    </row>
    <row r="189" spans="2:9">
      <c r="B189" s="447"/>
      <c r="C189" s="426"/>
      <c r="D189" s="426"/>
      <c r="E189" s="426"/>
      <c r="F189" s="426"/>
      <c r="G189" s="426"/>
      <c r="H189" s="426"/>
      <c r="I189" s="426"/>
    </row>
    <row r="190" spans="2:9" ht="26.4">
      <c r="B190" s="451" t="s">
        <v>221</v>
      </c>
      <c r="C190" s="426" t="s">
        <v>855</v>
      </c>
      <c r="D190" s="426" t="s">
        <v>855</v>
      </c>
      <c r="E190" s="426" t="s">
        <v>855</v>
      </c>
      <c r="F190" s="426" t="s">
        <v>855</v>
      </c>
      <c r="G190" s="426" t="s">
        <v>855</v>
      </c>
      <c r="H190" s="426" t="s">
        <v>855</v>
      </c>
      <c r="I190" s="426" t="s">
        <v>855</v>
      </c>
    </row>
    <row r="191" spans="2:9">
      <c r="B191" s="442" t="s">
        <v>213</v>
      </c>
      <c r="C191" s="426"/>
      <c r="D191" s="426"/>
      <c r="E191" s="426"/>
      <c r="F191" s="426"/>
      <c r="G191" s="426"/>
      <c r="H191" s="426"/>
      <c r="I191" s="426"/>
    </row>
    <row r="192" spans="2:9">
      <c r="B192" s="447" t="s">
        <v>214</v>
      </c>
      <c r="C192" s="426"/>
      <c r="D192" s="426"/>
      <c r="E192" s="426"/>
      <c r="F192" s="426"/>
      <c r="G192" s="426"/>
      <c r="H192" s="426"/>
      <c r="I192" s="426"/>
    </row>
    <row r="193" spans="2:9">
      <c r="B193" s="447" t="s">
        <v>215</v>
      </c>
      <c r="C193" s="426"/>
      <c r="D193" s="426"/>
      <c r="E193" s="426"/>
      <c r="F193" s="426"/>
      <c r="G193" s="426"/>
      <c r="H193" s="426"/>
      <c r="I193" s="426"/>
    </row>
    <row r="194" spans="2:9">
      <c r="B194" s="442" t="s">
        <v>216</v>
      </c>
      <c r="C194" s="426"/>
      <c r="D194" s="426"/>
      <c r="E194" s="426"/>
      <c r="F194" s="426"/>
      <c r="G194" s="426"/>
      <c r="H194" s="426"/>
      <c r="I194" s="426"/>
    </row>
    <row r="195" spans="2:9">
      <c r="B195" s="442" t="s">
        <v>206</v>
      </c>
      <c r="C195" s="426"/>
      <c r="D195" s="426"/>
      <c r="E195" s="426"/>
      <c r="F195" s="426"/>
      <c r="G195" s="426"/>
      <c r="H195" s="426"/>
      <c r="I195" s="426"/>
    </row>
    <row r="196" spans="2:9">
      <c r="B196" s="447" t="s">
        <v>217</v>
      </c>
      <c r="C196" s="426"/>
      <c r="D196" s="426"/>
      <c r="E196" s="426"/>
      <c r="F196" s="426"/>
      <c r="G196" s="426"/>
      <c r="H196" s="426"/>
      <c r="I196" s="426"/>
    </row>
    <row r="197" spans="2:9">
      <c r="B197" s="447" t="s">
        <v>218</v>
      </c>
      <c r="C197" s="426"/>
      <c r="D197" s="426"/>
      <c r="E197" s="426"/>
      <c r="F197" s="426"/>
      <c r="G197" s="426"/>
      <c r="H197" s="426"/>
      <c r="I197" s="426"/>
    </row>
    <row r="198" spans="2:9" ht="26.4">
      <c r="B198" s="447" t="s">
        <v>219</v>
      </c>
      <c r="C198" s="426"/>
      <c r="D198" s="426"/>
      <c r="E198" s="426"/>
      <c r="F198" s="426"/>
      <c r="G198" s="426"/>
      <c r="H198" s="426"/>
      <c r="I198" s="426"/>
    </row>
    <row r="199" spans="2:9">
      <c r="B199" s="447"/>
      <c r="C199" s="426"/>
      <c r="D199" s="426"/>
      <c r="E199" s="426"/>
      <c r="F199" s="426"/>
      <c r="G199" s="426"/>
      <c r="H199" s="426"/>
      <c r="I199" s="426"/>
    </row>
    <row r="200" spans="2:9" ht="26.4">
      <c r="B200" s="451" t="s">
        <v>222</v>
      </c>
      <c r="C200" s="426" t="s">
        <v>855</v>
      </c>
      <c r="D200" s="426" t="s">
        <v>855</v>
      </c>
      <c r="E200" s="426" t="s">
        <v>855</v>
      </c>
      <c r="F200" s="426" t="s">
        <v>855</v>
      </c>
      <c r="G200" s="426" t="s">
        <v>855</v>
      </c>
      <c r="H200" s="426" t="s">
        <v>855</v>
      </c>
      <c r="I200" s="426" t="s">
        <v>855</v>
      </c>
    </row>
    <row r="201" spans="2:9">
      <c r="B201" s="442" t="s">
        <v>213</v>
      </c>
      <c r="C201" s="426"/>
      <c r="D201" s="426"/>
      <c r="E201" s="426"/>
      <c r="F201" s="426"/>
      <c r="G201" s="426"/>
      <c r="H201" s="426"/>
      <c r="I201" s="426"/>
    </row>
    <row r="202" spans="2:9">
      <c r="B202" s="447" t="s">
        <v>214</v>
      </c>
      <c r="C202" s="426"/>
      <c r="D202" s="426"/>
      <c r="E202" s="426"/>
      <c r="F202" s="426"/>
      <c r="G202" s="426"/>
      <c r="H202" s="426"/>
      <c r="I202" s="426"/>
    </row>
    <row r="203" spans="2:9">
      <c r="B203" s="447" t="s">
        <v>215</v>
      </c>
      <c r="C203" s="426"/>
      <c r="D203" s="426"/>
      <c r="E203" s="426"/>
      <c r="F203" s="426"/>
      <c r="G203" s="426"/>
      <c r="H203" s="426"/>
      <c r="I203" s="426"/>
    </row>
    <row r="204" spans="2:9">
      <c r="B204" s="442" t="s">
        <v>216</v>
      </c>
      <c r="C204" s="426"/>
      <c r="D204" s="426"/>
      <c r="E204" s="426"/>
      <c r="F204" s="426"/>
      <c r="G204" s="426"/>
      <c r="H204" s="426"/>
      <c r="I204" s="426"/>
    </row>
    <row r="205" spans="2:9">
      <c r="B205" s="442" t="s">
        <v>206</v>
      </c>
      <c r="C205" s="426"/>
      <c r="D205" s="426"/>
      <c r="E205" s="426"/>
      <c r="F205" s="426"/>
      <c r="G205" s="426"/>
      <c r="H205" s="426"/>
      <c r="I205" s="426"/>
    </row>
    <row r="206" spans="2:9">
      <c r="B206" s="447" t="s">
        <v>217</v>
      </c>
      <c r="C206" s="426"/>
      <c r="D206" s="426"/>
      <c r="E206" s="426"/>
      <c r="F206" s="426"/>
      <c r="G206" s="426"/>
      <c r="H206" s="426"/>
      <c r="I206" s="426"/>
    </row>
    <row r="207" spans="2:9">
      <c r="B207" s="447" t="s">
        <v>218</v>
      </c>
      <c r="C207" s="426"/>
      <c r="D207" s="426"/>
      <c r="E207" s="426"/>
      <c r="F207" s="426"/>
      <c r="G207" s="426"/>
      <c r="H207" s="426"/>
      <c r="I207" s="426"/>
    </row>
    <row r="208" spans="2:9" ht="27" thickBot="1">
      <c r="B208" s="452" t="s">
        <v>219</v>
      </c>
      <c r="C208" s="426" t="s">
        <v>856</v>
      </c>
      <c r="D208" s="426" t="s">
        <v>856</v>
      </c>
      <c r="E208" s="426" t="s">
        <v>856</v>
      </c>
      <c r="F208" s="426" t="s">
        <v>856</v>
      </c>
      <c r="G208" s="426" t="s">
        <v>856</v>
      </c>
      <c r="H208" s="426" t="s">
        <v>856</v>
      </c>
      <c r="I208" s="426" t="s">
        <v>856</v>
      </c>
    </row>
    <row r="209" spans="2:9" ht="15" thickTop="1">
      <c r="B209" s="1359" t="s">
        <v>815</v>
      </c>
      <c r="C209" s="1359"/>
      <c r="D209" s="1359"/>
      <c r="E209" s="1359"/>
      <c r="F209" s="1359"/>
      <c r="G209" s="1359"/>
      <c r="H209" s="1359"/>
      <c r="I209" s="1359"/>
    </row>
    <row r="210" spans="2:9">
      <c r="B210" s="1375" t="s">
        <v>841</v>
      </c>
      <c r="C210" s="1375"/>
      <c r="D210" s="1375"/>
      <c r="E210" s="1375"/>
      <c r="F210" s="1375"/>
      <c r="G210" s="1375"/>
      <c r="H210" s="1375"/>
      <c r="I210" s="1375"/>
    </row>
    <row r="211" spans="2:9">
      <c r="B211" s="453"/>
      <c r="C211" s="453"/>
      <c r="D211" s="453"/>
      <c r="E211" s="453"/>
      <c r="F211" s="453"/>
      <c r="G211" s="453"/>
      <c r="H211" s="904"/>
      <c r="I211" s="904"/>
    </row>
    <row r="212" spans="2:9">
      <c r="B212" s="454"/>
      <c r="C212" s="446"/>
      <c r="D212" s="446"/>
      <c r="E212" s="446"/>
      <c r="F212" s="446"/>
      <c r="G212" s="446"/>
      <c r="H212" s="446"/>
      <c r="I212" s="446"/>
    </row>
    <row r="213" spans="2:9">
      <c r="B213" s="1369" t="s">
        <v>21</v>
      </c>
      <c r="C213" s="1369"/>
      <c r="D213" s="1369"/>
      <c r="E213" s="1369"/>
      <c r="F213" s="1369"/>
      <c r="G213" s="1369"/>
      <c r="H213" s="1369"/>
      <c r="I213" s="1369"/>
    </row>
    <row r="214" spans="2:9">
      <c r="B214" s="1370" t="s">
        <v>20</v>
      </c>
      <c r="C214" s="1376"/>
      <c r="D214" s="1376"/>
      <c r="E214" s="1376"/>
      <c r="F214" s="1376"/>
      <c r="G214" s="1376"/>
      <c r="H214" s="1376"/>
      <c r="I214" s="1376"/>
    </row>
    <row r="215" spans="2:9">
      <c r="B215" s="455" t="s">
        <v>224</v>
      </c>
      <c r="C215" s="446"/>
      <c r="D215" s="446"/>
      <c r="E215" s="446"/>
      <c r="F215" s="446"/>
      <c r="G215" s="446"/>
      <c r="H215" s="446"/>
      <c r="I215" s="446"/>
    </row>
    <row r="216" spans="2:9">
      <c r="B216" s="454"/>
      <c r="C216" s="446"/>
      <c r="D216" s="446"/>
      <c r="E216" s="446"/>
      <c r="F216" s="446"/>
      <c r="G216" s="446"/>
      <c r="H216" s="446"/>
      <c r="I216" s="446"/>
    </row>
    <row r="217" spans="2:9">
      <c r="B217" s="456"/>
      <c r="C217" s="416">
        <v>2014</v>
      </c>
      <c r="D217" s="416">
        <v>2015</v>
      </c>
      <c r="E217" s="416">
        <v>2016</v>
      </c>
      <c r="F217" s="416">
        <v>2017</v>
      </c>
      <c r="G217" s="416">
        <v>2018</v>
      </c>
      <c r="H217" s="416">
        <v>2019</v>
      </c>
      <c r="I217" s="416">
        <v>2020</v>
      </c>
    </row>
    <row r="218" spans="2:9">
      <c r="B218" s="450" t="s">
        <v>197</v>
      </c>
      <c r="C218" s="411"/>
      <c r="D218" s="411"/>
      <c r="E218" s="411"/>
      <c r="F218" s="411"/>
      <c r="G218" s="411"/>
      <c r="H218" s="411"/>
      <c r="I218" s="411"/>
    </row>
    <row r="219" spans="2:9">
      <c r="B219" s="442" t="s">
        <v>198</v>
      </c>
      <c r="C219" s="426"/>
      <c r="D219" s="1156">
        <f>D220+D221</f>
        <v>19520.686000000002</v>
      </c>
      <c r="E219" s="1156">
        <f t="shared" ref="E219:I219" si="3">E220+E221</f>
        <v>33571.161</v>
      </c>
      <c r="F219" s="1156">
        <f t="shared" si="3"/>
        <v>35028.576999999997</v>
      </c>
      <c r="G219" s="1156">
        <f t="shared" si="3"/>
        <v>39929.912000000004</v>
      </c>
      <c r="H219" s="1156">
        <f t="shared" si="3"/>
        <v>50938.216</v>
      </c>
      <c r="I219" s="1156">
        <f t="shared" si="3"/>
        <v>52054.631633276476</v>
      </c>
    </row>
    <row r="220" spans="2:9" ht="15">
      <c r="B220" s="443" t="s">
        <v>836</v>
      </c>
      <c r="C220" s="426" t="s">
        <v>854</v>
      </c>
      <c r="D220" s="977">
        <v>1951.7850000000001</v>
      </c>
      <c r="E220" s="977">
        <v>2480.0189999999998</v>
      </c>
      <c r="F220" s="977">
        <v>2040.0450000000001</v>
      </c>
      <c r="G220" s="977">
        <v>3838.2069999999999</v>
      </c>
      <c r="H220" s="977">
        <v>4960.6360000000004</v>
      </c>
      <c r="I220" s="1052">
        <v>4091.4319192184839</v>
      </c>
    </row>
    <row r="221" spans="2:9" ht="15">
      <c r="B221" s="443" t="s">
        <v>837</v>
      </c>
      <c r="C221" s="426" t="s">
        <v>854</v>
      </c>
      <c r="D221" s="977">
        <v>17568.901000000002</v>
      </c>
      <c r="E221" s="977">
        <v>31091.142</v>
      </c>
      <c r="F221" s="977">
        <v>32988.531999999999</v>
      </c>
      <c r="G221" s="977">
        <v>36091.705000000002</v>
      </c>
      <c r="H221" s="977">
        <v>45977.58</v>
      </c>
      <c r="I221" s="1052">
        <v>47963.199714057992</v>
      </c>
    </row>
    <row r="222" spans="2:9">
      <c r="B222" s="444" t="s">
        <v>201</v>
      </c>
      <c r="C222" s="426" t="s">
        <v>854</v>
      </c>
      <c r="D222" s="977">
        <v>553.07799999999997</v>
      </c>
      <c r="E222" s="977">
        <v>633.25</v>
      </c>
      <c r="F222" s="977">
        <v>573.03</v>
      </c>
      <c r="G222" s="977">
        <v>672.24</v>
      </c>
      <c r="H222" s="977">
        <v>729.94</v>
      </c>
      <c r="I222" s="977">
        <v>618.23260082799993</v>
      </c>
    </row>
    <row r="223" spans="2:9">
      <c r="B223" s="442" t="s">
        <v>202</v>
      </c>
      <c r="C223" s="426"/>
      <c r="D223" s="1155">
        <f>D224+D226</f>
        <v>1854.1100000000001</v>
      </c>
      <c r="E223" s="1155">
        <f t="shared" ref="E223:I223" si="4">E224+E226</f>
        <v>2464.0099999999998</v>
      </c>
      <c r="F223" s="1155">
        <f t="shared" si="4"/>
        <v>2783.83</v>
      </c>
      <c r="G223" s="1155">
        <f t="shared" si="4"/>
        <v>2979.7200000000003</v>
      </c>
      <c r="H223" s="1155">
        <f t="shared" si="4"/>
        <v>3423.3999999999996</v>
      </c>
      <c r="I223" s="1155">
        <f t="shared" si="4"/>
        <v>3210.6798390100003</v>
      </c>
    </row>
    <row r="224" spans="2:9">
      <c r="B224" s="443" t="s">
        <v>203</v>
      </c>
      <c r="C224" s="426" t="s">
        <v>854</v>
      </c>
      <c r="D224" s="977">
        <v>516.47</v>
      </c>
      <c r="E224" s="977">
        <v>678.41</v>
      </c>
      <c r="F224" s="977">
        <v>729.19</v>
      </c>
      <c r="G224" s="977">
        <v>798.34</v>
      </c>
      <c r="H224" s="977">
        <v>922.24</v>
      </c>
      <c r="I224" s="1052">
        <v>1046.1298390099998</v>
      </c>
    </row>
    <row r="225" spans="2:9" ht="26.4">
      <c r="B225" s="443" t="s">
        <v>204</v>
      </c>
      <c r="C225" s="426"/>
      <c r="D225" s="977" t="s">
        <v>856</v>
      </c>
      <c r="E225" s="977" t="s">
        <v>856</v>
      </c>
      <c r="F225" s="977" t="s">
        <v>856</v>
      </c>
      <c r="G225" s="977"/>
      <c r="H225" s="977"/>
      <c r="I225" s="977"/>
    </row>
    <row r="226" spans="2:9">
      <c r="B226" s="443" t="s">
        <v>205</v>
      </c>
      <c r="C226" s="426" t="s">
        <v>854</v>
      </c>
      <c r="D226" s="977">
        <v>1337.64</v>
      </c>
      <c r="E226" s="977">
        <v>1785.6</v>
      </c>
      <c r="F226" s="977">
        <v>2054.64</v>
      </c>
      <c r="G226" s="977">
        <v>2181.38</v>
      </c>
      <c r="H226" s="977">
        <v>2501.16</v>
      </c>
      <c r="I226" s="977">
        <v>2164.5500000000002</v>
      </c>
    </row>
    <row r="227" spans="2:9">
      <c r="B227" s="442" t="s">
        <v>206</v>
      </c>
      <c r="C227" s="426"/>
      <c r="D227" s="1155"/>
      <c r="E227" s="1157"/>
      <c r="F227" s="1155"/>
      <c r="G227" s="1155"/>
      <c r="H227" s="1155"/>
      <c r="I227" s="1155"/>
    </row>
    <row r="228" spans="2:9">
      <c r="B228" s="442" t="s">
        <v>207</v>
      </c>
      <c r="C228" s="458" t="s">
        <v>854</v>
      </c>
      <c r="D228" s="207">
        <v>35709.423000000003</v>
      </c>
      <c r="E228" s="207">
        <v>35261.506999999998</v>
      </c>
      <c r="F228" s="207">
        <v>34967.107000000004</v>
      </c>
      <c r="G228" s="207">
        <v>34081.978000000003</v>
      </c>
      <c r="H228" s="207">
        <v>34065.410000000003</v>
      </c>
      <c r="I228" s="1163">
        <v>25764.921797149997</v>
      </c>
    </row>
    <row r="229" spans="2:9">
      <c r="B229" s="445" t="s">
        <v>130</v>
      </c>
      <c r="C229" s="458"/>
      <c r="D229" s="1155"/>
      <c r="E229" s="1157"/>
      <c r="F229" s="1155"/>
      <c r="G229" s="1155"/>
      <c r="H229" s="1155"/>
      <c r="I229" s="1155"/>
    </row>
    <row r="230" spans="2:9">
      <c r="B230" s="445" t="s">
        <v>131</v>
      </c>
      <c r="C230" s="426"/>
      <c r="D230" s="391"/>
      <c r="E230" s="391"/>
      <c r="F230" s="391"/>
      <c r="G230" s="391"/>
      <c r="H230" s="391"/>
      <c r="I230" s="391"/>
    </row>
    <row r="231" spans="2:9" ht="15.6">
      <c r="B231" s="442" t="s">
        <v>840</v>
      </c>
      <c r="C231" s="426" t="s">
        <v>854</v>
      </c>
      <c r="D231" s="977">
        <v>50249.976999999999</v>
      </c>
      <c r="E231" s="977">
        <v>13197.27</v>
      </c>
      <c r="F231" s="977">
        <v>12659.38</v>
      </c>
      <c r="G231" s="977">
        <v>14479.23</v>
      </c>
      <c r="H231" s="977">
        <v>16194.5</v>
      </c>
      <c r="I231" s="977"/>
    </row>
    <row r="232" spans="2:9">
      <c r="B232" s="442"/>
      <c r="C232" s="426"/>
      <c r="D232" s="391"/>
      <c r="E232" s="391"/>
      <c r="F232" s="391"/>
      <c r="G232" s="391"/>
      <c r="H232" s="391"/>
      <c r="I232" s="391"/>
    </row>
    <row r="233" spans="2:9">
      <c r="B233" s="442" t="s">
        <v>225</v>
      </c>
      <c r="C233" s="457" t="s">
        <v>854</v>
      </c>
      <c r="D233" s="1158">
        <f>D219+D222+D223+D228+D231</f>
        <v>107887.274</v>
      </c>
      <c r="E233" s="1158">
        <f t="shared" ref="E233:I233" si="5">E219+E222+E223+E228+E231</f>
        <v>85127.198000000004</v>
      </c>
      <c r="F233" s="1158">
        <f t="shared" si="5"/>
        <v>86011.923999999999</v>
      </c>
      <c r="G233" s="1158">
        <f t="shared" si="5"/>
        <v>92143.08</v>
      </c>
      <c r="H233" s="1158">
        <f t="shared" si="5"/>
        <v>105351.46600000001</v>
      </c>
      <c r="I233" s="1158">
        <f t="shared" si="5"/>
        <v>81648.465870264481</v>
      </c>
    </row>
    <row r="234" spans="2:9">
      <c r="B234" s="447" t="s">
        <v>210</v>
      </c>
      <c r="C234" s="426"/>
      <c r="D234" s="1158">
        <f t="shared" ref="D234:H234" si="6">D233/1000</f>
        <v>107.88727400000001</v>
      </c>
      <c r="E234" s="1158">
        <f t="shared" si="6"/>
        <v>85.127198000000007</v>
      </c>
      <c r="F234" s="1158">
        <f t="shared" si="6"/>
        <v>86.011923999999993</v>
      </c>
      <c r="G234" s="1158">
        <f t="shared" si="6"/>
        <v>92.143079999999998</v>
      </c>
      <c r="H234" s="1158">
        <f t="shared" si="6"/>
        <v>105.35146600000002</v>
      </c>
      <c r="I234" s="1158">
        <f>I233/1000</f>
        <v>81.648465870264488</v>
      </c>
    </row>
    <row r="235" spans="2:9">
      <c r="B235" s="447"/>
      <c r="C235" s="426"/>
      <c r="D235" s="391"/>
      <c r="E235" s="391"/>
      <c r="F235" s="391"/>
      <c r="G235" s="391"/>
      <c r="H235" s="391"/>
      <c r="I235" s="391"/>
    </row>
    <row r="236" spans="2:9">
      <c r="B236" s="442" t="s">
        <v>211</v>
      </c>
      <c r="C236" s="426" t="s">
        <v>854</v>
      </c>
      <c r="D236" s="391"/>
      <c r="E236" s="391"/>
      <c r="F236" s="391"/>
      <c r="G236" s="391"/>
      <c r="H236" s="391"/>
      <c r="I236" s="391"/>
    </row>
    <row r="237" spans="2:9">
      <c r="B237" s="442"/>
      <c r="C237" s="426"/>
      <c r="D237" s="391"/>
      <c r="E237" s="391"/>
      <c r="F237" s="391"/>
      <c r="G237" s="391"/>
      <c r="H237" s="391"/>
      <c r="I237" s="391"/>
    </row>
    <row r="238" spans="2:9">
      <c r="B238" s="450" t="s">
        <v>212</v>
      </c>
      <c r="C238" s="426"/>
      <c r="D238" s="391"/>
      <c r="E238" s="391"/>
      <c r="F238" s="391"/>
      <c r="G238" s="391"/>
      <c r="H238" s="391"/>
      <c r="I238" s="391"/>
    </row>
    <row r="239" spans="2:9">
      <c r="B239" s="442" t="s">
        <v>213</v>
      </c>
      <c r="C239" s="426"/>
      <c r="D239" s="1159">
        <f>D240</f>
        <v>3930.0340000000001</v>
      </c>
      <c r="E239" s="1159">
        <f t="shared" ref="E239:I239" si="7">E240</f>
        <v>4521.8396924799999</v>
      </c>
      <c r="F239" s="1159">
        <f t="shared" si="7"/>
        <v>4828.82050703</v>
      </c>
      <c r="G239" s="1159">
        <f t="shared" si="7"/>
        <v>5181.9981462939995</v>
      </c>
      <c r="H239" s="1159">
        <f t="shared" si="7"/>
        <v>5308.8399047783323</v>
      </c>
      <c r="I239" s="1159">
        <f t="shared" si="7"/>
        <v>5691.0739585699985</v>
      </c>
    </row>
    <row r="240" spans="2:9">
      <c r="B240" s="447" t="s">
        <v>214</v>
      </c>
      <c r="C240" s="426" t="s">
        <v>854</v>
      </c>
      <c r="D240" s="391">
        <v>3930.0340000000001</v>
      </c>
      <c r="E240" s="391">
        <v>4521.8396924799999</v>
      </c>
      <c r="F240" s="391">
        <v>4828.82050703</v>
      </c>
      <c r="G240" s="391">
        <v>5181.9981462939995</v>
      </c>
      <c r="H240" s="391">
        <v>5308.8399047783323</v>
      </c>
      <c r="I240" s="391">
        <v>5691.0739585699985</v>
      </c>
    </row>
    <row r="241" spans="2:9">
      <c r="B241" s="447" t="s">
        <v>215</v>
      </c>
      <c r="C241" s="426"/>
      <c r="D241" s="391"/>
      <c r="E241" s="391"/>
      <c r="F241" s="391"/>
      <c r="G241" s="391"/>
      <c r="H241" s="391"/>
      <c r="I241" s="391"/>
    </row>
    <row r="242" spans="2:9">
      <c r="B242" s="442" t="s">
        <v>216</v>
      </c>
      <c r="C242" s="426" t="s">
        <v>854</v>
      </c>
      <c r="D242" s="1159">
        <v>618.83399999999995</v>
      </c>
      <c r="E242" s="1159">
        <v>2108.797</v>
      </c>
      <c r="F242" s="1159">
        <v>2271.7069999999999</v>
      </c>
      <c r="G242" s="1159">
        <v>2559.7350000000001</v>
      </c>
      <c r="H242" s="1159">
        <v>2825.0610000000001</v>
      </c>
      <c r="I242" s="1159">
        <v>2579.3021974399899</v>
      </c>
    </row>
    <row r="243" spans="2:9">
      <c r="B243" s="442" t="s">
        <v>206</v>
      </c>
      <c r="C243" s="426"/>
      <c r="D243" s="426"/>
      <c r="E243" s="426"/>
      <c r="F243" s="426"/>
      <c r="G243" s="426"/>
      <c r="H243" s="426"/>
      <c r="I243" s="426"/>
    </row>
    <row r="244" spans="2:9">
      <c r="B244" s="447" t="s">
        <v>217</v>
      </c>
      <c r="C244" s="426" t="s">
        <v>855</v>
      </c>
      <c r="D244" s="426" t="s">
        <v>855</v>
      </c>
      <c r="E244" s="426" t="s">
        <v>855</v>
      </c>
      <c r="F244" s="426" t="s">
        <v>855</v>
      </c>
      <c r="G244" s="426" t="s">
        <v>855</v>
      </c>
      <c r="H244" s="426" t="s">
        <v>855</v>
      </c>
      <c r="I244" s="426"/>
    </row>
    <row r="245" spans="2:9">
      <c r="B245" s="447" t="s">
        <v>218</v>
      </c>
      <c r="C245" s="426" t="s">
        <v>855</v>
      </c>
      <c r="D245" s="426" t="s">
        <v>855</v>
      </c>
      <c r="E245" s="426" t="s">
        <v>855</v>
      </c>
      <c r="F245" s="426" t="s">
        <v>855</v>
      </c>
      <c r="G245" s="426" t="s">
        <v>855</v>
      </c>
      <c r="H245" s="426" t="s">
        <v>855</v>
      </c>
      <c r="I245" s="426"/>
    </row>
    <row r="246" spans="2:9" ht="26.4">
      <c r="B246" s="447" t="s">
        <v>219</v>
      </c>
      <c r="C246" s="426" t="s">
        <v>855</v>
      </c>
      <c r="D246" s="426" t="s">
        <v>855</v>
      </c>
      <c r="E246" s="426" t="s">
        <v>855</v>
      </c>
      <c r="F246" s="426" t="s">
        <v>855</v>
      </c>
      <c r="G246" s="426" t="s">
        <v>855</v>
      </c>
      <c r="H246" s="426" t="s">
        <v>855</v>
      </c>
      <c r="I246" s="426"/>
    </row>
    <row r="247" spans="2:9">
      <c r="B247" s="447"/>
      <c r="C247" s="426"/>
      <c r="D247" s="426"/>
      <c r="E247" s="426"/>
      <c r="F247" s="426"/>
      <c r="G247" s="426"/>
      <c r="H247" s="426"/>
      <c r="I247" s="426"/>
    </row>
    <row r="248" spans="2:9" ht="26.4">
      <c r="B248" s="451" t="s">
        <v>220</v>
      </c>
      <c r="C248" s="426" t="s">
        <v>855</v>
      </c>
      <c r="D248" s="426" t="s">
        <v>855</v>
      </c>
      <c r="E248" s="426" t="s">
        <v>855</v>
      </c>
      <c r="F248" s="426" t="s">
        <v>855</v>
      </c>
      <c r="G248" s="426" t="s">
        <v>855</v>
      </c>
      <c r="H248" s="426" t="s">
        <v>855</v>
      </c>
      <c r="I248" s="426"/>
    </row>
    <row r="249" spans="2:9">
      <c r="B249" s="442" t="s">
        <v>213</v>
      </c>
      <c r="C249" s="426"/>
      <c r="D249" s="426"/>
      <c r="E249" s="426"/>
      <c r="F249" s="426"/>
      <c r="G249" s="426"/>
      <c r="H249" s="426"/>
      <c r="I249" s="426"/>
    </row>
    <row r="250" spans="2:9">
      <c r="B250" s="447" t="s">
        <v>214</v>
      </c>
      <c r="C250" s="426"/>
      <c r="D250" s="426"/>
      <c r="E250" s="426"/>
      <c r="F250" s="426"/>
      <c r="G250" s="426"/>
      <c r="H250" s="426"/>
      <c r="I250" s="426"/>
    </row>
    <row r="251" spans="2:9">
      <c r="B251" s="447" t="s">
        <v>215</v>
      </c>
      <c r="C251" s="426"/>
      <c r="D251" s="426"/>
      <c r="E251" s="426"/>
      <c r="F251" s="426"/>
      <c r="G251" s="426"/>
      <c r="H251" s="426"/>
      <c r="I251" s="426"/>
    </row>
    <row r="252" spans="2:9">
      <c r="B252" s="442" t="s">
        <v>216</v>
      </c>
      <c r="C252" s="426"/>
      <c r="D252" s="426"/>
      <c r="E252" s="426"/>
      <c r="F252" s="426"/>
      <c r="G252" s="426"/>
      <c r="H252" s="426"/>
      <c r="I252" s="426"/>
    </row>
    <row r="253" spans="2:9">
      <c r="B253" s="442" t="s">
        <v>206</v>
      </c>
      <c r="C253" s="426"/>
      <c r="D253" s="426"/>
      <c r="E253" s="426"/>
      <c r="F253" s="426"/>
      <c r="G253" s="426"/>
      <c r="H253" s="426"/>
      <c r="I253" s="426"/>
    </row>
    <row r="254" spans="2:9">
      <c r="B254" s="447" t="s">
        <v>217</v>
      </c>
      <c r="C254" s="426"/>
      <c r="D254" s="426"/>
      <c r="E254" s="426"/>
      <c r="F254" s="426"/>
      <c r="G254" s="426"/>
      <c r="H254" s="426"/>
      <c r="I254" s="426"/>
    </row>
    <row r="255" spans="2:9">
      <c r="B255" s="447" t="s">
        <v>218</v>
      </c>
      <c r="C255" s="426"/>
      <c r="D255" s="426"/>
      <c r="E255" s="426"/>
      <c r="F255" s="426"/>
      <c r="G255" s="426"/>
      <c r="H255" s="426"/>
      <c r="I255" s="426"/>
    </row>
    <row r="256" spans="2:9" ht="26.4">
      <c r="B256" s="447" t="s">
        <v>219</v>
      </c>
      <c r="C256" s="426"/>
      <c r="D256" s="426"/>
      <c r="E256" s="426"/>
      <c r="F256" s="426"/>
      <c r="G256" s="426"/>
      <c r="H256" s="426"/>
      <c r="I256" s="426"/>
    </row>
    <row r="257" spans="2:9">
      <c r="B257" s="447"/>
      <c r="C257" s="426"/>
      <c r="D257" s="426"/>
      <c r="E257" s="426"/>
      <c r="F257" s="426"/>
      <c r="G257" s="426"/>
      <c r="H257" s="426"/>
      <c r="I257" s="426"/>
    </row>
    <row r="258" spans="2:9" ht="26.4">
      <c r="B258" s="451" t="s">
        <v>221</v>
      </c>
      <c r="C258" s="426" t="s">
        <v>855</v>
      </c>
      <c r="D258" s="426" t="s">
        <v>855</v>
      </c>
      <c r="E258" s="426" t="s">
        <v>855</v>
      </c>
      <c r="F258" s="426" t="s">
        <v>855</v>
      </c>
      <c r="G258" s="426" t="s">
        <v>855</v>
      </c>
      <c r="H258" s="426" t="s">
        <v>855</v>
      </c>
      <c r="I258" s="426" t="s">
        <v>855</v>
      </c>
    </row>
    <row r="259" spans="2:9">
      <c r="B259" s="442" t="s">
        <v>213</v>
      </c>
      <c r="C259" s="426"/>
      <c r="D259" s="426"/>
      <c r="E259" s="426"/>
      <c r="F259" s="426"/>
      <c r="G259" s="426"/>
      <c r="H259" s="426"/>
      <c r="I259" s="426"/>
    </row>
    <row r="260" spans="2:9">
      <c r="B260" s="447" t="s">
        <v>214</v>
      </c>
      <c r="C260" s="426"/>
      <c r="D260" s="426"/>
      <c r="E260" s="426"/>
      <c r="F260" s="426"/>
      <c r="G260" s="426"/>
      <c r="H260" s="426"/>
      <c r="I260" s="426"/>
    </row>
    <row r="261" spans="2:9">
      <c r="B261" s="447" t="s">
        <v>215</v>
      </c>
      <c r="C261" s="426"/>
      <c r="D261" s="426"/>
      <c r="E261" s="426"/>
      <c r="F261" s="426"/>
      <c r="G261" s="426"/>
      <c r="H261" s="426"/>
      <c r="I261" s="426"/>
    </row>
    <row r="262" spans="2:9">
      <c r="B262" s="442" t="s">
        <v>216</v>
      </c>
      <c r="C262" s="426"/>
      <c r="D262" s="426"/>
      <c r="E262" s="426"/>
      <c r="F262" s="426"/>
      <c r="G262" s="426"/>
      <c r="H262" s="426"/>
      <c r="I262" s="426"/>
    </row>
    <row r="263" spans="2:9">
      <c r="B263" s="442" t="s">
        <v>206</v>
      </c>
      <c r="C263" s="426"/>
      <c r="D263" s="426"/>
      <c r="E263" s="426"/>
      <c r="F263" s="426"/>
      <c r="G263" s="426"/>
      <c r="H263" s="426"/>
      <c r="I263" s="426"/>
    </row>
    <row r="264" spans="2:9">
      <c r="B264" s="447" t="s">
        <v>217</v>
      </c>
      <c r="C264" s="426"/>
      <c r="D264" s="426"/>
      <c r="E264" s="426"/>
      <c r="F264" s="426"/>
      <c r="G264" s="426"/>
      <c r="H264" s="426"/>
      <c r="I264" s="426"/>
    </row>
    <row r="265" spans="2:9">
      <c r="B265" s="447" t="s">
        <v>218</v>
      </c>
      <c r="C265" s="426"/>
      <c r="D265" s="426"/>
      <c r="E265" s="426"/>
      <c r="F265" s="426"/>
      <c r="G265" s="426"/>
      <c r="H265" s="426"/>
      <c r="I265" s="426"/>
    </row>
    <row r="266" spans="2:9" ht="26.4">
      <c r="B266" s="447" t="s">
        <v>219</v>
      </c>
      <c r="C266" s="426"/>
      <c r="D266" s="426"/>
      <c r="E266" s="426"/>
      <c r="F266" s="426"/>
      <c r="G266" s="426"/>
      <c r="H266" s="426"/>
      <c r="I266" s="426"/>
    </row>
    <row r="267" spans="2:9">
      <c r="B267" s="447"/>
      <c r="C267" s="426"/>
      <c r="D267" s="426"/>
      <c r="E267" s="426"/>
      <c r="F267" s="426"/>
      <c r="G267" s="426"/>
      <c r="H267" s="426"/>
      <c r="I267" s="426"/>
    </row>
    <row r="268" spans="2:9" ht="26.4">
      <c r="B268" s="451" t="s">
        <v>222</v>
      </c>
      <c r="C268" s="426" t="s">
        <v>855</v>
      </c>
      <c r="D268" s="426" t="s">
        <v>855</v>
      </c>
      <c r="E268" s="426" t="s">
        <v>855</v>
      </c>
      <c r="F268" s="426" t="s">
        <v>855</v>
      </c>
      <c r="G268" s="426" t="s">
        <v>855</v>
      </c>
      <c r="H268" s="426" t="s">
        <v>855</v>
      </c>
      <c r="I268" s="426" t="s">
        <v>855</v>
      </c>
    </row>
    <row r="269" spans="2:9">
      <c r="B269" s="442" t="s">
        <v>213</v>
      </c>
      <c r="C269" s="426"/>
      <c r="D269" s="426"/>
      <c r="E269" s="426"/>
      <c r="F269" s="426"/>
      <c r="G269" s="426"/>
      <c r="H269" s="426"/>
      <c r="I269" s="426"/>
    </row>
    <row r="270" spans="2:9">
      <c r="B270" s="447" t="s">
        <v>214</v>
      </c>
      <c r="C270" s="426"/>
      <c r="D270" s="426"/>
      <c r="E270" s="426"/>
      <c r="F270" s="426"/>
      <c r="G270" s="426"/>
      <c r="H270" s="426"/>
      <c r="I270" s="426"/>
    </row>
    <row r="271" spans="2:9">
      <c r="B271" s="447" t="s">
        <v>215</v>
      </c>
      <c r="C271" s="426"/>
      <c r="D271" s="426"/>
      <c r="E271" s="426"/>
      <c r="F271" s="426"/>
      <c r="G271" s="426"/>
      <c r="H271" s="426"/>
      <c r="I271" s="426"/>
    </row>
    <row r="272" spans="2:9">
      <c r="B272" s="442" t="s">
        <v>216</v>
      </c>
      <c r="C272" s="426"/>
      <c r="D272" s="426"/>
      <c r="E272" s="426"/>
      <c r="F272" s="426"/>
      <c r="G272" s="426"/>
      <c r="H272" s="426"/>
      <c r="I272" s="426"/>
    </row>
    <row r="273" spans="2:9">
      <c r="B273" s="442" t="s">
        <v>206</v>
      </c>
      <c r="C273" s="426"/>
      <c r="D273" s="426"/>
      <c r="E273" s="426"/>
      <c r="F273" s="426"/>
      <c r="G273" s="426"/>
      <c r="H273" s="426"/>
      <c r="I273" s="426"/>
    </row>
    <row r="274" spans="2:9">
      <c r="B274" s="447" t="s">
        <v>217</v>
      </c>
      <c r="C274" s="426"/>
      <c r="D274" s="426"/>
      <c r="E274" s="426"/>
      <c r="F274" s="426"/>
      <c r="G274" s="426"/>
      <c r="H274" s="426"/>
      <c r="I274" s="426"/>
    </row>
    <row r="275" spans="2:9">
      <c r="B275" s="447" t="s">
        <v>218</v>
      </c>
      <c r="C275" s="426"/>
      <c r="D275" s="426"/>
      <c r="E275" s="426"/>
      <c r="F275" s="426"/>
      <c r="G275" s="426"/>
      <c r="H275" s="426"/>
      <c r="I275" s="426"/>
    </row>
    <row r="276" spans="2:9" ht="27" thickBot="1">
      <c r="B276" s="452" t="s">
        <v>219</v>
      </c>
      <c r="C276" s="426" t="s">
        <v>856</v>
      </c>
      <c r="D276" s="426" t="s">
        <v>856</v>
      </c>
      <c r="E276" s="426" t="s">
        <v>856</v>
      </c>
      <c r="F276" s="426" t="s">
        <v>856</v>
      </c>
      <c r="G276" s="426" t="s">
        <v>856</v>
      </c>
      <c r="H276" s="426"/>
      <c r="I276" s="426"/>
    </row>
    <row r="277" spans="2:9" ht="15" thickTop="1">
      <c r="B277" s="1359" t="s">
        <v>815</v>
      </c>
      <c r="C277" s="1359"/>
      <c r="D277" s="1359"/>
      <c r="E277" s="1359"/>
      <c r="F277" s="1359"/>
      <c r="G277" s="1359"/>
      <c r="H277" s="1359"/>
      <c r="I277" s="1359"/>
    </row>
    <row r="278" spans="2:9">
      <c r="B278" s="1375" t="s">
        <v>842</v>
      </c>
      <c r="C278" s="1375"/>
      <c r="D278" s="1375"/>
      <c r="E278" s="1375"/>
      <c r="F278" s="1375"/>
      <c r="G278" s="1375"/>
      <c r="H278" s="1375"/>
      <c r="I278" s="1375"/>
    </row>
    <row r="279" spans="2:9">
      <c r="B279" s="417"/>
      <c r="C279" s="411"/>
      <c r="D279" s="411"/>
      <c r="E279" s="411"/>
      <c r="F279" s="411"/>
      <c r="G279" s="411"/>
      <c r="H279" s="411"/>
      <c r="I279" s="411"/>
    </row>
    <row r="280" spans="2:9">
      <c r="B280" s="1358" t="s">
        <v>24</v>
      </c>
      <c r="C280" s="1358"/>
      <c r="D280" s="1358"/>
      <c r="E280" s="1358"/>
      <c r="F280" s="1358"/>
      <c r="G280" s="1358"/>
      <c r="H280" s="1358"/>
      <c r="I280" s="1358"/>
    </row>
    <row r="281" spans="2:9">
      <c r="B281" s="413" t="s">
        <v>23</v>
      </c>
      <c r="C281" s="411"/>
      <c r="D281" s="411"/>
      <c r="E281" s="411"/>
      <c r="F281" s="411"/>
      <c r="G281" s="411"/>
      <c r="H281" s="411"/>
      <c r="I281" s="411"/>
    </row>
    <row r="282" spans="2:9">
      <c r="B282" s="422" t="s">
        <v>172</v>
      </c>
      <c r="C282" s="411"/>
      <c r="D282" s="411"/>
      <c r="E282" s="411"/>
      <c r="F282" s="411"/>
      <c r="G282" s="411"/>
      <c r="H282" s="411"/>
      <c r="I282" s="411"/>
    </row>
    <row r="283" spans="2:9">
      <c r="B283" s="417"/>
      <c r="C283" s="411"/>
      <c r="D283" s="411"/>
      <c r="E283" s="411"/>
      <c r="F283" s="411"/>
      <c r="G283" s="411"/>
      <c r="H283" s="411"/>
      <c r="I283" s="411"/>
    </row>
    <row r="284" spans="2:9">
      <c r="B284" s="415"/>
      <c r="C284" s="416">
        <v>2014</v>
      </c>
      <c r="D284" s="416">
        <v>2015</v>
      </c>
      <c r="E284" s="416">
        <v>2016</v>
      </c>
      <c r="F284" s="416">
        <v>2017</v>
      </c>
      <c r="G284" s="416">
        <v>2018</v>
      </c>
      <c r="H284" s="416">
        <v>2019</v>
      </c>
      <c r="I284" s="416">
        <v>2020</v>
      </c>
    </row>
    <row r="285" spans="2:9">
      <c r="B285" s="85" t="s">
        <v>226</v>
      </c>
      <c r="C285" s="459"/>
      <c r="D285" s="459"/>
      <c r="E285" s="459"/>
      <c r="F285" s="459"/>
      <c r="G285" s="459"/>
      <c r="H285" s="459"/>
      <c r="I285" s="459"/>
    </row>
    <row r="286" spans="2:9">
      <c r="B286" s="85"/>
      <c r="C286" s="459"/>
      <c r="D286" s="459"/>
      <c r="E286" s="459"/>
      <c r="F286" s="459"/>
      <c r="G286" s="459"/>
      <c r="H286" s="459"/>
      <c r="I286" s="459"/>
    </row>
    <row r="287" spans="2:9">
      <c r="B287" s="460" t="s">
        <v>398</v>
      </c>
      <c r="C287" s="459"/>
      <c r="D287" s="459"/>
      <c r="E287" s="459"/>
      <c r="F287" s="459"/>
      <c r="G287" s="459"/>
      <c r="H287" s="459"/>
      <c r="I287" s="459"/>
    </row>
    <row r="288" spans="2:9">
      <c r="B288" s="82" t="s">
        <v>228</v>
      </c>
      <c r="C288" s="431">
        <v>46</v>
      </c>
      <c r="D288" s="431">
        <v>47</v>
      </c>
      <c r="E288" s="431">
        <v>47</v>
      </c>
      <c r="F288" s="431">
        <v>49</v>
      </c>
      <c r="G288" s="431">
        <v>48</v>
      </c>
      <c r="H288" s="461">
        <v>48</v>
      </c>
      <c r="I288" s="461">
        <v>48</v>
      </c>
    </row>
    <row r="289" spans="2:9">
      <c r="B289" s="462" t="s">
        <v>229</v>
      </c>
      <c r="C289" s="431">
        <v>15</v>
      </c>
      <c r="D289" s="431">
        <v>16</v>
      </c>
      <c r="E289" s="431">
        <v>16</v>
      </c>
      <c r="F289" s="431">
        <v>16</v>
      </c>
      <c r="G289" s="431">
        <v>16</v>
      </c>
      <c r="H289" s="431">
        <v>16</v>
      </c>
      <c r="I289" s="431">
        <v>16</v>
      </c>
    </row>
    <row r="290" spans="2:9">
      <c r="B290" s="242" t="s">
        <v>162</v>
      </c>
      <c r="C290" s="431">
        <v>14</v>
      </c>
      <c r="D290" s="431">
        <v>15</v>
      </c>
      <c r="E290" s="431">
        <v>15</v>
      </c>
      <c r="F290" s="431">
        <v>15</v>
      </c>
      <c r="G290" s="431">
        <v>15</v>
      </c>
      <c r="H290" s="461">
        <v>15</v>
      </c>
      <c r="I290" s="461">
        <v>15</v>
      </c>
    </row>
    <row r="291" spans="2:9">
      <c r="B291" s="242" t="s">
        <v>230</v>
      </c>
      <c r="C291" s="431">
        <v>1</v>
      </c>
      <c r="D291" s="431">
        <v>1</v>
      </c>
      <c r="E291" s="431">
        <v>1</v>
      </c>
      <c r="F291" s="431">
        <v>1</v>
      </c>
      <c r="G291" s="431">
        <v>1</v>
      </c>
      <c r="H291" s="461">
        <v>1</v>
      </c>
      <c r="I291" s="461">
        <v>1</v>
      </c>
    </row>
    <row r="292" spans="2:9">
      <c r="B292" s="242" t="s">
        <v>231</v>
      </c>
      <c r="C292" s="431">
        <v>31</v>
      </c>
      <c r="D292" s="431">
        <v>31</v>
      </c>
      <c r="E292" s="431">
        <v>31</v>
      </c>
      <c r="F292" s="431">
        <v>33</v>
      </c>
      <c r="G292" s="431">
        <v>32</v>
      </c>
      <c r="H292" s="431">
        <v>32</v>
      </c>
      <c r="I292" s="431">
        <v>32</v>
      </c>
    </row>
    <row r="293" spans="2:9">
      <c r="B293" s="463" t="s">
        <v>232</v>
      </c>
      <c r="C293" s="431">
        <v>10</v>
      </c>
      <c r="D293" s="431">
        <v>10</v>
      </c>
      <c r="E293" s="431">
        <v>10</v>
      </c>
      <c r="F293" s="431">
        <v>10</v>
      </c>
      <c r="G293" s="431">
        <v>10</v>
      </c>
      <c r="H293" s="461">
        <v>10</v>
      </c>
      <c r="I293" s="461">
        <v>10</v>
      </c>
    </row>
    <row r="294" spans="2:9">
      <c r="B294" s="463" t="s">
        <v>233</v>
      </c>
      <c r="C294" s="431" t="s">
        <v>139</v>
      </c>
      <c r="D294" s="431" t="s">
        <v>139</v>
      </c>
      <c r="E294" s="431" t="s">
        <v>139</v>
      </c>
      <c r="F294" s="431" t="s">
        <v>139</v>
      </c>
      <c r="G294" s="431" t="s">
        <v>139</v>
      </c>
      <c r="H294" s="461" t="s">
        <v>139</v>
      </c>
      <c r="I294" s="461" t="s">
        <v>139</v>
      </c>
    </row>
    <row r="295" spans="2:9">
      <c r="B295" s="463" t="s">
        <v>234</v>
      </c>
      <c r="C295" s="431">
        <v>2</v>
      </c>
      <c r="D295" s="431">
        <v>2</v>
      </c>
      <c r="E295" s="431">
        <v>2</v>
      </c>
      <c r="F295" s="431">
        <v>3</v>
      </c>
      <c r="G295" s="431">
        <v>3</v>
      </c>
      <c r="H295" s="461">
        <v>3</v>
      </c>
      <c r="I295" s="461">
        <v>3</v>
      </c>
    </row>
    <row r="296" spans="2:9">
      <c r="B296" s="463" t="s">
        <v>235</v>
      </c>
      <c r="C296" s="431">
        <v>12</v>
      </c>
      <c r="D296" s="431">
        <v>12</v>
      </c>
      <c r="E296" s="431">
        <v>12</v>
      </c>
      <c r="F296" s="431">
        <v>12</v>
      </c>
      <c r="G296" s="431">
        <v>12</v>
      </c>
      <c r="H296" s="461">
        <v>12</v>
      </c>
      <c r="I296" s="461">
        <v>12</v>
      </c>
    </row>
    <row r="297" spans="2:9">
      <c r="B297" s="463" t="s">
        <v>236</v>
      </c>
      <c r="C297" s="431">
        <v>7</v>
      </c>
      <c r="D297" s="431">
        <v>7</v>
      </c>
      <c r="E297" s="431">
        <v>7</v>
      </c>
      <c r="F297" s="431">
        <v>8</v>
      </c>
      <c r="G297" s="431">
        <v>7</v>
      </c>
      <c r="H297" s="461">
        <v>7</v>
      </c>
      <c r="I297" s="461">
        <v>7</v>
      </c>
    </row>
    <row r="298" spans="2:9">
      <c r="B298" s="462" t="s">
        <v>237</v>
      </c>
      <c r="C298" s="420"/>
      <c r="D298" s="420"/>
      <c r="E298" s="420"/>
      <c r="F298" s="420"/>
      <c r="G298" s="420"/>
      <c r="H298" s="420"/>
      <c r="I298" s="420"/>
    </row>
    <row r="299" spans="2:9">
      <c r="B299" s="462"/>
      <c r="C299" s="420"/>
      <c r="D299" s="420"/>
      <c r="E299" s="420"/>
      <c r="F299" s="420"/>
      <c r="G299" s="420"/>
      <c r="H299" s="461"/>
      <c r="I299" s="461"/>
    </row>
    <row r="300" spans="2:9">
      <c r="B300" s="460" t="s">
        <v>241</v>
      </c>
      <c r="C300" s="459"/>
      <c r="D300" s="459"/>
      <c r="E300" s="459"/>
      <c r="F300" s="459"/>
      <c r="G300" s="459"/>
      <c r="H300" s="459"/>
      <c r="I300" s="459"/>
    </row>
    <row r="301" spans="2:9">
      <c r="B301" s="460"/>
      <c r="C301" s="459"/>
      <c r="D301" s="459"/>
      <c r="E301" s="459"/>
      <c r="F301" s="459"/>
      <c r="G301" s="459"/>
      <c r="H301" s="459"/>
      <c r="I301" s="459"/>
    </row>
    <row r="302" spans="2:9" ht="26.4">
      <c r="B302" s="460" t="s">
        <v>843</v>
      </c>
      <c r="C302" s="459"/>
      <c r="D302" s="459"/>
      <c r="E302" s="459"/>
      <c r="F302" s="459"/>
      <c r="G302" s="459"/>
      <c r="H302" s="459"/>
      <c r="I302" s="459"/>
    </row>
    <row r="303" spans="2:9">
      <c r="B303" s="82" t="s">
        <v>228</v>
      </c>
      <c r="C303" s="464">
        <v>17</v>
      </c>
      <c r="D303" s="464">
        <v>19</v>
      </c>
      <c r="E303" s="464">
        <v>19</v>
      </c>
      <c r="F303" s="464">
        <v>19</v>
      </c>
      <c r="G303" s="464">
        <v>23</v>
      </c>
      <c r="H303" s="464">
        <v>23</v>
      </c>
      <c r="I303" s="464">
        <v>23</v>
      </c>
    </row>
    <row r="304" spans="2:9">
      <c r="B304" s="462" t="s">
        <v>229</v>
      </c>
      <c r="C304" s="464">
        <v>14</v>
      </c>
      <c r="D304" s="464">
        <v>15</v>
      </c>
      <c r="E304" s="464">
        <v>15</v>
      </c>
      <c r="F304" s="464">
        <v>15</v>
      </c>
      <c r="G304" s="464">
        <v>17</v>
      </c>
      <c r="H304" s="464">
        <v>17</v>
      </c>
      <c r="I304" s="464">
        <v>17</v>
      </c>
    </row>
    <row r="305" spans="2:9">
      <c r="B305" s="242" t="s">
        <v>162</v>
      </c>
      <c r="C305" s="464">
        <v>13</v>
      </c>
      <c r="D305" s="464">
        <v>14</v>
      </c>
      <c r="E305" s="464">
        <v>14</v>
      </c>
      <c r="F305" s="464">
        <v>14</v>
      </c>
      <c r="G305" s="464">
        <v>16</v>
      </c>
      <c r="H305" s="464">
        <v>16</v>
      </c>
      <c r="I305" s="464">
        <v>16</v>
      </c>
    </row>
    <row r="306" spans="2:9">
      <c r="B306" s="242" t="s">
        <v>230</v>
      </c>
      <c r="C306" s="464">
        <v>1</v>
      </c>
      <c r="D306" s="464">
        <v>1</v>
      </c>
      <c r="E306" s="464">
        <v>1</v>
      </c>
      <c r="F306" s="464">
        <v>1</v>
      </c>
      <c r="G306" s="464">
        <v>1</v>
      </c>
      <c r="H306" s="464">
        <v>1</v>
      </c>
      <c r="I306" s="464">
        <v>1</v>
      </c>
    </row>
    <row r="307" spans="2:9">
      <c r="B307" s="242" t="s">
        <v>231</v>
      </c>
      <c r="C307" s="464">
        <v>3</v>
      </c>
      <c r="D307" s="464">
        <v>4</v>
      </c>
      <c r="E307" s="464">
        <v>4</v>
      </c>
      <c r="F307" s="464">
        <v>4</v>
      </c>
      <c r="G307" s="464">
        <v>6</v>
      </c>
      <c r="H307" s="464">
        <v>6</v>
      </c>
      <c r="I307" s="464">
        <v>6</v>
      </c>
    </row>
    <row r="308" spans="2:9">
      <c r="B308" s="463" t="s">
        <v>232</v>
      </c>
      <c r="C308" s="464" t="s">
        <v>139</v>
      </c>
      <c r="D308" s="464" t="s">
        <v>139</v>
      </c>
      <c r="E308" s="464" t="s">
        <v>139</v>
      </c>
      <c r="F308" s="464" t="s">
        <v>139</v>
      </c>
      <c r="G308" s="464" t="s">
        <v>139</v>
      </c>
      <c r="H308" s="464" t="s">
        <v>139</v>
      </c>
      <c r="I308" s="464" t="s">
        <v>139</v>
      </c>
    </row>
    <row r="309" spans="2:9">
      <c r="B309" s="463" t="s">
        <v>233</v>
      </c>
      <c r="C309" s="464" t="s">
        <v>139</v>
      </c>
      <c r="D309" s="464" t="s">
        <v>139</v>
      </c>
      <c r="E309" s="464" t="s">
        <v>139</v>
      </c>
      <c r="F309" s="464" t="s">
        <v>139</v>
      </c>
      <c r="G309" s="464" t="s">
        <v>139</v>
      </c>
      <c r="H309" s="464" t="s">
        <v>139</v>
      </c>
      <c r="I309" s="464" t="s">
        <v>139</v>
      </c>
    </row>
    <row r="310" spans="2:9">
      <c r="B310" s="463" t="s">
        <v>234</v>
      </c>
      <c r="C310" s="411">
        <v>0</v>
      </c>
      <c r="D310" s="411">
        <v>0</v>
      </c>
      <c r="E310" s="411">
        <v>0</v>
      </c>
      <c r="F310" s="411">
        <v>0</v>
      </c>
      <c r="G310" s="411">
        <v>0</v>
      </c>
      <c r="H310" s="411">
        <v>0</v>
      </c>
      <c r="I310" s="411">
        <v>0</v>
      </c>
    </row>
    <row r="311" spans="2:9">
      <c r="B311" s="463" t="s">
        <v>235</v>
      </c>
      <c r="C311" s="464">
        <v>3</v>
      </c>
      <c r="D311" s="464">
        <v>4</v>
      </c>
      <c r="E311" s="464">
        <v>4</v>
      </c>
      <c r="F311" s="464">
        <v>4</v>
      </c>
      <c r="G311" s="464">
        <v>6</v>
      </c>
      <c r="H311" s="464">
        <v>6</v>
      </c>
      <c r="I311" s="464">
        <v>6</v>
      </c>
    </row>
    <row r="312" spans="2:9">
      <c r="B312" s="463" t="s">
        <v>236</v>
      </c>
      <c r="C312" s="431" t="s">
        <v>124</v>
      </c>
      <c r="D312" s="431" t="s">
        <v>124</v>
      </c>
      <c r="E312" s="431" t="s">
        <v>124</v>
      </c>
      <c r="F312" s="431" t="s">
        <v>124</v>
      </c>
      <c r="G312" s="431" t="s">
        <v>124</v>
      </c>
      <c r="H312" s="461" t="s">
        <v>124</v>
      </c>
      <c r="I312" s="461" t="s">
        <v>124</v>
      </c>
    </row>
    <row r="313" spans="2:9" ht="15" thickBot="1">
      <c r="B313" s="462" t="s">
        <v>237</v>
      </c>
      <c r="C313" s="420" t="s">
        <v>124</v>
      </c>
      <c r="D313" s="420" t="s">
        <v>124</v>
      </c>
      <c r="E313" s="420" t="s">
        <v>124</v>
      </c>
      <c r="F313" s="420" t="s">
        <v>124</v>
      </c>
      <c r="G313" s="420" t="s">
        <v>124</v>
      </c>
      <c r="H313" s="461" t="s">
        <v>124</v>
      </c>
      <c r="I313" s="461" t="s">
        <v>124</v>
      </c>
    </row>
    <row r="314" spans="2:9" ht="15" thickTop="1">
      <c r="B314" s="1359" t="s">
        <v>815</v>
      </c>
      <c r="C314" s="1359"/>
      <c r="D314" s="1359"/>
      <c r="E314" s="1359"/>
      <c r="F314" s="1359"/>
      <c r="G314" s="1359"/>
      <c r="H314" s="1359"/>
      <c r="I314" s="1359"/>
    </row>
    <row r="315" spans="2:9">
      <c r="B315" s="1374"/>
      <c r="C315" s="1374"/>
      <c r="D315" s="1374"/>
      <c r="E315" s="1374"/>
      <c r="F315" s="1374"/>
      <c r="G315" s="1374"/>
      <c r="H315" s="1374"/>
      <c r="I315" s="1374"/>
    </row>
    <row r="316" spans="2:9">
      <c r="B316" s="417"/>
      <c r="C316" s="411"/>
      <c r="D316" s="411"/>
      <c r="E316" s="411"/>
      <c r="F316" s="411"/>
      <c r="G316" s="411"/>
      <c r="H316" s="411"/>
      <c r="I316" s="411"/>
    </row>
    <row r="317" spans="2:9">
      <c r="B317" s="1358" t="s">
        <v>26</v>
      </c>
      <c r="C317" s="1358"/>
      <c r="D317" s="1358"/>
      <c r="E317" s="1358"/>
      <c r="F317" s="1358"/>
      <c r="G317" s="1358"/>
      <c r="H317" s="1358"/>
      <c r="I317" s="1358"/>
    </row>
    <row r="318" spans="2:9">
      <c r="B318" s="1372" t="s">
        <v>25</v>
      </c>
      <c r="C318" s="1376"/>
      <c r="D318" s="1376"/>
      <c r="E318" s="1376"/>
      <c r="F318" s="1376"/>
      <c r="G318" s="1376"/>
      <c r="H318" s="1376"/>
      <c r="I318" s="1376"/>
    </row>
    <row r="319" spans="2:9">
      <c r="B319" s="422" t="s">
        <v>115</v>
      </c>
      <c r="C319" s="411"/>
      <c r="D319" s="411"/>
      <c r="E319" s="411"/>
      <c r="F319" s="411"/>
      <c r="G319" s="411"/>
      <c r="H319" s="411"/>
      <c r="I319" s="411"/>
    </row>
    <row r="320" spans="2:9">
      <c r="B320" s="417"/>
      <c r="C320" s="411"/>
      <c r="D320" s="411"/>
      <c r="E320" s="411"/>
      <c r="F320" s="411"/>
      <c r="G320" s="411"/>
      <c r="H320" s="411"/>
      <c r="I320" s="411"/>
    </row>
    <row r="321" spans="2:9">
      <c r="B321" s="415"/>
      <c r="C321" s="416">
        <v>2014</v>
      </c>
      <c r="D321" s="416">
        <v>2015</v>
      </c>
      <c r="E321" s="416">
        <v>2016</v>
      </c>
      <c r="F321" s="416">
        <v>2017</v>
      </c>
      <c r="G321" s="416">
        <v>2018</v>
      </c>
      <c r="H321" s="416">
        <v>2019</v>
      </c>
      <c r="I321" s="416">
        <v>2020</v>
      </c>
    </row>
    <row r="322" spans="2:9">
      <c r="B322" s="85" t="s">
        <v>226</v>
      </c>
      <c r="C322" s="465"/>
      <c r="D322" s="465"/>
      <c r="E322" s="465"/>
      <c r="F322" s="465"/>
      <c r="G322" s="465"/>
      <c r="H322" s="465"/>
      <c r="I322" s="465"/>
    </row>
    <row r="323" spans="2:9">
      <c r="B323" s="85"/>
      <c r="C323" s="465"/>
      <c r="D323" s="465"/>
      <c r="E323" s="465"/>
      <c r="F323" s="465"/>
      <c r="G323" s="465"/>
      <c r="H323" s="465"/>
      <c r="I323" s="465"/>
    </row>
    <row r="324" spans="2:9">
      <c r="B324" s="460" t="s">
        <v>398</v>
      </c>
      <c r="C324" s="465"/>
      <c r="D324" s="465"/>
      <c r="E324" s="465"/>
      <c r="F324" s="465"/>
      <c r="G324" s="465"/>
      <c r="H324" s="465"/>
      <c r="I324" s="465"/>
    </row>
    <row r="325" spans="2:9">
      <c r="B325" s="82" t="s">
        <v>246</v>
      </c>
      <c r="C325" s="458">
        <v>56491</v>
      </c>
      <c r="D325" s="458">
        <v>70238</v>
      </c>
      <c r="E325" s="458">
        <v>81608</v>
      </c>
      <c r="F325" s="458">
        <v>86254</v>
      </c>
      <c r="G325" s="458">
        <v>91872</v>
      </c>
      <c r="H325" s="458">
        <v>96757</v>
      </c>
      <c r="I325" s="458">
        <v>108472</v>
      </c>
    </row>
    <row r="326" spans="2:9">
      <c r="B326" s="462" t="s">
        <v>247</v>
      </c>
      <c r="C326" s="458">
        <v>52502</v>
      </c>
      <c r="D326" s="458">
        <v>66596</v>
      </c>
      <c r="E326" s="458">
        <v>77462</v>
      </c>
      <c r="F326" s="458">
        <v>81798</v>
      </c>
      <c r="G326" s="458">
        <v>87175</v>
      </c>
      <c r="H326" s="458">
        <v>91840</v>
      </c>
      <c r="I326" s="458">
        <v>104282</v>
      </c>
    </row>
    <row r="327" spans="2:9">
      <c r="B327" s="466" t="s">
        <v>248</v>
      </c>
      <c r="C327" s="467">
        <v>2134</v>
      </c>
      <c r="D327" s="467">
        <v>2240</v>
      </c>
      <c r="E327" s="467">
        <v>2619</v>
      </c>
      <c r="F327" s="467">
        <v>2581</v>
      </c>
      <c r="G327" s="467">
        <v>2717</v>
      </c>
      <c r="H327" s="467">
        <v>2964</v>
      </c>
      <c r="I327" s="467">
        <v>2639</v>
      </c>
    </row>
    <row r="328" spans="2:9">
      <c r="B328" s="466" t="s">
        <v>249</v>
      </c>
      <c r="C328" s="467">
        <v>1855</v>
      </c>
      <c r="D328" s="467">
        <v>1402</v>
      </c>
      <c r="E328" s="467">
        <v>1527</v>
      </c>
      <c r="F328" s="467">
        <v>1875</v>
      </c>
      <c r="G328" s="467">
        <v>1980</v>
      </c>
      <c r="H328" s="467">
        <v>1953</v>
      </c>
      <c r="I328" s="467">
        <v>1551</v>
      </c>
    </row>
    <row r="329" spans="2:9">
      <c r="B329" s="47" t="s">
        <v>253</v>
      </c>
      <c r="C329" s="468">
        <v>1</v>
      </c>
      <c r="D329" s="468">
        <v>0.99999999999999989</v>
      </c>
      <c r="E329" s="468">
        <v>1</v>
      </c>
      <c r="F329" s="468">
        <v>1</v>
      </c>
      <c r="G329" s="468">
        <v>1</v>
      </c>
      <c r="H329" s="468">
        <v>1</v>
      </c>
      <c r="I329" s="468">
        <v>1</v>
      </c>
    </row>
    <row r="330" spans="2:9">
      <c r="B330" s="463"/>
      <c r="C330" s="469"/>
      <c r="D330" s="469"/>
      <c r="E330" s="469"/>
      <c r="F330" s="469"/>
      <c r="G330" s="469"/>
      <c r="H330" s="469"/>
      <c r="I330" s="469"/>
    </row>
    <row r="331" spans="2:9">
      <c r="B331" s="85" t="s">
        <v>241</v>
      </c>
      <c r="C331" s="470"/>
      <c r="D331" s="470"/>
      <c r="E331" s="470"/>
      <c r="F331" s="470"/>
      <c r="G331" s="470"/>
      <c r="H331" s="470"/>
      <c r="I331" s="470"/>
    </row>
    <row r="332" spans="2:9">
      <c r="B332" s="85"/>
      <c r="C332" s="470"/>
      <c r="D332" s="470"/>
      <c r="E332" s="470"/>
      <c r="F332" s="470"/>
      <c r="G332" s="470"/>
      <c r="H332" s="470"/>
      <c r="I332" s="470"/>
    </row>
    <row r="333" spans="2:9">
      <c r="B333" s="1377" t="s">
        <v>844</v>
      </c>
      <c r="C333" s="1376"/>
      <c r="D333" s="1376"/>
      <c r="E333" s="1376"/>
      <c r="F333" s="1376"/>
      <c r="G333" s="1376"/>
      <c r="H333" s="1376"/>
      <c r="I333" s="1376"/>
    </row>
    <row r="334" spans="2:9">
      <c r="B334" s="82" t="s">
        <v>246</v>
      </c>
      <c r="C334" s="981">
        <f>C341</f>
        <v>6.2210000000000001</v>
      </c>
      <c r="D334" s="981">
        <f>D341</f>
        <v>6.03</v>
      </c>
      <c r="E334" s="981">
        <f>E336+E337+E338+E339+E341</f>
        <v>116.46000000000001</v>
      </c>
      <c r="F334" s="981">
        <f t="shared" ref="F334:G334" si="8">F336+F337+F338+F339+F341</f>
        <v>111.675</v>
      </c>
      <c r="G334" s="981">
        <f t="shared" si="8"/>
        <v>118.9</v>
      </c>
      <c r="H334" s="981">
        <f t="shared" ref="H334" si="9">H336+H337+H338+H339+H341</f>
        <v>118.9</v>
      </c>
      <c r="I334" s="472"/>
    </row>
    <row r="335" spans="2:9">
      <c r="B335" s="462" t="s">
        <v>247</v>
      </c>
      <c r="C335" s="981"/>
      <c r="D335" s="981"/>
      <c r="E335" s="981"/>
      <c r="F335" s="981"/>
      <c r="G335" s="981"/>
      <c r="H335" s="981"/>
      <c r="I335" s="472"/>
    </row>
    <row r="336" spans="2:9">
      <c r="B336" s="473" t="s">
        <v>845</v>
      </c>
      <c r="C336" s="981" t="s">
        <v>124</v>
      </c>
      <c r="D336" s="981" t="s">
        <v>124</v>
      </c>
      <c r="E336" s="981">
        <v>6.6319999999999997</v>
      </c>
      <c r="F336" s="981">
        <v>6.3390000000000004</v>
      </c>
      <c r="G336" s="981">
        <v>6.8869999999999996</v>
      </c>
      <c r="H336" s="981">
        <v>6.8869999999999996</v>
      </c>
      <c r="I336" s="472"/>
    </row>
    <row r="337" spans="2:9">
      <c r="B337" s="473" t="s">
        <v>255</v>
      </c>
      <c r="C337" s="981" t="s">
        <v>124</v>
      </c>
      <c r="D337" s="981" t="s">
        <v>124</v>
      </c>
      <c r="E337" s="981">
        <v>2.7559999999999998</v>
      </c>
      <c r="F337" s="981">
        <v>2.742</v>
      </c>
      <c r="G337" s="981">
        <v>1.851</v>
      </c>
      <c r="H337" s="981">
        <v>1.851</v>
      </c>
      <c r="I337" s="472"/>
    </row>
    <row r="338" spans="2:9">
      <c r="B338" s="473" t="s">
        <v>256</v>
      </c>
      <c r="C338" s="981" t="s">
        <v>124</v>
      </c>
      <c r="D338" s="981" t="s">
        <v>124</v>
      </c>
      <c r="E338" s="981">
        <v>43.012999999999998</v>
      </c>
      <c r="F338" s="981">
        <v>50.604999999999997</v>
      </c>
      <c r="G338" s="981">
        <v>56.526000000000003</v>
      </c>
      <c r="H338" s="981">
        <v>56.526000000000003</v>
      </c>
      <c r="I338" s="472"/>
    </row>
    <row r="339" spans="2:9">
      <c r="B339" s="473" t="s">
        <v>257</v>
      </c>
      <c r="C339" s="981" t="s">
        <v>124</v>
      </c>
      <c r="D339" s="981" t="s">
        <v>124</v>
      </c>
      <c r="E339" s="981">
        <v>58.029000000000003</v>
      </c>
      <c r="F339" s="981">
        <v>46.148000000000003</v>
      </c>
      <c r="G339" s="981">
        <v>47.938000000000002</v>
      </c>
      <c r="H339" s="981">
        <v>47.938000000000002</v>
      </c>
      <c r="I339" s="472"/>
    </row>
    <row r="340" spans="2:9">
      <c r="B340" s="473" t="s">
        <v>258</v>
      </c>
      <c r="C340" s="981" t="s">
        <v>139</v>
      </c>
      <c r="D340" s="981" t="s">
        <v>139</v>
      </c>
      <c r="E340" s="981" t="s">
        <v>139</v>
      </c>
      <c r="F340" s="981" t="s">
        <v>139</v>
      </c>
      <c r="G340" s="981">
        <v>2.8249999999999998E-3</v>
      </c>
      <c r="H340" s="981">
        <v>2.8249999999999998E-3</v>
      </c>
      <c r="I340" s="472"/>
    </row>
    <row r="341" spans="2:9">
      <c r="B341" s="473" t="s">
        <v>259</v>
      </c>
      <c r="C341" s="981">
        <v>6.2210000000000001</v>
      </c>
      <c r="D341" s="981">
        <v>6.03</v>
      </c>
      <c r="E341" s="981">
        <v>6.03</v>
      </c>
      <c r="F341" s="981">
        <v>5.8410000000000002</v>
      </c>
      <c r="G341" s="981">
        <v>5.6980000000000004</v>
      </c>
      <c r="H341" s="981">
        <v>5.6980000000000004</v>
      </c>
      <c r="I341" s="472"/>
    </row>
    <row r="342" spans="2:9">
      <c r="B342" s="473" t="s">
        <v>260</v>
      </c>
      <c r="C342" s="982" t="s">
        <v>124</v>
      </c>
      <c r="D342" s="982" t="s">
        <v>124</v>
      </c>
      <c r="E342" s="982" t="s">
        <v>124</v>
      </c>
      <c r="F342" s="982" t="s">
        <v>124</v>
      </c>
      <c r="G342" s="982" t="s">
        <v>124</v>
      </c>
      <c r="H342" s="982" t="s">
        <v>124</v>
      </c>
      <c r="I342" s="474"/>
    </row>
    <row r="343" spans="2:9">
      <c r="B343" s="466" t="s">
        <v>248</v>
      </c>
      <c r="C343" s="982" t="s">
        <v>139</v>
      </c>
      <c r="D343" s="982" t="s">
        <v>139</v>
      </c>
      <c r="E343" s="982" t="s">
        <v>139</v>
      </c>
      <c r="F343" s="982" t="s">
        <v>139</v>
      </c>
      <c r="G343" s="982" t="s">
        <v>139</v>
      </c>
      <c r="H343" s="982" t="s">
        <v>139</v>
      </c>
      <c r="I343" s="474"/>
    </row>
    <row r="344" spans="2:9">
      <c r="B344" s="473" t="s">
        <v>254</v>
      </c>
      <c r="C344" s="474"/>
      <c r="D344" s="474"/>
      <c r="E344" s="474"/>
      <c r="F344" s="474"/>
      <c r="G344" s="474"/>
      <c r="H344" s="474"/>
      <c r="I344" s="474"/>
    </row>
    <row r="345" spans="2:9">
      <c r="B345" s="473" t="s">
        <v>255</v>
      </c>
      <c r="C345" s="474"/>
      <c r="D345" s="474"/>
      <c r="E345" s="474"/>
      <c r="F345" s="474"/>
      <c r="G345" s="474"/>
      <c r="H345" s="474"/>
      <c r="I345" s="474"/>
    </row>
    <row r="346" spans="2:9">
      <c r="B346" s="473" t="s">
        <v>256</v>
      </c>
      <c r="C346" s="474"/>
      <c r="D346" s="474"/>
      <c r="E346" s="474"/>
      <c r="F346" s="474"/>
      <c r="G346" s="474"/>
      <c r="H346" s="474"/>
      <c r="I346" s="474"/>
    </row>
    <row r="347" spans="2:9">
      <c r="B347" s="473" t="s">
        <v>257</v>
      </c>
      <c r="C347" s="474"/>
      <c r="D347" s="474"/>
      <c r="E347" s="474"/>
      <c r="F347" s="474"/>
      <c r="G347" s="474"/>
      <c r="H347" s="474"/>
      <c r="I347" s="474"/>
    </row>
    <row r="348" spans="2:9">
      <c r="B348" s="473" t="s">
        <v>258</v>
      </c>
      <c r="C348" s="474"/>
      <c r="D348" s="474"/>
      <c r="E348" s="474"/>
      <c r="F348" s="474"/>
      <c r="G348" s="474"/>
      <c r="H348" s="474"/>
      <c r="I348" s="474"/>
    </row>
    <row r="349" spans="2:9">
      <c r="B349" s="473" t="s">
        <v>259</v>
      </c>
      <c r="C349" s="474"/>
      <c r="D349" s="474"/>
      <c r="E349" s="474"/>
      <c r="F349" s="474"/>
      <c r="G349" s="474"/>
      <c r="H349" s="474"/>
      <c r="I349" s="474"/>
    </row>
    <row r="350" spans="2:9">
      <c r="B350" s="473" t="s">
        <v>260</v>
      </c>
      <c r="C350" s="474"/>
      <c r="D350" s="474"/>
      <c r="E350" s="474"/>
      <c r="F350" s="474"/>
      <c r="G350" s="474"/>
      <c r="H350" s="474"/>
      <c r="I350" s="474"/>
    </row>
    <row r="351" spans="2:9" ht="15" thickBot="1">
      <c r="B351" s="47" t="s">
        <v>253</v>
      </c>
      <c r="C351" s="474"/>
      <c r="D351" s="474"/>
      <c r="E351" s="474"/>
      <c r="F351" s="474"/>
      <c r="G351" s="474"/>
      <c r="H351" s="474"/>
      <c r="I351" s="474"/>
    </row>
    <row r="352" spans="2:9" ht="15" thickTop="1">
      <c r="B352" s="1359" t="s">
        <v>815</v>
      </c>
      <c r="C352" s="1359"/>
      <c r="D352" s="1359"/>
      <c r="E352" s="1359"/>
      <c r="F352" s="1359"/>
      <c r="G352" s="1359"/>
      <c r="H352" s="1359"/>
      <c r="I352" s="1359"/>
    </row>
    <row r="353" spans="2:9">
      <c r="B353" s="1374"/>
      <c r="C353" s="1374"/>
      <c r="D353" s="1374"/>
      <c r="E353" s="1374"/>
      <c r="F353" s="1374"/>
      <c r="G353" s="1374"/>
      <c r="H353" s="1374"/>
      <c r="I353" s="1374"/>
    </row>
    <row r="354" spans="2:9">
      <c r="B354" s="417"/>
      <c r="C354" s="411"/>
      <c r="D354" s="411"/>
      <c r="E354" s="411"/>
      <c r="F354" s="411"/>
      <c r="G354" s="411"/>
      <c r="H354" s="411"/>
      <c r="I354" s="411"/>
    </row>
    <row r="355" spans="2:9">
      <c r="B355" s="1358" t="s">
        <v>28</v>
      </c>
      <c r="C355" s="1358"/>
      <c r="D355" s="1358"/>
      <c r="E355" s="1358"/>
      <c r="F355" s="1358"/>
      <c r="G355" s="1358"/>
      <c r="H355" s="1358"/>
      <c r="I355" s="1358"/>
    </row>
    <row r="356" spans="2:9">
      <c r="B356" s="1372" t="s">
        <v>27</v>
      </c>
      <c r="C356" s="1376"/>
      <c r="D356" s="1376"/>
      <c r="E356" s="1376"/>
      <c r="F356" s="1376"/>
      <c r="G356" s="1376"/>
      <c r="H356" s="1376"/>
      <c r="I356" s="1376"/>
    </row>
    <row r="357" spans="2:9">
      <c r="B357" s="422" t="s">
        <v>224</v>
      </c>
      <c r="C357" s="411"/>
      <c r="D357" s="411"/>
      <c r="E357" s="411"/>
      <c r="F357" s="411"/>
      <c r="G357" s="411"/>
      <c r="H357" s="411"/>
      <c r="I357" s="411"/>
    </row>
    <row r="358" spans="2:9">
      <c r="B358" s="417"/>
      <c r="C358" s="411"/>
      <c r="D358" s="411"/>
      <c r="E358" s="411"/>
      <c r="F358" s="411"/>
      <c r="G358" s="411"/>
      <c r="H358" s="411"/>
      <c r="I358" s="411"/>
    </row>
    <row r="359" spans="2:9">
      <c r="B359" s="415"/>
      <c r="C359" s="416">
        <v>2014</v>
      </c>
      <c r="D359" s="416">
        <v>2015</v>
      </c>
      <c r="E359" s="416">
        <v>2016</v>
      </c>
      <c r="F359" s="416">
        <v>2017</v>
      </c>
      <c r="G359" s="416">
        <v>2018</v>
      </c>
      <c r="H359" s="416">
        <v>2019</v>
      </c>
      <c r="I359" s="416">
        <v>2020</v>
      </c>
    </row>
    <row r="360" spans="2:9">
      <c r="B360" s="85" t="s">
        <v>226</v>
      </c>
      <c r="C360" s="465"/>
      <c r="D360" s="465"/>
      <c r="E360" s="465"/>
      <c r="F360" s="465"/>
      <c r="G360" s="465"/>
      <c r="H360" s="465"/>
      <c r="I360" s="465"/>
    </row>
    <row r="361" spans="2:9">
      <c r="B361" s="85"/>
      <c r="C361" s="465"/>
      <c r="D361" s="465"/>
      <c r="E361" s="465"/>
      <c r="F361" s="465"/>
      <c r="G361" s="465"/>
      <c r="H361" s="465"/>
      <c r="I361" s="465"/>
    </row>
    <row r="362" spans="2:9">
      <c r="B362" s="82" t="s">
        <v>246</v>
      </c>
      <c r="C362" s="467">
        <v>82385.425235680013</v>
      </c>
      <c r="D362" s="467">
        <v>44242.292580699992</v>
      </c>
      <c r="E362" s="467">
        <v>51867.062172799997</v>
      </c>
      <c r="F362" s="467">
        <v>52822.694535260001</v>
      </c>
      <c r="G362" s="467">
        <v>58442.951032870005</v>
      </c>
      <c r="H362" s="467">
        <v>65830.727987850012</v>
      </c>
      <c r="I362" s="467">
        <v>69205.105368930002</v>
      </c>
    </row>
    <row r="363" spans="2:9">
      <c r="B363" s="462" t="s">
        <v>247</v>
      </c>
      <c r="C363" s="467">
        <v>69334.58489530001</v>
      </c>
      <c r="D363" s="467">
        <v>34579.982401479996</v>
      </c>
      <c r="E363" s="467">
        <v>39764.220723999999</v>
      </c>
      <c r="F363" s="467">
        <v>39718.113328830004</v>
      </c>
      <c r="G363" s="467">
        <v>45359.355052710001</v>
      </c>
      <c r="H363" s="467">
        <v>50834.413641600004</v>
      </c>
      <c r="I363" s="467">
        <v>55871.260680519998</v>
      </c>
    </row>
    <row r="364" spans="2:9">
      <c r="B364" s="466" t="s">
        <v>248</v>
      </c>
      <c r="C364" s="467">
        <v>6764.98187942</v>
      </c>
      <c r="D364" s="467">
        <v>4945.3903449499994</v>
      </c>
      <c r="E364" s="467">
        <v>6113.3241088500008</v>
      </c>
      <c r="F364" s="467">
        <v>6568.4286808400002</v>
      </c>
      <c r="G364" s="467">
        <v>6756.5049371899995</v>
      </c>
      <c r="H364" s="467">
        <v>7520.1104092799997</v>
      </c>
      <c r="I364" s="467">
        <v>7013.5850356299998</v>
      </c>
    </row>
    <row r="365" spans="2:9">
      <c r="B365" s="466" t="s">
        <v>249</v>
      </c>
      <c r="C365" s="467">
        <v>6285.8584609600002</v>
      </c>
      <c r="D365" s="467">
        <v>4716.9198342699992</v>
      </c>
      <c r="E365" s="467">
        <v>5989.51733995</v>
      </c>
      <c r="F365" s="467">
        <v>6536.1525255899996</v>
      </c>
      <c r="G365" s="467">
        <v>6327.0910429700007</v>
      </c>
      <c r="H365" s="467">
        <v>7476.2039369700005</v>
      </c>
      <c r="I365" s="467">
        <v>6320.2596527799997</v>
      </c>
    </row>
    <row r="366" spans="2:9">
      <c r="B366" s="47" t="s">
        <v>253</v>
      </c>
      <c r="C366" s="468">
        <v>1</v>
      </c>
      <c r="D366" s="468">
        <v>1</v>
      </c>
      <c r="E366" s="468">
        <v>1.0000000000000002</v>
      </c>
      <c r="F366" s="468">
        <v>1</v>
      </c>
      <c r="G366" s="468">
        <v>0.99999999999999989</v>
      </c>
      <c r="H366" s="468">
        <v>0.99999999999999978</v>
      </c>
      <c r="I366" s="468">
        <v>0.99999999999999978</v>
      </c>
    </row>
    <row r="367" spans="2:9">
      <c r="B367" s="463"/>
      <c r="C367" s="469"/>
      <c r="D367" s="469"/>
      <c r="E367" s="469"/>
      <c r="F367" s="469"/>
      <c r="G367" s="469"/>
      <c r="H367" s="469"/>
      <c r="I367" s="469"/>
    </row>
    <row r="368" spans="2:9">
      <c r="B368" s="85" t="s">
        <v>241</v>
      </c>
      <c r="C368" s="470"/>
      <c r="D368" s="470"/>
      <c r="E368" s="470"/>
      <c r="F368" s="470"/>
      <c r="G368" s="470"/>
      <c r="H368" s="470"/>
      <c r="I368" s="470"/>
    </row>
    <row r="369" spans="2:9">
      <c r="B369" s="85"/>
      <c r="C369" s="470"/>
      <c r="D369" s="470"/>
      <c r="E369" s="470"/>
      <c r="F369" s="470"/>
      <c r="G369" s="470"/>
      <c r="H369" s="470"/>
      <c r="I369" s="470"/>
    </row>
    <row r="370" spans="2:9">
      <c r="B370" s="460" t="s">
        <v>844</v>
      </c>
      <c r="C370" s="411"/>
      <c r="D370" s="411"/>
      <c r="E370" s="411"/>
      <c r="F370" s="411"/>
      <c r="G370" s="411"/>
      <c r="H370" s="411"/>
      <c r="I370" s="411"/>
    </row>
    <row r="371" spans="2:9">
      <c r="B371" s="82" t="s">
        <v>246</v>
      </c>
      <c r="C371" s="207">
        <f>C378</f>
        <v>26418.941999999999</v>
      </c>
      <c r="D371" s="207">
        <f t="shared" ref="D371" si="10">D378</f>
        <v>24222.633999999998</v>
      </c>
      <c r="E371" s="207">
        <f>E378+E373+E374+E375+E376</f>
        <v>29920.347000000002</v>
      </c>
      <c r="F371" s="207">
        <f t="shared" ref="F371" si="11">F378+F373+F374+F375+F376</f>
        <v>29302.844999999998</v>
      </c>
      <c r="G371" s="207">
        <f>G378+G373+G374+G375+G376+G377</f>
        <v>29590.302</v>
      </c>
      <c r="H371" s="207">
        <f>H378+H373+H374+H375+H376+H377</f>
        <v>29590.302</v>
      </c>
      <c r="I371" s="207">
        <f>I378+I373+I374+I375+I376+I377</f>
        <v>17671.347951780001</v>
      </c>
    </row>
    <row r="372" spans="2:9">
      <c r="B372" s="462" t="s">
        <v>247</v>
      </c>
      <c r="C372" s="207"/>
      <c r="D372" s="207"/>
      <c r="E372" s="207"/>
      <c r="F372" s="207"/>
      <c r="G372" s="207"/>
      <c r="H372" s="207"/>
      <c r="I372" s="207"/>
    </row>
    <row r="373" spans="2:9">
      <c r="B373" s="473" t="s">
        <v>845</v>
      </c>
      <c r="C373" s="207" t="s">
        <v>124</v>
      </c>
      <c r="D373" s="207" t="s">
        <v>124</v>
      </c>
      <c r="E373" s="207">
        <v>4.1360000000000001</v>
      </c>
      <c r="F373" s="207">
        <v>6.0860000000000003</v>
      </c>
      <c r="G373" s="207">
        <v>9.0370000000000008</v>
      </c>
      <c r="H373" s="207">
        <v>9.0370000000000008</v>
      </c>
      <c r="I373" s="207"/>
    </row>
    <row r="374" spans="2:9">
      <c r="B374" s="473" t="s">
        <v>255</v>
      </c>
      <c r="C374" s="207" t="s">
        <v>124</v>
      </c>
      <c r="D374" s="207" t="s">
        <v>124</v>
      </c>
      <c r="E374" s="207">
        <v>605.202</v>
      </c>
      <c r="F374" s="207">
        <v>572.60199999999998</v>
      </c>
      <c r="G374" s="207">
        <v>871.32799999999997</v>
      </c>
      <c r="H374" s="207">
        <v>871.32799999999997</v>
      </c>
      <c r="I374" s="207"/>
    </row>
    <row r="375" spans="2:9">
      <c r="B375" s="473" t="s">
        <v>256</v>
      </c>
      <c r="C375" s="207" t="s">
        <v>124</v>
      </c>
      <c r="D375" s="207" t="s">
        <v>124</v>
      </c>
      <c r="E375" s="207">
        <v>682.33600000000001</v>
      </c>
      <c r="F375" s="207">
        <v>729.35</v>
      </c>
      <c r="G375" s="207">
        <v>735.22500000000002</v>
      </c>
      <c r="H375" s="207">
        <v>735.22500000000002</v>
      </c>
      <c r="I375" s="207"/>
    </row>
    <row r="376" spans="2:9">
      <c r="B376" s="473" t="s">
        <v>257</v>
      </c>
      <c r="C376" s="207" t="s">
        <v>124</v>
      </c>
      <c r="D376" s="207" t="s">
        <v>124</v>
      </c>
      <c r="E376" s="207">
        <v>5254.576</v>
      </c>
      <c r="F376" s="207">
        <v>4830.2</v>
      </c>
      <c r="G376" s="207">
        <v>4919.2780000000002</v>
      </c>
      <c r="H376" s="207">
        <v>4919.2780000000002</v>
      </c>
      <c r="I376" s="207"/>
    </row>
    <row r="377" spans="2:9">
      <c r="B377" s="473" t="s">
        <v>258</v>
      </c>
      <c r="C377" s="207"/>
      <c r="D377" s="207"/>
      <c r="E377" s="207"/>
      <c r="F377" s="207"/>
      <c r="G377" s="207">
        <v>3.552</v>
      </c>
      <c r="H377" s="207">
        <v>3.552</v>
      </c>
      <c r="I377" s="207"/>
    </row>
    <row r="378" spans="2:9">
      <c r="B378" s="473" t="s">
        <v>259</v>
      </c>
      <c r="C378" s="207">
        <v>26418.941999999999</v>
      </c>
      <c r="D378" s="207">
        <v>24222.633999999998</v>
      </c>
      <c r="E378" s="207">
        <v>23374.097000000002</v>
      </c>
      <c r="F378" s="207">
        <v>23164.607</v>
      </c>
      <c r="G378" s="207">
        <v>23051.882000000001</v>
      </c>
      <c r="H378" s="207">
        <v>23051.882000000001</v>
      </c>
      <c r="I378" s="207">
        <v>17671.347951780001</v>
      </c>
    </row>
    <row r="379" spans="2:9">
      <c r="B379" s="473" t="s">
        <v>260</v>
      </c>
      <c r="C379" s="982" t="s">
        <v>124</v>
      </c>
      <c r="D379" s="982" t="s">
        <v>124</v>
      </c>
      <c r="E379" s="982" t="s">
        <v>124</v>
      </c>
      <c r="F379" s="982" t="s">
        <v>124</v>
      </c>
      <c r="G379" s="982" t="s">
        <v>124</v>
      </c>
      <c r="H379" s="982" t="s">
        <v>124</v>
      </c>
      <c r="I379" s="982" t="s">
        <v>124</v>
      </c>
    </row>
    <row r="380" spans="2:9">
      <c r="B380" s="466" t="s">
        <v>248</v>
      </c>
      <c r="C380" s="982" t="s">
        <v>139</v>
      </c>
      <c r="D380" s="982" t="s">
        <v>139</v>
      </c>
      <c r="E380" s="982" t="s">
        <v>139</v>
      </c>
      <c r="F380" s="982" t="s">
        <v>139</v>
      </c>
      <c r="G380" s="982" t="s">
        <v>139</v>
      </c>
      <c r="H380" s="982" t="s">
        <v>139</v>
      </c>
      <c r="I380" s="982" t="s">
        <v>139</v>
      </c>
    </row>
    <row r="381" spans="2:9">
      <c r="B381" s="473" t="s">
        <v>254</v>
      </c>
      <c r="C381" s="474"/>
      <c r="D381" s="474"/>
      <c r="E381" s="474"/>
      <c r="F381" s="474"/>
      <c r="G381" s="474"/>
      <c r="H381" s="474"/>
      <c r="I381" s="474"/>
    </row>
    <row r="382" spans="2:9">
      <c r="B382" s="473" t="s">
        <v>255</v>
      </c>
      <c r="C382" s="474"/>
      <c r="D382" s="474"/>
      <c r="E382" s="474"/>
      <c r="F382" s="474"/>
      <c r="G382" s="474"/>
      <c r="H382" s="474"/>
      <c r="I382" s="474"/>
    </row>
    <row r="383" spans="2:9">
      <c r="B383" s="473" t="s">
        <v>256</v>
      </c>
      <c r="C383" s="474"/>
      <c r="D383" s="474"/>
      <c r="E383" s="474"/>
      <c r="F383" s="474"/>
      <c r="G383" s="474"/>
      <c r="H383" s="474"/>
      <c r="I383" s="474"/>
    </row>
    <row r="384" spans="2:9">
      <c r="B384" s="473" t="s">
        <v>257</v>
      </c>
      <c r="C384" s="474"/>
      <c r="D384" s="474"/>
      <c r="E384" s="474"/>
      <c r="F384" s="474"/>
      <c r="G384" s="474"/>
      <c r="H384" s="474"/>
      <c r="I384" s="474"/>
    </row>
    <row r="385" spans="2:9">
      <c r="B385" s="473" t="s">
        <v>258</v>
      </c>
      <c r="C385" s="474"/>
      <c r="D385" s="474"/>
      <c r="E385" s="474"/>
      <c r="F385" s="474"/>
      <c r="G385" s="474"/>
      <c r="H385" s="474"/>
      <c r="I385" s="474"/>
    </row>
    <row r="386" spans="2:9">
      <c r="B386" s="473" t="s">
        <v>259</v>
      </c>
      <c r="C386" s="474"/>
      <c r="D386" s="474"/>
      <c r="E386" s="474"/>
      <c r="F386" s="474"/>
      <c r="G386" s="474"/>
      <c r="H386" s="474"/>
      <c r="I386" s="474"/>
    </row>
    <row r="387" spans="2:9">
      <c r="B387" s="473" t="s">
        <v>260</v>
      </c>
      <c r="C387" s="474"/>
      <c r="D387" s="474"/>
      <c r="E387" s="474"/>
      <c r="F387" s="474"/>
      <c r="G387" s="474"/>
      <c r="H387" s="474"/>
      <c r="I387" s="474"/>
    </row>
    <row r="388" spans="2:9" ht="15" thickBot="1">
      <c r="B388" s="47" t="s">
        <v>265</v>
      </c>
      <c r="C388" s="474"/>
      <c r="D388" s="474"/>
      <c r="E388" s="474"/>
      <c r="F388" s="474"/>
      <c r="G388" s="474"/>
      <c r="H388" s="474"/>
      <c r="I388" s="474"/>
    </row>
    <row r="389" spans="2:9" ht="15" thickTop="1">
      <c r="B389" s="1359" t="s">
        <v>815</v>
      </c>
      <c r="C389" s="1359"/>
      <c r="D389" s="1359"/>
      <c r="E389" s="1359"/>
      <c r="F389" s="1359"/>
      <c r="G389" s="1359"/>
      <c r="H389" s="1359"/>
      <c r="I389" s="1359"/>
    </row>
    <row r="390" spans="2:9">
      <c r="B390" s="1374"/>
      <c r="C390" s="1374"/>
      <c r="D390" s="1374"/>
      <c r="E390" s="1374"/>
      <c r="F390" s="1374"/>
      <c r="G390" s="1374"/>
      <c r="H390" s="1374"/>
      <c r="I390" s="1374"/>
    </row>
    <row r="391" spans="2:9">
      <c r="B391" s="1358" t="s">
        <v>34</v>
      </c>
      <c r="C391" s="1358"/>
      <c r="D391" s="1358"/>
      <c r="E391" s="1358"/>
      <c r="F391" s="1358"/>
      <c r="G391" s="1358"/>
      <c r="H391" s="1358"/>
      <c r="I391" s="1358"/>
    </row>
    <row r="392" spans="2:9">
      <c r="B392" s="413" t="s">
        <v>33</v>
      </c>
      <c r="C392" s="411"/>
      <c r="D392" s="411"/>
      <c r="E392" s="411"/>
      <c r="F392" s="411"/>
      <c r="G392" s="411"/>
      <c r="H392" s="411"/>
      <c r="I392" s="411"/>
    </row>
    <row r="393" spans="2:9">
      <c r="B393" s="428" t="s">
        <v>172</v>
      </c>
      <c r="C393" s="411"/>
      <c r="D393" s="411"/>
      <c r="E393" s="411"/>
      <c r="F393" s="411"/>
      <c r="G393" s="411"/>
      <c r="H393" s="411"/>
      <c r="I393" s="411"/>
    </row>
    <row r="394" spans="2:9">
      <c r="B394" s="414"/>
      <c r="C394" s="411"/>
      <c r="D394" s="411"/>
      <c r="E394" s="411"/>
      <c r="F394" s="411"/>
      <c r="G394" s="411"/>
      <c r="H394" s="411"/>
      <c r="I394" s="411"/>
    </row>
    <row r="395" spans="2:9">
      <c r="B395" s="415"/>
      <c r="C395" s="416">
        <v>2014</v>
      </c>
      <c r="D395" s="416">
        <v>2015</v>
      </c>
      <c r="E395" s="416">
        <v>2016</v>
      </c>
      <c r="F395" s="416">
        <v>2017</v>
      </c>
      <c r="G395" s="416">
        <v>2018</v>
      </c>
      <c r="H395" s="416">
        <v>2019</v>
      </c>
      <c r="I395" s="416">
        <v>2020</v>
      </c>
    </row>
    <row r="396" spans="2:9">
      <c r="B396" s="414" t="s">
        <v>846</v>
      </c>
      <c r="C396" s="411"/>
      <c r="D396" s="411"/>
      <c r="E396" s="411"/>
      <c r="F396" s="411"/>
      <c r="G396" s="411"/>
      <c r="H396" s="411"/>
      <c r="I396" s="411"/>
    </row>
    <row r="397" spans="2:9">
      <c r="B397" s="82" t="s">
        <v>88</v>
      </c>
      <c r="C397" s="411">
        <f>SUM(C398:C401)</f>
        <v>25</v>
      </c>
      <c r="D397" s="411">
        <f t="shared" ref="D397:G397" si="12">SUM(D398:D401)</f>
        <v>25</v>
      </c>
      <c r="E397" s="411">
        <f t="shared" si="12"/>
        <v>25</v>
      </c>
      <c r="F397" s="411">
        <f t="shared" si="12"/>
        <v>27</v>
      </c>
      <c r="G397" s="411">
        <f t="shared" si="12"/>
        <v>29</v>
      </c>
      <c r="H397" s="411">
        <f t="shared" ref="H397" si="13">SUM(H398:H401)</f>
        <v>29</v>
      </c>
      <c r="I397" s="411">
        <f>SUM(I398:I401)</f>
        <v>29</v>
      </c>
    </row>
    <row r="398" spans="2:9">
      <c r="B398" s="242" t="s">
        <v>157</v>
      </c>
      <c r="C398" s="983">
        <v>1</v>
      </c>
      <c r="D398" s="983">
        <v>1</v>
      </c>
      <c r="E398" s="983">
        <v>1</v>
      </c>
      <c r="F398" s="983">
        <v>1</v>
      </c>
      <c r="G398" s="983">
        <v>1</v>
      </c>
      <c r="H398" s="983">
        <v>1</v>
      </c>
      <c r="I398" s="983">
        <v>1</v>
      </c>
    </row>
    <row r="399" spans="2:9">
      <c r="B399" s="242" t="s">
        <v>280</v>
      </c>
      <c r="C399" s="984">
        <v>0</v>
      </c>
      <c r="D399" s="984">
        <v>0</v>
      </c>
      <c r="E399" s="984">
        <v>0</v>
      </c>
      <c r="F399" s="984">
        <v>0</v>
      </c>
      <c r="G399" s="984">
        <v>0</v>
      </c>
      <c r="H399" s="984">
        <v>0</v>
      </c>
      <c r="I399" s="984">
        <v>1</v>
      </c>
    </row>
    <row r="400" spans="2:9">
      <c r="B400" s="242" t="s">
        <v>162</v>
      </c>
      <c r="C400" s="984">
        <v>14</v>
      </c>
      <c r="D400" s="984">
        <v>14</v>
      </c>
      <c r="E400" s="984">
        <v>14</v>
      </c>
      <c r="F400" s="984">
        <v>14</v>
      </c>
      <c r="G400" s="984">
        <v>14</v>
      </c>
      <c r="H400" s="984">
        <v>14</v>
      </c>
      <c r="I400" s="984">
        <v>12</v>
      </c>
    </row>
    <row r="401" spans="2:9">
      <c r="B401" s="242" t="s">
        <v>847</v>
      </c>
      <c r="C401" s="984">
        <v>10</v>
      </c>
      <c r="D401" s="984">
        <v>10</v>
      </c>
      <c r="E401" s="984">
        <v>10</v>
      </c>
      <c r="F401" s="984">
        <v>12</v>
      </c>
      <c r="G401" s="984">
        <v>14</v>
      </c>
      <c r="H401" s="984">
        <v>14</v>
      </c>
      <c r="I401" s="984">
        <v>15</v>
      </c>
    </row>
    <row r="402" spans="2:9">
      <c r="B402" s="242"/>
      <c r="C402" s="984"/>
      <c r="D402" s="984"/>
      <c r="E402" s="984"/>
      <c r="F402" s="984"/>
      <c r="G402" s="984"/>
      <c r="H402" s="984"/>
      <c r="I402" s="984"/>
    </row>
    <row r="403" spans="2:9">
      <c r="B403" s="82" t="s">
        <v>281</v>
      </c>
      <c r="C403" s="976"/>
      <c r="D403" s="976"/>
      <c r="E403" s="976"/>
      <c r="F403" s="976"/>
      <c r="G403" s="976"/>
      <c r="H403" s="976"/>
      <c r="I403" s="976"/>
    </row>
    <row r="404" spans="2:9">
      <c r="B404" s="242" t="s">
        <v>157</v>
      </c>
      <c r="C404" s="771">
        <v>1</v>
      </c>
      <c r="D404" s="771">
        <v>1</v>
      </c>
      <c r="E404" s="771">
        <v>1</v>
      </c>
      <c r="F404" s="771">
        <v>1</v>
      </c>
      <c r="G404" s="771">
        <v>1</v>
      </c>
      <c r="H404" s="771">
        <v>1</v>
      </c>
      <c r="I404" s="771">
        <v>1</v>
      </c>
    </row>
    <row r="405" spans="2:9">
      <c r="B405" s="242" t="s">
        <v>280</v>
      </c>
      <c r="C405" s="984">
        <v>0</v>
      </c>
      <c r="D405" s="984">
        <v>0</v>
      </c>
      <c r="E405" s="984">
        <v>0</v>
      </c>
      <c r="F405" s="984">
        <v>0</v>
      </c>
      <c r="G405" s="984">
        <v>0</v>
      </c>
      <c r="H405" s="984">
        <v>0</v>
      </c>
      <c r="I405" s="984">
        <v>0</v>
      </c>
    </row>
    <row r="406" spans="2:9">
      <c r="B406" s="242" t="s">
        <v>162</v>
      </c>
      <c r="C406" s="984">
        <v>14</v>
      </c>
      <c r="D406" s="984">
        <v>14</v>
      </c>
      <c r="E406" s="984">
        <v>14</v>
      </c>
      <c r="F406" s="984">
        <v>14</v>
      </c>
      <c r="G406" s="984">
        <v>14</v>
      </c>
      <c r="H406" s="984">
        <v>14</v>
      </c>
      <c r="I406" s="984">
        <f>I400</f>
        <v>12</v>
      </c>
    </row>
    <row r="407" spans="2:9">
      <c r="B407" s="242" t="s">
        <v>847</v>
      </c>
      <c r="C407" s="984">
        <v>10</v>
      </c>
      <c r="D407" s="984">
        <v>10</v>
      </c>
      <c r="E407" s="984">
        <v>10</v>
      </c>
      <c r="F407" s="984">
        <v>10</v>
      </c>
      <c r="G407" s="984">
        <v>10</v>
      </c>
      <c r="H407" s="984">
        <v>10</v>
      </c>
      <c r="I407" s="984"/>
    </row>
    <row r="408" spans="2:9">
      <c r="B408" s="242"/>
      <c r="C408" s="984"/>
      <c r="D408" s="984"/>
      <c r="E408" s="984"/>
      <c r="F408" s="984"/>
      <c r="G408" s="984"/>
      <c r="H408" s="984"/>
      <c r="I408" s="984"/>
    </row>
    <row r="409" spans="2:9">
      <c r="B409" s="82" t="s">
        <v>282</v>
      </c>
      <c r="C409" s="984"/>
      <c r="D409" s="984"/>
      <c r="E409" s="984"/>
      <c r="F409" s="984"/>
      <c r="G409" s="984"/>
      <c r="H409" s="984"/>
      <c r="I409" s="984"/>
    </row>
    <row r="410" spans="2:9">
      <c r="B410" s="242" t="s">
        <v>157</v>
      </c>
      <c r="C410" s="984"/>
      <c r="D410" s="984"/>
      <c r="E410" s="984"/>
      <c r="F410" s="984"/>
      <c r="G410" s="984"/>
      <c r="H410" s="984"/>
      <c r="I410" s="984"/>
    </row>
    <row r="411" spans="2:9">
      <c r="B411" s="242" t="s">
        <v>280</v>
      </c>
      <c r="C411" s="984"/>
      <c r="D411" s="984"/>
      <c r="E411" s="984"/>
      <c r="F411" s="984"/>
      <c r="G411" s="984"/>
      <c r="H411" s="984"/>
      <c r="I411" s="984"/>
    </row>
    <row r="412" spans="2:9">
      <c r="B412" s="242" t="s">
        <v>162</v>
      </c>
      <c r="C412" s="984"/>
      <c r="D412" s="984"/>
      <c r="E412" s="984"/>
      <c r="F412" s="984"/>
      <c r="G412" s="984"/>
      <c r="H412" s="984"/>
      <c r="I412" s="984"/>
    </row>
    <row r="413" spans="2:9" ht="15" thickBot="1">
      <c r="B413" s="242" t="s">
        <v>847</v>
      </c>
      <c r="C413" s="984">
        <v>0</v>
      </c>
      <c r="D413" s="984">
        <v>0</v>
      </c>
      <c r="E413" s="984">
        <v>0</v>
      </c>
      <c r="F413" s="984">
        <v>2</v>
      </c>
      <c r="G413" s="984">
        <v>4</v>
      </c>
      <c r="H413" s="984">
        <v>4</v>
      </c>
      <c r="I413" s="984"/>
    </row>
    <row r="414" spans="2:9" ht="15" thickTop="1">
      <c r="B414" s="1359" t="s">
        <v>848</v>
      </c>
      <c r="C414" s="1359"/>
      <c r="D414" s="1359"/>
      <c r="E414" s="1359"/>
      <c r="F414" s="1359"/>
      <c r="G414" s="1359"/>
      <c r="H414" s="1359"/>
      <c r="I414" s="1359"/>
    </row>
    <row r="415" spans="2:9">
      <c r="B415" s="1310"/>
      <c r="C415" s="1310"/>
      <c r="D415" s="1310"/>
      <c r="E415" s="1310"/>
      <c r="F415" s="1310"/>
      <c r="G415" s="1310"/>
      <c r="H415" s="1310"/>
      <c r="I415" s="1310"/>
    </row>
    <row r="416" spans="2:9">
      <c r="B416" s="422"/>
      <c r="C416" s="411"/>
      <c r="D416" s="411"/>
      <c r="E416" s="411"/>
      <c r="F416" s="411"/>
      <c r="G416" s="411"/>
      <c r="H416" s="411"/>
      <c r="I416" s="411"/>
    </row>
    <row r="417" spans="2:9">
      <c r="B417" s="1358" t="s">
        <v>36</v>
      </c>
      <c r="C417" s="1358"/>
      <c r="D417" s="1358"/>
      <c r="E417" s="1358"/>
      <c r="F417" s="1358"/>
      <c r="G417" s="1358"/>
      <c r="H417" s="1358"/>
      <c r="I417" s="1358"/>
    </row>
    <row r="418" spans="2:9">
      <c r="B418" s="413" t="s">
        <v>35</v>
      </c>
      <c r="C418" s="411"/>
      <c r="D418" s="411"/>
      <c r="E418" s="411"/>
      <c r="F418" s="411"/>
      <c r="G418" s="411"/>
      <c r="H418" s="411"/>
      <c r="I418" s="411"/>
    </row>
    <row r="419" spans="2:9">
      <c r="B419" s="428" t="s">
        <v>288</v>
      </c>
      <c r="C419" s="411"/>
      <c r="D419" s="411"/>
      <c r="E419" s="411"/>
      <c r="F419" s="411"/>
      <c r="G419" s="411"/>
      <c r="H419" s="411"/>
      <c r="I419" s="411"/>
    </row>
    <row r="420" spans="2:9">
      <c r="B420" s="422"/>
      <c r="C420" s="411"/>
      <c r="D420" s="411"/>
      <c r="E420" s="411"/>
      <c r="F420" s="411"/>
      <c r="G420" s="411"/>
      <c r="H420" s="411"/>
      <c r="I420" s="411"/>
    </row>
    <row r="421" spans="2:9">
      <c r="B421" s="415"/>
      <c r="C421" s="416">
        <v>2014</v>
      </c>
      <c r="D421" s="416">
        <v>2015</v>
      </c>
      <c r="E421" s="416">
        <v>2016</v>
      </c>
      <c r="F421" s="416">
        <v>2017</v>
      </c>
      <c r="G421" s="416">
        <v>2018</v>
      </c>
      <c r="H421" s="416">
        <v>2019</v>
      </c>
      <c r="I421" s="416">
        <v>2020</v>
      </c>
    </row>
    <row r="422" spans="2:9">
      <c r="B422" s="414" t="s">
        <v>846</v>
      </c>
      <c r="C422" s="411"/>
      <c r="D422" s="411"/>
      <c r="E422" s="411"/>
      <c r="F422" s="411"/>
      <c r="G422" s="411"/>
      <c r="H422" s="411"/>
      <c r="I422" s="411"/>
    </row>
    <row r="423" spans="2:9" ht="15.6">
      <c r="B423" s="82" t="s">
        <v>849</v>
      </c>
      <c r="C423" s="985">
        <f>C424+C427</f>
        <v>755</v>
      </c>
      <c r="D423" s="985">
        <f t="shared" ref="D423:G423" si="14">D424+D427</f>
        <v>691</v>
      </c>
      <c r="E423" s="985">
        <f t="shared" si="14"/>
        <v>607</v>
      </c>
      <c r="F423" s="985">
        <f t="shared" si="14"/>
        <v>513</v>
      </c>
      <c r="G423" s="985">
        <f t="shared" si="14"/>
        <v>408</v>
      </c>
      <c r="H423" s="985">
        <f t="shared" ref="H423:I423" si="15">H424+H427</f>
        <v>305</v>
      </c>
      <c r="I423" s="985">
        <f t="shared" si="15"/>
        <v>109</v>
      </c>
    </row>
    <row r="424" spans="2:9">
      <c r="B424" s="242" t="s">
        <v>291</v>
      </c>
      <c r="C424" s="985">
        <v>617</v>
      </c>
      <c r="D424" s="985">
        <v>553</v>
      </c>
      <c r="E424" s="985">
        <v>471</v>
      </c>
      <c r="F424" s="985">
        <v>378</v>
      </c>
      <c r="G424" s="985">
        <v>276</v>
      </c>
      <c r="H424" s="985">
        <v>179</v>
      </c>
      <c r="I424" s="985"/>
    </row>
    <row r="425" spans="2:9">
      <c r="B425" s="475" t="s">
        <v>292</v>
      </c>
      <c r="C425" s="981">
        <v>490</v>
      </c>
      <c r="D425" s="981">
        <v>456</v>
      </c>
      <c r="E425" s="981">
        <v>404</v>
      </c>
      <c r="F425" s="981">
        <v>369</v>
      </c>
      <c r="G425" s="981">
        <v>344</v>
      </c>
      <c r="H425" s="981">
        <v>311</v>
      </c>
      <c r="I425" s="981">
        <v>194</v>
      </c>
    </row>
    <row r="426" spans="2:9">
      <c r="B426" s="475" t="s">
        <v>293</v>
      </c>
      <c r="C426" s="981">
        <v>44</v>
      </c>
      <c r="D426" s="981">
        <v>45</v>
      </c>
      <c r="E426" s="981">
        <v>47</v>
      </c>
      <c r="F426" s="981">
        <v>49</v>
      </c>
      <c r="G426" s="981">
        <v>49</v>
      </c>
      <c r="H426" s="981">
        <v>50</v>
      </c>
      <c r="I426" s="981">
        <v>241</v>
      </c>
    </row>
    <row r="427" spans="2:9">
      <c r="B427" s="242" t="s">
        <v>294</v>
      </c>
      <c r="C427" s="981">
        <v>138</v>
      </c>
      <c r="D427" s="981">
        <v>138</v>
      </c>
      <c r="E427" s="981">
        <v>136</v>
      </c>
      <c r="F427" s="981">
        <v>135</v>
      </c>
      <c r="G427" s="981">
        <v>132</v>
      </c>
      <c r="H427" s="981">
        <v>126</v>
      </c>
      <c r="I427" s="981">
        <v>109</v>
      </c>
    </row>
    <row r="428" spans="2:9" ht="15" thickBot="1">
      <c r="B428" s="242" t="s">
        <v>236</v>
      </c>
      <c r="C428" s="981"/>
      <c r="D428" s="981"/>
      <c r="E428" s="981"/>
      <c r="F428" s="981"/>
      <c r="G428" s="981"/>
      <c r="H428" s="981"/>
      <c r="I428" s="981">
        <v>135</v>
      </c>
    </row>
    <row r="429" spans="2:9" ht="15" thickTop="1">
      <c r="B429" s="1359" t="s">
        <v>850</v>
      </c>
      <c r="C429" s="1359"/>
      <c r="D429" s="1359"/>
      <c r="E429" s="1359"/>
      <c r="F429" s="1359"/>
      <c r="G429" s="1359"/>
      <c r="H429" s="1359"/>
      <c r="I429" s="1359"/>
    </row>
    <row r="430" spans="2:9">
      <c r="B430" s="476" t="s">
        <v>851</v>
      </c>
      <c r="C430" s="411"/>
      <c r="D430" s="411"/>
      <c r="E430" s="411"/>
      <c r="F430" s="411"/>
      <c r="G430" s="411"/>
      <c r="H430" s="411"/>
      <c r="I430" s="411"/>
    </row>
    <row r="431" spans="2:9">
      <c r="B431" s="476"/>
      <c r="C431" s="411"/>
      <c r="D431" s="411"/>
      <c r="E431" s="411"/>
      <c r="F431" s="411"/>
      <c r="G431" s="411"/>
      <c r="H431" s="411"/>
      <c r="I431" s="411"/>
    </row>
    <row r="432" spans="2:9">
      <c r="B432" s="1358" t="s">
        <v>38</v>
      </c>
      <c r="C432" s="1358"/>
      <c r="D432" s="1358"/>
      <c r="E432" s="1358"/>
      <c r="F432" s="1358"/>
      <c r="G432" s="1358"/>
      <c r="H432" s="1358"/>
      <c r="I432" s="1358"/>
    </row>
    <row r="433" spans="2:9">
      <c r="B433" s="413" t="s">
        <v>37</v>
      </c>
      <c r="C433" s="411"/>
      <c r="D433" s="411"/>
      <c r="E433" s="411"/>
      <c r="F433" s="411"/>
      <c r="G433" s="411"/>
      <c r="H433" s="411"/>
      <c r="I433" s="411"/>
    </row>
    <row r="434" spans="2:9">
      <c r="B434" s="422" t="s">
        <v>115</v>
      </c>
      <c r="C434" s="411"/>
      <c r="D434" s="411"/>
      <c r="E434" s="411"/>
      <c r="F434" s="411"/>
      <c r="G434" s="411"/>
      <c r="H434" s="411"/>
      <c r="I434" s="411"/>
    </row>
    <row r="435" spans="2:9">
      <c r="B435" s="417"/>
      <c r="C435" s="411"/>
      <c r="D435" s="411"/>
      <c r="E435" s="411"/>
      <c r="F435" s="411"/>
      <c r="G435" s="411"/>
      <c r="H435" s="411"/>
      <c r="I435" s="411"/>
    </row>
    <row r="436" spans="2:9">
      <c r="B436" s="415"/>
      <c r="C436" s="416">
        <v>2014</v>
      </c>
      <c r="D436" s="416">
        <v>2015</v>
      </c>
      <c r="E436" s="416">
        <v>2016</v>
      </c>
      <c r="F436" s="416">
        <v>2017</v>
      </c>
      <c r="G436" s="416">
        <v>2018</v>
      </c>
      <c r="H436" s="416">
        <v>2019</v>
      </c>
      <c r="I436" s="416">
        <v>2020</v>
      </c>
    </row>
    <row r="437" spans="2:9">
      <c r="B437" s="414" t="s">
        <v>846</v>
      </c>
      <c r="C437" s="465"/>
      <c r="D437" s="465"/>
      <c r="E437" s="465"/>
      <c r="F437" s="465"/>
      <c r="G437" s="465"/>
      <c r="H437" s="465"/>
      <c r="I437" s="465"/>
    </row>
    <row r="438" spans="2:9" ht="15" thickBot="1">
      <c r="B438" s="82" t="s">
        <v>304</v>
      </c>
      <c r="C438" s="467">
        <v>10291.213</v>
      </c>
      <c r="D438" s="467">
        <v>10490.084000000001</v>
      </c>
      <c r="E438" s="467">
        <v>10555.07</v>
      </c>
      <c r="F438" s="467">
        <v>4595.1239999999998</v>
      </c>
      <c r="G438" s="467">
        <v>4492.8919999999998</v>
      </c>
      <c r="H438" s="467">
        <v>4813.6059999999998</v>
      </c>
      <c r="I438" s="467">
        <v>4781.8670000000002</v>
      </c>
    </row>
    <row r="439" spans="2:9" ht="15" thickTop="1">
      <c r="B439" s="1359" t="s">
        <v>850</v>
      </c>
      <c r="C439" s="1359"/>
      <c r="D439" s="1359"/>
      <c r="E439" s="1359"/>
      <c r="F439" s="1359"/>
      <c r="G439" s="1359"/>
      <c r="H439" s="1359"/>
      <c r="I439" s="1359"/>
    </row>
    <row r="440" spans="2:9">
      <c r="B440" s="1310"/>
      <c r="C440" s="1310"/>
      <c r="D440" s="1310"/>
      <c r="E440" s="1310"/>
      <c r="F440" s="1310"/>
      <c r="G440" s="1310"/>
      <c r="H440" s="1310"/>
      <c r="I440" s="1310"/>
    </row>
    <row r="441" spans="2:9">
      <c r="B441" s="417"/>
      <c r="C441" s="411"/>
      <c r="D441" s="411"/>
      <c r="E441" s="411"/>
      <c r="F441" s="411"/>
      <c r="G441" s="411"/>
      <c r="H441" s="411"/>
      <c r="I441" s="411"/>
    </row>
    <row r="442" spans="2:9">
      <c r="B442" s="1358" t="s">
        <v>40</v>
      </c>
      <c r="C442" s="1358"/>
      <c r="D442" s="1358"/>
      <c r="E442" s="1358"/>
      <c r="F442" s="1358"/>
      <c r="G442" s="1358"/>
      <c r="H442" s="1358"/>
      <c r="I442" s="1358"/>
    </row>
    <row r="443" spans="2:9">
      <c r="B443" s="413" t="s">
        <v>39</v>
      </c>
      <c r="C443" s="411"/>
      <c r="D443" s="411"/>
      <c r="E443" s="411"/>
      <c r="F443" s="411"/>
      <c r="G443" s="411"/>
      <c r="H443" s="411"/>
      <c r="I443" s="411"/>
    </row>
    <row r="444" spans="2:9">
      <c r="B444" s="422" t="s">
        <v>271</v>
      </c>
      <c r="C444" s="411"/>
      <c r="D444" s="411"/>
      <c r="E444" s="411"/>
      <c r="F444" s="411"/>
      <c r="G444" s="411"/>
      <c r="H444" s="411"/>
      <c r="I444" s="411"/>
    </row>
    <row r="445" spans="2:9">
      <c r="B445" s="417"/>
      <c r="C445" s="411"/>
      <c r="D445" s="411"/>
      <c r="E445" s="411"/>
      <c r="F445" s="411"/>
      <c r="G445" s="411"/>
      <c r="H445" s="411"/>
      <c r="I445" s="411"/>
    </row>
    <row r="446" spans="2:9">
      <c r="B446" s="415"/>
      <c r="C446" s="416">
        <v>2014</v>
      </c>
      <c r="D446" s="416">
        <v>2015</v>
      </c>
      <c r="E446" s="416">
        <v>2016</v>
      </c>
      <c r="F446" s="416">
        <v>2017</v>
      </c>
      <c r="G446" s="416">
        <v>2018</v>
      </c>
      <c r="H446" s="416">
        <v>2019</v>
      </c>
      <c r="I446" s="416">
        <v>2020</v>
      </c>
    </row>
    <row r="447" spans="2:9">
      <c r="B447" s="414" t="s">
        <v>846</v>
      </c>
      <c r="C447" s="411"/>
      <c r="D447" s="411"/>
      <c r="E447" s="411"/>
      <c r="F447" s="411"/>
      <c r="G447" s="411"/>
      <c r="H447" s="411"/>
      <c r="I447" s="411"/>
    </row>
    <row r="448" spans="2:9">
      <c r="B448" s="82" t="s">
        <v>306</v>
      </c>
      <c r="C448" s="986">
        <v>16</v>
      </c>
      <c r="D448" s="986">
        <v>19</v>
      </c>
      <c r="E448" s="986">
        <v>22</v>
      </c>
      <c r="F448" s="986">
        <v>16</v>
      </c>
      <c r="G448" s="986">
        <v>18</v>
      </c>
      <c r="H448" s="986">
        <v>17</v>
      </c>
      <c r="I448" s="436">
        <v>7.3810000000000002</v>
      </c>
    </row>
    <row r="449" spans="2:9">
      <c r="B449" s="242" t="s">
        <v>291</v>
      </c>
      <c r="C449" s="986">
        <v>15</v>
      </c>
      <c r="D449" s="986">
        <v>18</v>
      </c>
      <c r="E449" s="986">
        <v>21</v>
      </c>
      <c r="F449" s="986">
        <v>15</v>
      </c>
      <c r="G449" s="986">
        <v>17</v>
      </c>
      <c r="H449" s="986">
        <v>16</v>
      </c>
      <c r="I449" s="436"/>
    </row>
    <row r="450" spans="2:9">
      <c r="B450" s="475" t="s">
        <v>292</v>
      </c>
      <c r="C450" s="986">
        <v>4</v>
      </c>
      <c r="D450" s="986">
        <v>5</v>
      </c>
      <c r="E450" s="986">
        <v>7</v>
      </c>
      <c r="F450" s="986">
        <v>5</v>
      </c>
      <c r="G450" s="986">
        <v>8</v>
      </c>
      <c r="H450" s="986">
        <v>7</v>
      </c>
      <c r="I450" s="436"/>
    </row>
    <row r="451" spans="2:9">
      <c r="B451" s="475" t="s">
        <v>293</v>
      </c>
      <c r="C451" s="986">
        <v>11</v>
      </c>
      <c r="D451" s="986">
        <v>13</v>
      </c>
      <c r="E451" s="986">
        <v>14</v>
      </c>
      <c r="F451" s="986">
        <v>10</v>
      </c>
      <c r="G451" s="986">
        <v>9</v>
      </c>
      <c r="H451" s="986">
        <v>9</v>
      </c>
      <c r="I451" s="436"/>
    </row>
    <row r="452" spans="2:9">
      <c r="B452" s="242" t="s">
        <v>294</v>
      </c>
      <c r="C452" s="986" t="s">
        <v>502</v>
      </c>
      <c r="D452" s="986" t="s">
        <v>502</v>
      </c>
      <c r="E452" s="986" t="s">
        <v>502</v>
      </c>
      <c r="F452" s="986" t="s">
        <v>502</v>
      </c>
      <c r="G452" s="986" t="s">
        <v>502</v>
      </c>
      <c r="H452" s="986" t="s">
        <v>502</v>
      </c>
      <c r="I452" s="436"/>
    </row>
    <row r="453" spans="2:9">
      <c r="B453" s="242" t="s">
        <v>236</v>
      </c>
      <c r="C453" s="986">
        <v>1</v>
      </c>
      <c r="D453" s="986">
        <v>1</v>
      </c>
      <c r="E453" s="986">
        <v>1</v>
      </c>
      <c r="F453" s="986">
        <v>1</v>
      </c>
      <c r="G453" s="986">
        <v>1</v>
      </c>
      <c r="H453" s="986">
        <v>1</v>
      </c>
      <c r="I453" s="436"/>
    </row>
    <row r="454" spans="2:9">
      <c r="B454" s="242"/>
      <c r="C454" s="426"/>
      <c r="D454" s="426"/>
      <c r="E454" s="426"/>
      <c r="F454" s="426"/>
      <c r="G454" s="426"/>
      <c r="H454" s="426"/>
      <c r="I454" s="426"/>
    </row>
    <row r="455" spans="2:9">
      <c r="B455" s="82" t="s">
        <v>308</v>
      </c>
      <c r="C455" s="426" t="s">
        <v>139</v>
      </c>
      <c r="D455" s="426" t="s">
        <v>139</v>
      </c>
      <c r="E455" s="426" t="s">
        <v>139</v>
      </c>
      <c r="F455" s="426" t="s">
        <v>139</v>
      </c>
      <c r="G455" s="426" t="s">
        <v>139</v>
      </c>
      <c r="H455" s="426" t="s">
        <v>139</v>
      </c>
      <c r="I455" s="426"/>
    </row>
    <row r="456" spans="2:9">
      <c r="B456" s="242" t="s">
        <v>309</v>
      </c>
      <c r="C456" s="426" t="s">
        <v>139</v>
      </c>
      <c r="D456" s="426" t="s">
        <v>139</v>
      </c>
      <c r="E456" s="426" t="s">
        <v>139</v>
      </c>
      <c r="F456" s="426" t="s">
        <v>139</v>
      </c>
      <c r="G456" s="426" t="s">
        <v>139</v>
      </c>
      <c r="H456" s="426" t="s">
        <v>139</v>
      </c>
      <c r="I456" s="426"/>
    </row>
    <row r="457" spans="2:9">
      <c r="B457" s="242" t="s">
        <v>310</v>
      </c>
      <c r="C457" s="426" t="s">
        <v>139</v>
      </c>
      <c r="D457" s="426" t="s">
        <v>139</v>
      </c>
      <c r="E457" s="426" t="s">
        <v>139</v>
      </c>
      <c r="F457" s="426" t="s">
        <v>139</v>
      </c>
      <c r="G457" s="426" t="s">
        <v>139</v>
      </c>
      <c r="H457" s="426" t="s">
        <v>139</v>
      </c>
      <c r="I457" s="426"/>
    </row>
    <row r="458" spans="2:9">
      <c r="B458" s="242" t="s">
        <v>311</v>
      </c>
      <c r="C458" s="426" t="s">
        <v>139</v>
      </c>
      <c r="D458" s="426" t="s">
        <v>139</v>
      </c>
      <c r="E458" s="426" t="s">
        <v>139</v>
      </c>
      <c r="F458" s="426" t="s">
        <v>139</v>
      </c>
      <c r="G458" s="426" t="s">
        <v>139</v>
      </c>
      <c r="H458" s="426" t="s">
        <v>139</v>
      </c>
      <c r="I458" s="426"/>
    </row>
    <row r="459" spans="2:9">
      <c r="B459" s="242" t="s">
        <v>312</v>
      </c>
      <c r="C459" s="426" t="s">
        <v>139</v>
      </c>
      <c r="D459" s="426" t="s">
        <v>139</v>
      </c>
      <c r="E459" s="426" t="s">
        <v>139</v>
      </c>
      <c r="F459" s="426" t="s">
        <v>139</v>
      </c>
      <c r="G459" s="426" t="s">
        <v>139</v>
      </c>
      <c r="H459" s="426" t="s">
        <v>139</v>
      </c>
      <c r="I459" s="426"/>
    </row>
    <row r="460" spans="2:9">
      <c r="B460" s="242" t="s">
        <v>313</v>
      </c>
      <c r="C460" s="426" t="s">
        <v>139</v>
      </c>
      <c r="D460" s="426" t="s">
        <v>139</v>
      </c>
      <c r="E460" s="426" t="s">
        <v>139</v>
      </c>
      <c r="F460" s="426" t="s">
        <v>139</v>
      </c>
      <c r="G460" s="426" t="s">
        <v>139</v>
      </c>
      <c r="H460" s="426" t="s">
        <v>139</v>
      </c>
      <c r="I460" s="426"/>
    </row>
    <row r="461" spans="2:9" ht="15" thickBot="1">
      <c r="B461" s="242" t="s">
        <v>314</v>
      </c>
      <c r="C461" s="426" t="s">
        <v>139</v>
      </c>
      <c r="D461" s="426" t="s">
        <v>139</v>
      </c>
      <c r="E461" s="426" t="s">
        <v>139</v>
      </c>
      <c r="F461" s="426" t="s">
        <v>139</v>
      </c>
      <c r="G461" s="426" t="s">
        <v>139</v>
      </c>
      <c r="H461" s="426" t="s">
        <v>139</v>
      </c>
      <c r="I461" s="426"/>
    </row>
    <row r="462" spans="2:9" ht="15" thickTop="1">
      <c r="B462" s="1359" t="s">
        <v>848</v>
      </c>
      <c r="C462" s="1359"/>
      <c r="D462" s="1359"/>
      <c r="E462" s="1359"/>
      <c r="F462" s="1359"/>
      <c r="G462" s="1359"/>
      <c r="H462" s="1359"/>
      <c r="I462" s="1359"/>
    </row>
    <row r="463" spans="2:9">
      <c r="B463" s="1310"/>
      <c r="C463" s="1310"/>
      <c r="D463" s="1310"/>
      <c r="E463" s="1310"/>
      <c r="F463" s="1310"/>
      <c r="G463" s="1310"/>
      <c r="H463" s="1310"/>
      <c r="I463" s="1310"/>
    </row>
    <row r="464" spans="2:9">
      <c r="B464" s="417"/>
      <c r="C464" s="411"/>
      <c r="D464" s="411"/>
      <c r="E464" s="411"/>
      <c r="F464" s="411"/>
      <c r="G464" s="411"/>
      <c r="H464" s="411"/>
      <c r="I464" s="411"/>
    </row>
    <row r="465" spans="2:9">
      <c r="B465" s="1358" t="s">
        <v>42</v>
      </c>
      <c r="C465" s="1358"/>
      <c r="D465" s="1358"/>
      <c r="E465" s="1358"/>
      <c r="F465" s="1358"/>
      <c r="G465" s="1358"/>
      <c r="H465" s="1358"/>
      <c r="I465" s="1358"/>
    </row>
    <row r="466" spans="2:9">
      <c r="B466" s="413" t="s">
        <v>41</v>
      </c>
      <c r="C466" s="411"/>
      <c r="D466" s="411"/>
      <c r="E466" s="411"/>
      <c r="F466" s="411"/>
      <c r="G466" s="411"/>
      <c r="H466" s="411"/>
      <c r="I466" s="411"/>
    </row>
    <row r="467" spans="2:9">
      <c r="B467" s="422" t="s">
        <v>318</v>
      </c>
      <c r="C467" s="411"/>
      <c r="D467" s="411"/>
      <c r="E467" s="411"/>
      <c r="F467" s="411"/>
      <c r="G467" s="411"/>
      <c r="H467" s="411"/>
      <c r="I467" s="411"/>
    </row>
    <row r="468" spans="2:9">
      <c r="B468" s="422"/>
      <c r="C468" s="411"/>
      <c r="D468" s="411"/>
      <c r="E468" s="411"/>
      <c r="F468" s="411"/>
      <c r="G468" s="411"/>
      <c r="H468" s="411"/>
      <c r="I468" s="411"/>
    </row>
    <row r="469" spans="2:9">
      <c r="B469" s="415"/>
      <c r="C469" s="416">
        <v>2014</v>
      </c>
      <c r="D469" s="416">
        <v>2015</v>
      </c>
      <c r="E469" s="416">
        <v>2016</v>
      </c>
      <c r="F469" s="416">
        <v>2017</v>
      </c>
      <c r="G469" s="416">
        <v>2018</v>
      </c>
      <c r="H469" s="416">
        <v>2019</v>
      </c>
      <c r="I469" s="416">
        <v>2020</v>
      </c>
    </row>
    <row r="470" spans="2:9">
      <c r="B470" s="460" t="s">
        <v>525</v>
      </c>
      <c r="C470" s="411"/>
      <c r="D470" s="411"/>
      <c r="E470" s="411"/>
      <c r="F470" s="411"/>
      <c r="G470" s="411"/>
      <c r="H470" s="411"/>
      <c r="I470" s="411"/>
    </row>
    <row r="471" spans="2:9">
      <c r="B471" s="82" t="s">
        <v>319</v>
      </c>
      <c r="C471" s="977">
        <v>5545</v>
      </c>
      <c r="D471" s="977">
        <v>7158</v>
      </c>
      <c r="E471" s="977">
        <v>8411</v>
      </c>
      <c r="F471" s="977">
        <v>4692</v>
      </c>
      <c r="G471" s="977">
        <v>6413</v>
      </c>
      <c r="H471" s="977">
        <v>8094</v>
      </c>
      <c r="I471" s="426">
        <v>3474.71</v>
      </c>
    </row>
    <row r="472" spans="2:9">
      <c r="B472" s="242" t="s">
        <v>291</v>
      </c>
      <c r="C472" s="977">
        <v>5486</v>
      </c>
      <c r="D472" s="977">
        <v>7091</v>
      </c>
      <c r="E472" s="977">
        <v>8390</v>
      </c>
      <c r="F472" s="977">
        <v>4668</v>
      </c>
      <c r="G472" s="977">
        <v>6385</v>
      </c>
      <c r="H472" s="977">
        <v>8017</v>
      </c>
      <c r="I472" s="426"/>
    </row>
    <row r="473" spans="2:9">
      <c r="B473" s="475" t="s">
        <v>292</v>
      </c>
      <c r="C473" s="977">
        <v>1781</v>
      </c>
      <c r="D473" s="977">
        <v>1892</v>
      </c>
      <c r="E473" s="977">
        <v>2384</v>
      </c>
      <c r="F473" s="977">
        <v>707</v>
      </c>
      <c r="G473" s="977">
        <v>2258</v>
      </c>
      <c r="H473" s="977">
        <v>4141</v>
      </c>
      <c r="I473" s="426"/>
    </row>
    <row r="474" spans="2:9">
      <c r="B474" s="475" t="s">
        <v>293</v>
      </c>
      <c r="C474" s="977">
        <v>3705</v>
      </c>
      <c r="D474" s="977">
        <v>5199</v>
      </c>
      <c r="E474" s="977">
        <v>6006</v>
      </c>
      <c r="F474" s="977">
        <v>3961</v>
      </c>
      <c r="G474" s="977">
        <v>4127</v>
      </c>
      <c r="H474" s="977">
        <v>3876</v>
      </c>
      <c r="I474" s="426"/>
    </row>
    <row r="475" spans="2:9">
      <c r="B475" s="242" t="s">
        <v>294</v>
      </c>
      <c r="C475" s="977" t="s">
        <v>502</v>
      </c>
      <c r="D475" s="977" t="s">
        <v>502</v>
      </c>
      <c r="E475" s="977" t="s">
        <v>502</v>
      </c>
      <c r="F475" s="977" t="s">
        <v>502</v>
      </c>
      <c r="G475" s="977" t="s">
        <v>502</v>
      </c>
      <c r="H475" s="977" t="s">
        <v>502</v>
      </c>
      <c r="I475" s="426"/>
    </row>
    <row r="476" spans="2:9">
      <c r="B476" s="242" t="s">
        <v>236</v>
      </c>
      <c r="C476" s="977">
        <v>59</v>
      </c>
      <c r="D476" s="977">
        <v>67</v>
      </c>
      <c r="E476" s="977">
        <v>21</v>
      </c>
      <c r="F476" s="977">
        <v>24</v>
      </c>
      <c r="G476" s="977">
        <v>28</v>
      </c>
      <c r="H476" s="977">
        <v>77</v>
      </c>
      <c r="I476" s="426"/>
    </row>
    <row r="477" spans="2:9">
      <c r="B477" s="242"/>
      <c r="C477" s="977"/>
      <c r="D477" s="977"/>
      <c r="E477" s="977"/>
      <c r="F477" s="977"/>
      <c r="G477" s="977"/>
      <c r="H477" s="977"/>
      <c r="I477" s="426"/>
    </row>
    <row r="478" spans="2:9">
      <c r="B478" s="82" t="s">
        <v>321</v>
      </c>
      <c r="C478" s="977" t="s">
        <v>139</v>
      </c>
      <c r="D478" s="977" t="s">
        <v>139</v>
      </c>
      <c r="E478" s="977" t="s">
        <v>139</v>
      </c>
      <c r="F478" s="977" t="s">
        <v>139</v>
      </c>
      <c r="G478" s="977" t="s">
        <v>139</v>
      </c>
      <c r="H478" s="977" t="s">
        <v>139</v>
      </c>
      <c r="I478" s="426"/>
    </row>
    <row r="479" spans="2:9">
      <c r="B479" s="242" t="s">
        <v>309</v>
      </c>
      <c r="C479" s="977" t="s">
        <v>139</v>
      </c>
      <c r="D479" s="977" t="s">
        <v>139</v>
      </c>
      <c r="E479" s="977" t="s">
        <v>139</v>
      </c>
      <c r="F479" s="977" t="s">
        <v>139</v>
      </c>
      <c r="G479" s="977" t="s">
        <v>139</v>
      </c>
      <c r="H479" s="977" t="s">
        <v>139</v>
      </c>
      <c r="I479" s="426"/>
    </row>
    <row r="480" spans="2:9">
      <c r="B480" s="242" t="s">
        <v>310</v>
      </c>
      <c r="C480" s="977" t="s">
        <v>139</v>
      </c>
      <c r="D480" s="977" t="s">
        <v>139</v>
      </c>
      <c r="E480" s="977" t="s">
        <v>139</v>
      </c>
      <c r="F480" s="977" t="s">
        <v>139</v>
      </c>
      <c r="G480" s="977" t="s">
        <v>139</v>
      </c>
      <c r="H480" s="977" t="s">
        <v>139</v>
      </c>
      <c r="I480" s="426"/>
    </row>
    <row r="481" spans="2:9">
      <c r="B481" s="242" t="s">
        <v>311</v>
      </c>
      <c r="C481" s="977" t="s">
        <v>139</v>
      </c>
      <c r="D481" s="977" t="s">
        <v>139</v>
      </c>
      <c r="E481" s="977" t="s">
        <v>139</v>
      </c>
      <c r="F481" s="977" t="s">
        <v>139</v>
      </c>
      <c r="G481" s="977" t="s">
        <v>139</v>
      </c>
      <c r="H481" s="977" t="s">
        <v>139</v>
      </c>
      <c r="I481" s="426"/>
    </row>
    <row r="482" spans="2:9">
      <c r="B482" s="242" t="s">
        <v>312</v>
      </c>
      <c r="C482" s="977" t="s">
        <v>139</v>
      </c>
      <c r="D482" s="977" t="s">
        <v>139</v>
      </c>
      <c r="E482" s="977" t="s">
        <v>139</v>
      </c>
      <c r="F482" s="977" t="s">
        <v>139</v>
      </c>
      <c r="G482" s="977" t="s">
        <v>139</v>
      </c>
      <c r="H482" s="977" t="s">
        <v>139</v>
      </c>
      <c r="I482" s="426"/>
    </row>
    <row r="483" spans="2:9">
      <c r="B483" s="242" t="s">
        <v>313</v>
      </c>
      <c r="C483" s="977" t="s">
        <v>139</v>
      </c>
      <c r="D483" s="977" t="s">
        <v>139</v>
      </c>
      <c r="E483" s="977" t="s">
        <v>139</v>
      </c>
      <c r="F483" s="977" t="s">
        <v>139</v>
      </c>
      <c r="G483" s="977" t="s">
        <v>139</v>
      </c>
      <c r="H483" s="977" t="s">
        <v>139</v>
      </c>
      <c r="I483" s="426"/>
    </row>
    <row r="484" spans="2:9" ht="15" thickBot="1">
      <c r="B484" s="242" t="s">
        <v>314</v>
      </c>
      <c r="C484" s="977" t="s">
        <v>139</v>
      </c>
      <c r="D484" s="977" t="s">
        <v>139</v>
      </c>
      <c r="E484" s="977" t="s">
        <v>139</v>
      </c>
      <c r="F484" s="977" t="s">
        <v>139</v>
      </c>
      <c r="G484" s="977" t="s">
        <v>139</v>
      </c>
      <c r="H484" s="977" t="s">
        <v>139</v>
      </c>
      <c r="I484" s="426"/>
    </row>
    <row r="485" spans="2:9" ht="15" thickTop="1">
      <c r="B485" s="1359" t="s">
        <v>852</v>
      </c>
      <c r="C485" s="1359"/>
      <c r="D485" s="1359"/>
      <c r="E485" s="1359"/>
      <c r="F485" s="1359"/>
      <c r="G485" s="1359"/>
      <c r="H485" s="1359"/>
      <c r="I485" s="1359"/>
    </row>
    <row r="486" spans="2:9">
      <c r="B486" s="1310"/>
      <c r="C486" s="1310"/>
      <c r="D486" s="1310"/>
      <c r="E486" s="1310"/>
      <c r="F486" s="1310"/>
      <c r="G486" s="1310"/>
      <c r="H486" s="1310"/>
      <c r="I486" s="1310"/>
    </row>
    <row r="487" spans="2:9">
      <c r="B487" s="417"/>
      <c r="C487" s="411"/>
      <c r="D487" s="411"/>
      <c r="E487" s="411"/>
      <c r="F487" s="411"/>
      <c r="G487" s="411"/>
      <c r="H487" s="411"/>
      <c r="I487" s="411"/>
    </row>
    <row r="488" spans="2:9">
      <c r="B488" s="1358" t="s">
        <v>45</v>
      </c>
      <c r="C488" s="1358"/>
      <c r="D488" s="1358"/>
      <c r="E488" s="1358"/>
      <c r="F488" s="1358"/>
      <c r="G488" s="1358"/>
      <c r="H488" s="1358"/>
      <c r="I488" s="1358"/>
    </row>
    <row r="489" spans="2:9">
      <c r="B489" s="413" t="s">
        <v>44</v>
      </c>
      <c r="C489" s="411"/>
      <c r="D489" s="411"/>
      <c r="E489" s="411"/>
      <c r="F489" s="411"/>
      <c r="G489" s="411"/>
      <c r="H489" s="411"/>
      <c r="I489" s="411"/>
    </row>
    <row r="490" spans="2:9">
      <c r="B490" s="428" t="s">
        <v>172</v>
      </c>
      <c r="C490" s="411"/>
      <c r="D490" s="411"/>
      <c r="E490" s="411"/>
      <c r="F490" s="411"/>
      <c r="G490" s="411"/>
      <c r="H490" s="411"/>
      <c r="I490" s="411"/>
    </row>
    <row r="491" spans="2:9">
      <c r="B491" s="414"/>
      <c r="C491" s="411"/>
      <c r="D491" s="411"/>
      <c r="E491" s="411"/>
      <c r="F491" s="411"/>
      <c r="G491" s="411"/>
      <c r="H491" s="411"/>
      <c r="I491" s="411"/>
    </row>
    <row r="492" spans="2:9">
      <c r="B492" s="415"/>
      <c r="C492" s="416">
        <v>2014</v>
      </c>
      <c r="D492" s="416">
        <v>2015</v>
      </c>
      <c r="E492" s="416">
        <v>2016</v>
      </c>
      <c r="F492" s="416">
        <v>2017</v>
      </c>
      <c r="G492" s="416">
        <v>2018</v>
      </c>
      <c r="H492" s="416">
        <v>2019</v>
      </c>
      <c r="I492" s="416">
        <v>2020</v>
      </c>
    </row>
    <row r="493" spans="2:9">
      <c r="B493" s="460" t="s">
        <v>853</v>
      </c>
      <c r="C493" s="411"/>
      <c r="D493" s="411"/>
      <c r="E493" s="411"/>
      <c r="F493" s="411"/>
      <c r="G493" s="411"/>
      <c r="H493" s="411"/>
      <c r="I493" s="411"/>
    </row>
    <row r="494" spans="2:9">
      <c r="B494" s="82" t="s">
        <v>327</v>
      </c>
      <c r="C494" s="477" t="s">
        <v>139</v>
      </c>
      <c r="D494" s="477" t="s">
        <v>139</v>
      </c>
      <c r="E494" s="477" t="s">
        <v>139</v>
      </c>
      <c r="F494" s="477" t="s">
        <v>139</v>
      </c>
      <c r="G494" s="477" t="s">
        <v>139</v>
      </c>
      <c r="H494" s="477" t="s">
        <v>139</v>
      </c>
      <c r="I494" s="477" t="s">
        <v>139</v>
      </c>
    </row>
    <row r="495" spans="2:9">
      <c r="B495" s="242" t="s">
        <v>328</v>
      </c>
      <c r="C495" s="477" t="s">
        <v>139</v>
      </c>
      <c r="D495" s="477" t="s">
        <v>139</v>
      </c>
      <c r="E495" s="477" t="s">
        <v>139</v>
      </c>
      <c r="F495" s="477" t="s">
        <v>139</v>
      </c>
      <c r="G495" s="477" t="s">
        <v>139</v>
      </c>
      <c r="H495" s="477" t="s">
        <v>139</v>
      </c>
      <c r="I495" s="477" t="s">
        <v>139</v>
      </c>
    </row>
    <row r="496" spans="2:9">
      <c r="B496" s="242" t="s">
        <v>329</v>
      </c>
      <c r="C496" s="477" t="s">
        <v>139</v>
      </c>
      <c r="D496" s="477" t="s">
        <v>139</v>
      </c>
      <c r="E496" s="477" t="s">
        <v>139</v>
      </c>
      <c r="F496" s="477" t="s">
        <v>139</v>
      </c>
      <c r="G496" s="477" t="s">
        <v>139</v>
      </c>
      <c r="H496" s="477" t="s">
        <v>139</v>
      </c>
      <c r="I496" s="477" t="s">
        <v>139</v>
      </c>
    </row>
    <row r="497" spans="2:9">
      <c r="B497" s="242" t="s">
        <v>330</v>
      </c>
      <c r="C497" s="477" t="s">
        <v>139</v>
      </c>
      <c r="D497" s="477" t="s">
        <v>139</v>
      </c>
      <c r="E497" s="477" t="s">
        <v>139</v>
      </c>
      <c r="F497" s="477" t="s">
        <v>139</v>
      </c>
      <c r="G497" s="477" t="s">
        <v>139</v>
      </c>
      <c r="H497" s="477" t="s">
        <v>139</v>
      </c>
      <c r="I497" s="477" t="s">
        <v>139</v>
      </c>
    </row>
    <row r="498" spans="2:9">
      <c r="B498" s="242" t="s">
        <v>331</v>
      </c>
      <c r="C498" s="477" t="s">
        <v>139</v>
      </c>
      <c r="D498" s="477" t="s">
        <v>139</v>
      </c>
      <c r="E498" s="477" t="s">
        <v>139</v>
      </c>
      <c r="F498" s="477" t="s">
        <v>139</v>
      </c>
      <c r="G498" s="477" t="s">
        <v>139</v>
      </c>
      <c r="H498" s="477" t="s">
        <v>139</v>
      </c>
      <c r="I498" s="477" t="s">
        <v>139</v>
      </c>
    </row>
    <row r="499" spans="2:9">
      <c r="B499" s="242"/>
      <c r="C499" s="477"/>
      <c r="D499" s="477"/>
      <c r="E499" s="477"/>
      <c r="F499" s="477"/>
      <c r="G499" s="477"/>
      <c r="H499" s="477"/>
      <c r="I499" s="477"/>
    </row>
    <row r="500" spans="2:9">
      <c r="B500" s="82" t="s">
        <v>332</v>
      </c>
      <c r="C500" s="477" t="s">
        <v>139</v>
      </c>
      <c r="D500" s="477" t="s">
        <v>139</v>
      </c>
      <c r="E500" s="477" t="s">
        <v>139</v>
      </c>
      <c r="F500" s="477" t="s">
        <v>139</v>
      </c>
      <c r="G500" s="477" t="s">
        <v>139</v>
      </c>
      <c r="H500" s="477" t="s">
        <v>139</v>
      </c>
      <c r="I500" s="477" t="s">
        <v>139</v>
      </c>
    </row>
    <row r="501" spans="2:9">
      <c r="B501" s="242" t="s">
        <v>328</v>
      </c>
      <c r="C501" s="477" t="s">
        <v>139</v>
      </c>
      <c r="D501" s="477" t="s">
        <v>139</v>
      </c>
      <c r="E501" s="477" t="s">
        <v>139</v>
      </c>
      <c r="F501" s="477" t="s">
        <v>139</v>
      </c>
      <c r="G501" s="477" t="s">
        <v>139</v>
      </c>
      <c r="H501" s="477" t="s">
        <v>139</v>
      </c>
      <c r="I501" s="477" t="s">
        <v>139</v>
      </c>
    </row>
    <row r="502" spans="2:9">
      <c r="B502" s="242" t="s">
        <v>329</v>
      </c>
      <c r="C502" s="477" t="s">
        <v>139</v>
      </c>
      <c r="D502" s="477" t="s">
        <v>139</v>
      </c>
      <c r="E502" s="477" t="s">
        <v>139</v>
      </c>
      <c r="F502" s="477" t="s">
        <v>139</v>
      </c>
      <c r="G502" s="477" t="s">
        <v>139</v>
      </c>
      <c r="H502" s="477" t="s">
        <v>139</v>
      </c>
      <c r="I502" s="477" t="s">
        <v>139</v>
      </c>
    </row>
    <row r="503" spans="2:9">
      <c r="B503" s="242" t="s">
        <v>330</v>
      </c>
      <c r="C503" s="477" t="s">
        <v>139</v>
      </c>
      <c r="D503" s="477" t="s">
        <v>139</v>
      </c>
      <c r="E503" s="477" t="s">
        <v>139</v>
      </c>
      <c r="F503" s="477" t="s">
        <v>139</v>
      </c>
      <c r="G503" s="477" t="s">
        <v>139</v>
      </c>
      <c r="H503" s="477" t="s">
        <v>139</v>
      </c>
      <c r="I503" s="477" t="s">
        <v>139</v>
      </c>
    </row>
    <row r="504" spans="2:9">
      <c r="B504" s="242" t="s">
        <v>331</v>
      </c>
      <c r="C504" s="477" t="s">
        <v>139</v>
      </c>
      <c r="D504" s="477" t="s">
        <v>139</v>
      </c>
      <c r="E504" s="477" t="s">
        <v>139</v>
      </c>
      <c r="F504" s="477" t="s">
        <v>139</v>
      </c>
      <c r="G504" s="477" t="s">
        <v>139</v>
      </c>
      <c r="H504" s="477" t="s">
        <v>139</v>
      </c>
      <c r="I504" s="477" t="s">
        <v>139</v>
      </c>
    </row>
    <row r="505" spans="2:9">
      <c r="B505" s="242"/>
      <c r="C505" s="477"/>
      <c r="D505" s="477"/>
      <c r="E505" s="477"/>
      <c r="F505" s="477"/>
      <c r="G505" s="477"/>
      <c r="H505" s="477"/>
      <c r="I505" s="477"/>
    </row>
    <row r="506" spans="2:9">
      <c r="B506" s="82" t="s">
        <v>333</v>
      </c>
      <c r="C506" s="477" t="s">
        <v>139</v>
      </c>
      <c r="D506" s="477" t="s">
        <v>139</v>
      </c>
      <c r="E506" s="477" t="s">
        <v>139</v>
      </c>
      <c r="F506" s="477" t="s">
        <v>139</v>
      </c>
      <c r="G506" s="477" t="s">
        <v>139</v>
      </c>
      <c r="H506" s="477" t="s">
        <v>139</v>
      </c>
      <c r="I506" s="477" t="s">
        <v>139</v>
      </c>
    </row>
    <row r="507" spans="2:9">
      <c r="B507" s="242" t="s">
        <v>328</v>
      </c>
      <c r="C507" s="477" t="s">
        <v>139</v>
      </c>
      <c r="D507" s="477" t="s">
        <v>139</v>
      </c>
      <c r="E507" s="477" t="s">
        <v>139</v>
      </c>
      <c r="F507" s="477" t="s">
        <v>139</v>
      </c>
      <c r="G507" s="477" t="s">
        <v>139</v>
      </c>
      <c r="H507" s="477" t="s">
        <v>139</v>
      </c>
      <c r="I507" s="477" t="s">
        <v>139</v>
      </c>
    </row>
    <row r="508" spans="2:9">
      <c r="B508" s="242" t="s">
        <v>329</v>
      </c>
      <c r="C508" s="477" t="s">
        <v>139</v>
      </c>
      <c r="D508" s="477" t="s">
        <v>139</v>
      </c>
      <c r="E508" s="477" t="s">
        <v>139</v>
      </c>
      <c r="F508" s="477" t="s">
        <v>139</v>
      </c>
      <c r="G508" s="477" t="s">
        <v>139</v>
      </c>
      <c r="H508" s="477" t="s">
        <v>139</v>
      </c>
      <c r="I508" s="477" t="s">
        <v>139</v>
      </c>
    </row>
    <row r="509" spans="2:9">
      <c r="B509" s="242" t="s">
        <v>330</v>
      </c>
      <c r="C509" s="477" t="s">
        <v>139</v>
      </c>
      <c r="D509" s="477" t="s">
        <v>139</v>
      </c>
      <c r="E509" s="477" t="s">
        <v>139</v>
      </c>
      <c r="F509" s="477" t="s">
        <v>139</v>
      </c>
      <c r="G509" s="477" t="s">
        <v>139</v>
      </c>
      <c r="H509" s="477" t="s">
        <v>139</v>
      </c>
      <c r="I509" s="477" t="s">
        <v>139</v>
      </c>
    </row>
    <row r="510" spans="2:9" ht="15" thickBot="1">
      <c r="B510" s="242" t="s">
        <v>331</v>
      </c>
      <c r="C510" s="477" t="s">
        <v>139</v>
      </c>
      <c r="D510" s="477" t="s">
        <v>139</v>
      </c>
      <c r="E510" s="477" t="s">
        <v>139</v>
      </c>
      <c r="F510" s="477" t="s">
        <v>139</v>
      </c>
      <c r="G510" s="477" t="s">
        <v>139</v>
      </c>
      <c r="H510" s="477" t="s">
        <v>139</v>
      </c>
      <c r="I510" s="477" t="s">
        <v>139</v>
      </c>
    </row>
    <row r="511" spans="2:9" ht="15" thickTop="1">
      <c r="B511" s="1359" t="s">
        <v>852</v>
      </c>
      <c r="C511" s="1359"/>
      <c r="D511" s="1359"/>
      <c r="E511" s="1359"/>
      <c r="F511" s="1359"/>
      <c r="G511" s="1359"/>
      <c r="H511" s="1359"/>
      <c r="I511" s="1359"/>
    </row>
    <row r="512" spans="2:9">
      <c r="B512" s="422"/>
      <c r="C512" s="411"/>
      <c r="D512" s="411"/>
      <c r="E512" s="411"/>
      <c r="F512" s="411"/>
      <c r="G512" s="411"/>
      <c r="H512" s="411"/>
      <c r="I512" s="411"/>
    </row>
    <row r="513" spans="2:9">
      <c r="B513" s="1358" t="s">
        <v>47</v>
      </c>
      <c r="C513" s="1358"/>
      <c r="D513" s="1358"/>
      <c r="E513" s="1358"/>
      <c r="F513" s="1358"/>
      <c r="G513" s="1358"/>
      <c r="H513" s="1358"/>
      <c r="I513" s="1358"/>
    </row>
    <row r="514" spans="2:9">
      <c r="B514" s="413" t="s">
        <v>46</v>
      </c>
      <c r="C514" s="411"/>
      <c r="D514" s="411"/>
      <c r="E514" s="411"/>
      <c r="F514" s="411"/>
      <c r="G514" s="411"/>
      <c r="H514" s="411"/>
      <c r="I514" s="411"/>
    </row>
    <row r="515" spans="2:9">
      <c r="B515" s="417" t="s">
        <v>196</v>
      </c>
      <c r="C515" s="411"/>
      <c r="D515" s="411"/>
      <c r="E515" s="411"/>
      <c r="F515" s="411"/>
      <c r="G515" s="411"/>
      <c r="H515" s="411"/>
      <c r="I515" s="411"/>
    </row>
    <row r="516" spans="2:9">
      <c r="B516" s="417"/>
      <c r="C516" s="411"/>
      <c r="D516" s="411"/>
      <c r="E516" s="411"/>
      <c r="F516" s="411"/>
      <c r="G516" s="411"/>
      <c r="H516" s="411"/>
      <c r="I516" s="411"/>
    </row>
    <row r="517" spans="2:9">
      <c r="B517" s="415"/>
      <c r="C517" s="416">
        <v>2014</v>
      </c>
      <c r="D517" s="416">
        <v>2015</v>
      </c>
      <c r="E517" s="416">
        <v>2016</v>
      </c>
      <c r="F517" s="416">
        <v>2017</v>
      </c>
      <c r="G517" s="416">
        <v>2018</v>
      </c>
      <c r="H517" s="416">
        <v>2019</v>
      </c>
      <c r="I517" s="416">
        <v>2020</v>
      </c>
    </row>
    <row r="518" spans="2:9">
      <c r="B518" s="460" t="s">
        <v>853</v>
      </c>
      <c r="C518" s="411"/>
      <c r="D518" s="411"/>
      <c r="E518" s="411"/>
      <c r="F518" s="411"/>
      <c r="G518" s="411"/>
      <c r="H518" s="411"/>
      <c r="I518" s="411"/>
    </row>
    <row r="519" spans="2:9" ht="26.4">
      <c r="B519" s="82" t="s">
        <v>335</v>
      </c>
      <c r="C519" s="477" t="s">
        <v>139</v>
      </c>
      <c r="D519" s="477" t="s">
        <v>139</v>
      </c>
      <c r="E519" s="477" t="s">
        <v>139</v>
      </c>
      <c r="F519" s="477" t="s">
        <v>139</v>
      </c>
      <c r="G519" s="477" t="s">
        <v>139</v>
      </c>
      <c r="H519" s="477" t="s">
        <v>139</v>
      </c>
      <c r="I519" s="477" t="s">
        <v>139</v>
      </c>
    </row>
    <row r="520" spans="2:9">
      <c r="B520" s="82"/>
      <c r="C520" s="420"/>
      <c r="D520" s="420"/>
      <c r="E520" s="420"/>
      <c r="F520" s="420"/>
      <c r="G520" s="420"/>
      <c r="H520" s="420"/>
      <c r="I520" s="420"/>
    </row>
    <row r="521" spans="2:9">
      <c r="B521" s="82" t="s">
        <v>336</v>
      </c>
      <c r="C521" s="477" t="s">
        <v>139</v>
      </c>
      <c r="D521" s="477" t="s">
        <v>139</v>
      </c>
      <c r="E521" s="477" t="s">
        <v>139</v>
      </c>
      <c r="F521" s="477" t="s">
        <v>139</v>
      </c>
      <c r="G521" s="477" t="s">
        <v>139</v>
      </c>
      <c r="H521" s="477" t="s">
        <v>139</v>
      </c>
      <c r="I521" s="477" t="s">
        <v>139</v>
      </c>
    </row>
    <row r="522" spans="2:9">
      <c r="B522" s="242" t="s">
        <v>291</v>
      </c>
      <c r="C522" s="477" t="s">
        <v>139</v>
      </c>
      <c r="D522" s="477" t="s">
        <v>139</v>
      </c>
      <c r="E522" s="477" t="s">
        <v>139</v>
      </c>
      <c r="F522" s="477" t="s">
        <v>139</v>
      </c>
      <c r="G522" s="477" t="s">
        <v>139</v>
      </c>
      <c r="H522" s="477" t="s">
        <v>139</v>
      </c>
      <c r="I522" s="477" t="s">
        <v>139</v>
      </c>
    </row>
    <row r="523" spans="2:9">
      <c r="B523" s="475" t="s">
        <v>292</v>
      </c>
      <c r="C523" s="477" t="s">
        <v>139</v>
      </c>
      <c r="D523" s="477" t="s">
        <v>139</v>
      </c>
      <c r="E523" s="477" t="s">
        <v>139</v>
      </c>
      <c r="F523" s="477" t="s">
        <v>139</v>
      </c>
      <c r="G523" s="477" t="s">
        <v>139</v>
      </c>
      <c r="H523" s="477" t="s">
        <v>139</v>
      </c>
      <c r="I523" s="477" t="s">
        <v>139</v>
      </c>
    </row>
    <row r="524" spans="2:9">
      <c r="B524" s="475" t="s">
        <v>293</v>
      </c>
      <c r="C524" s="477" t="s">
        <v>139</v>
      </c>
      <c r="D524" s="477" t="s">
        <v>139</v>
      </c>
      <c r="E524" s="477" t="s">
        <v>139</v>
      </c>
      <c r="F524" s="477" t="s">
        <v>139</v>
      </c>
      <c r="G524" s="477" t="s">
        <v>139</v>
      </c>
      <c r="H524" s="477" t="s">
        <v>139</v>
      </c>
      <c r="I524" s="477" t="s">
        <v>139</v>
      </c>
    </row>
    <row r="525" spans="2:9">
      <c r="B525" s="475" t="s">
        <v>337</v>
      </c>
      <c r="C525" s="477" t="s">
        <v>139</v>
      </c>
      <c r="D525" s="477" t="s">
        <v>139</v>
      </c>
      <c r="E525" s="477" t="s">
        <v>139</v>
      </c>
      <c r="F525" s="477" t="s">
        <v>139</v>
      </c>
      <c r="G525" s="477" t="s">
        <v>139</v>
      </c>
      <c r="H525" s="477" t="s">
        <v>139</v>
      </c>
      <c r="I525" s="477" t="s">
        <v>139</v>
      </c>
    </row>
    <row r="526" spans="2:9">
      <c r="B526" s="242" t="s">
        <v>294</v>
      </c>
      <c r="C526" s="477" t="s">
        <v>139</v>
      </c>
      <c r="D526" s="477" t="s">
        <v>139</v>
      </c>
      <c r="E526" s="477" t="s">
        <v>139</v>
      </c>
      <c r="F526" s="477" t="s">
        <v>139</v>
      </c>
      <c r="G526" s="477" t="s">
        <v>139</v>
      </c>
      <c r="H526" s="477" t="s">
        <v>139</v>
      </c>
      <c r="I526" s="477" t="s">
        <v>139</v>
      </c>
    </row>
    <row r="527" spans="2:9">
      <c r="B527" s="242" t="s">
        <v>236</v>
      </c>
      <c r="C527" s="477" t="s">
        <v>139</v>
      </c>
      <c r="D527" s="477" t="s">
        <v>139</v>
      </c>
      <c r="E527" s="477" t="s">
        <v>139</v>
      </c>
      <c r="F527" s="477" t="s">
        <v>139</v>
      </c>
      <c r="G527" s="477" t="s">
        <v>139</v>
      </c>
      <c r="H527" s="477" t="s">
        <v>139</v>
      </c>
      <c r="I527" s="477" t="s">
        <v>139</v>
      </c>
    </row>
    <row r="528" spans="2:9">
      <c r="B528" s="242"/>
      <c r="C528" s="420"/>
      <c r="D528" s="420"/>
      <c r="E528" s="420"/>
      <c r="F528" s="420"/>
      <c r="G528" s="420"/>
      <c r="H528" s="420"/>
      <c r="I528" s="420"/>
    </row>
    <row r="529" spans="2:9" ht="26.4">
      <c r="B529" s="478" t="s">
        <v>341</v>
      </c>
      <c r="C529" s="477" t="s">
        <v>139</v>
      </c>
      <c r="D529" s="477" t="s">
        <v>139</v>
      </c>
      <c r="E529" s="477" t="s">
        <v>139</v>
      </c>
      <c r="F529" s="477" t="s">
        <v>139</v>
      </c>
      <c r="G529" s="477" t="s">
        <v>139</v>
      </c>
      <c r="H529" s="477" t="s">
        <v>139</v>
      </c>
      <c r="I529" s="477" t="s">
        <v>139</v>
      </c>
    </row>
    <row r="530" spans="2:9">
      <c r="B530" s="479" t="s">
        <v>291</v>
      </c>
      <c r="C530" s="477" t="s">
        <v>139</v>
      </c>
      <c r="D530" s="477" t="s">
        <v>139</v>
      </c>
      <c r="E530" s="477" t="s">
        <v>139</v>
      </c>
      <c r="F530" s="477" t="s">
        <v>139</v>
      </c>
      <c r="G530" s="477" t="s">
        <v>139</v>
      </c>
      <c r="H530" s="477" t="s">
        <v>139</v>
      </c>
      <c r="I530" s="477" t="s">
        <v>139</v>
      </c>
    </row>
    <row r="531" spans="2:9">
      <c r="B531" s="480" t="s">
        <v>292</v>
      </c>
      <c r="C531" s="477" t="s">
        <v>139</v>
      </c>
      <c r="D531" s="477" t="s">
        <v>139</v>
      </c>
      <c r="E531" s="477" t="s">
        <v>139</v>
      </c>
      <c r="F531" s="477" t="s">
        <v>139</v>
      </c>
      <c r="G531" s="477" t="s">
        <v>139</v>
      </c>
      <c r="H531" s="477" t="s">
        <v>139</v>
      </c>
      <c r="I531" s="477" t="s">
        <v>139</v>
      </c>
    </row>
    <row r="532" spans="2:9">
      <c r="B532" s="480" t="s">
        <v>293</v>
      </c>
      <c r="C532" s="477" t="s">
        <v>139</v>
      </c>
      <c r="D532" s="477" t="s">
        <v>139</v>
      </c>
      <c r="E532" s="477" t="s">
        <v>139</v>
      </c>
      <c r="F532" s="477" t="s">
        <v>139</v>
      </c>
      <c r="G532" s="477" t="s">
        <v>139</v>
      </c>
      <c r="H532" s="477" t="s">
        <v>139</v>
      </c>
      <c r="I532" s="477" t="s">
        <v>139</v>
      </c>
    </row>
    <row r="533" spans="2:9">
      <c r="B533" s="480" t="s">
        <v>337</v>
      </c>
      <c r="C533" s="477" t="s">
        <v>139</v>
      </c>
      <c r="D533" s="477" t="s">
        <v>139</v>
      </c>
      <c r="E533" s="477" t="s">
        <v>139</v>
      </c>
      <c r="F533" s="477" t="s">
        <v>139</v>
      </c>
      <c r="G533" s="477" t="s">
        <v>139</v>
      </c>
      <c r="H533" s="477" t="s">
        <v>139</v>
      </c>
      <c r="I533" s="477" t="s">
        <v>139</v>
      </c>
    </row>
    <row r="534" spans="2:9">
      <c r="B534" s="479" t="s">
        <v>294</v>
      </c>
      <c r="C534" s="477" t="s">
        <v>139</v>
      </c>
      <c r="D534" s="477" t="s">
        <v>139</v>
      </c>
      <c r="E534" s="477" t="s">
        <v>139</v>
      </c>
      <c r="F534" s="477" t="s">
        <v>139</v>
      </c>
      <c r="G534" s="477" t="s">
        <v>139</v>
      </c>
      <c r="H534" s="477" t="s">
        <v>139</v>
      </c>
      <c r="I534" s="477" t="s">
        <v>139</v>
      </c>
    </row>
    <row r="535" spans="2:9">
      <c r="B535" s="479" t="s">
        <v>236</v>
      </c>
      <c r="C535" s="477" t="s">
        <v>139</v>
      </c>
      <c r="D535" s="477" t="s">
        <v>139</v>
      </c>
      <c r="E535" s="477" t="s">
        <v>139</v>
      </c>
      <c r="F535" s="477" t="s">
        <v>139</v>
      </c>
      <c r="G535" s="477" t="s">
        <v>139</v>
      </c>
      <c r="H535" s="477" t="s">
        <v>139</v>
      </c>
      <c r="I535" s="477" t="s">
        <v>139</v>
      </c>
    </row>
    <row r="536" spans="2:9">
      <c r="B536" s="479"/>
      <c r="C536" s="420"/>
      <c r="D536" s="420"/>
      <c r="E536" s="420"/>
      <c r="F536" s="420"/>
      <c r="G536" s="420"/>
      <c r="H536" s="420"/>
      <c r="I536" s="420"/>
    </row>
    <row r="537" spans="2:9" ht="26.4">
      <c r="B537" s="478" t="s">
        <v>342</v>
      </c>
      <c r="C537" s="477" t="s">
        <v>139</v>
      </c>
      <c r="D537" s="477" t="s">
        <v>139</v>
      </c>
      <c r="E537" s="477" t="s">
        <v>139</v>
      </c>
      <c r="F537" s="477" t="s">
        <v>139</v>
      </c>
      <c r="G537" s="477" t="s">
        <v>139</v>
      </c>
      <c r="H537" s="477" t="s">
        <v>139</v>
      </c>
      <c r="I537" s="477" t="s">
        <v>139</v>
      </c>
    </row>
    <row r="538" spans="2:9">
      <c r="B538" s="479" t="s">
        <v>291</v>
      </c>
      <c r="C538" s="477" t="s">
        <v>139</v>
      </c>
      <c r="D538" s="477" t="s">
        <v>139</v>
      </c>
      <c r="E538" s="477" t="s">
        <v>139</v>
      </c>
      <c r="F538" s="477" t="s">
        <v>139</v>
      </c>
      <c r="G538" s="477" t="s">
        <v>139</v>
      </c>
      <c r="H538" s="477" t="s">
        <v>139</v>
      </c>
      <c r="I538" s="477" t="s">
        <v>139</v>
      </c>
    </row>
    <row r="539" spans="2:9">
      <c r="B539" s="480" t="s">
        <v>292</v>
      </c>
      <c r="C539" s="477" t="s">
        <v>139</v>
      </c>
      <c r="D539" s="477" t="s">
        <v>139</v>
      </c>
      <c r="E539" s="477" t="s">
        <v>139</v>
      </c>
      <c r="F539" s="477" t="s">
        <v>139</v>
      </c>
      <c r="G539" s="477" t="s">
        <v>139</v>
      </c>
      <c r="H539" s="477" t="s">
        <v>139</v>
      </c>
      <c r="I539" s="477" t="s">
        <v>139</v>
      </c>
    </row>
    <row r="540" spans="2:9">
      <c r="B540" s="480" t="s">
        <v>293</v>
      </c>
      <c r="C540" s="477" t="s">
        <v>139</v>
      </c>
      <c r="D540" s="477" t="s">
        <v>139</v>
      </c>
      <c r="E540" s="477" t="s">
        <v>139</v>
      </c>
      <c r="F540" s="477" t="s">
        <v>139</v>
      </c>
      <c r="G540" s="477" t="s">
        <v>139</v>
      </c>
      <c r="H540" s="477" t="s">
        <v>139</v>
      </c>
      <c r="I540" s="477" t="s">
        <v>139</v>
      </c>
    </row>
    <row r="541" spans="2:9">
      <c r="B541" s="480" t="s">
        <v>337</v>
      </c>
      <c r="C541" s="477" t="s">
        <v>139</v>
      </c>
      <c r="D541" s="477" t="s">
        <v>139</v>
      </c>
      <c r="E541" s="477" t="s">
        <v>139</v>
      </c>
      <c r="F541" s="477" t="s">
        <v>139</v>
      </c>
      <c r="G541" s="477" t="s">
        <v>139</v>
      </c>
      <c r="H541" s="477" t="s">
        <v>139</v>
      </c>
      <c r="I541" s="477" t="s">
        <v>139</v>
      </c>
    </row>
    <row r="542" spans="2:9">
      <c r="B542" s="479" t="s">
        <v>294</v>
      </c>
      <c r="C542" s="477" t="s">
        <v>139</v>
      </c>
      <c r="D542" s="477" t="s">
        <v>139</v>
      </c>
      <c r="E542" s="477" t="s">
        <v>139</v>
      </c>
      <c r="F542" s="477" t="s">
        <v>139</v>
      </c>
      <c r="G542" s="477" t="s">
        <v>139</v>
      </c>
      <c r="H542" s="477" t="s">
        <v>139</v>
      </c>
      <c r="I542" s="477" t="s">
        <v>139</v>
      </c>
    </row>
    <row r="543" spans="2:9">
      <c r="B543" s="479" t="s">
        <v>236</v>
      </c>
      <c r="C543" s="477" t="s">
        <v>139</v>
      </c>
      <c r="D543" s="477" t="s">
        <v>139</v>
      </c>
      <c r="E543" s="477" t="s">
        <v>139</v>
      </c>
      <c r="F543" s="477" t="s">
        <v>139</v>
      </c>
      <c r="G543" s="477" t="s">
        <v>139</v>
      </c>
      <c r="H543" s="477" t="s">
        <v>139</v>
      </c>
      <c r="I543" s="477" t="s">
        <v>139</v>
      </c>
    </row>
    <row r="544" spans="2:9">
      <c r="B544" s="479"/>
      <c r="C544" s="461"/>
      <c r="D544" s="461"/>
      <c r="E544" s="461"/>
      <c r="F544" s="461"/>
      <c r="G544" s="461"/>
      <c r="H544" s="461"/>
      <c r="I544" s="461"/>
    </row>
    <row r="545" spans="2:9" ht="26.4">
      <c r="B545" s="82" t="s">
        <v>343</v>
      </c>
      <c r="C545" s="420" t="s">
        <v>139</v>
      </c>
      <c r="D545" s="420" t="s">
        <v>139</v>
      </c>
      <c r="E545" s="420" t="s">
        <v>139</v>
      </c>
      <c r="F545" s="420" t="s">
        <v>139</v>
      </c>
      <c r="G545" s="420" t="s">
        <v>139</v>
      </c>
      <c r="H545" s="420" t="s">
        <v>139</v>
      </c>
      <c r="I545" s="420" t="s">
        <v>139</v>
      </c>
    </row>
    <row r="546" spans="2:9">
      <c r="B546" s="242" t="s">
        <v>309</v>
      </c>
      <c r="C546" s="420" t="s">
        <v>139</v>
      </c>
      <c r="D546" s="420" t="s">
        <v>139</v>
      </c>
      <c r="E546" s="420" t="s">
        <v>139</v>
      </c>
      <c r="F546" s="420" t="s">
        <v>139</v>
      </c>
      <c r="G546" s="420" t="s">
        <v>139</v>
      </c>
      <c r="H546" s="420" t="s">
        <v>139</v>
      </c>
      <c r="I546" s="420" t="s">
        <v>139</v>
      </c>
    </row>
    <row r="547" spans="2:9">
      <c r="B547" s="242" t="s">
        <v>310</v>
      </c>
      <c r="C547" s="420" t="s">
        <v>139</v>
      </c>
      <c r="D547" s="420" t="s">
        <v>139</v>
      </c>
      <c r="E547" s="420" t="s">
        <v>139</v>
      </c>
      <c r="F547" s="420" t="s">
        <v>139</v>
      </c>
      <c r="G547" s="420" t="s">
        <v>139</v>
      </c>
      <c r="H547" s="420" t="s">
        <v>139</v>
      </c>
      <c r="I547" s="420" t="s">
        <v>139</v>
      </c>
    </row>
    <row r="548" spans="2:9">
      <c r="B548" s="242" t="s">
        <v>311</v>
      </c>
      <c r="C548" s="420" t="s">
        <v>139</v>
      </c>
      <c r="D548" s="420" t="s">
        <v>139</v>
      </c>
      <c r="E548" s="420" t="s">
        <v>139</v>
      </c>
      <c r="F548" s="420" t="s">
        <v>139</v>
      </c>
      <c r="G548" s="420" t="s">
        <v>139</v>
      </c>
      <c r="H548" s="420" t="s">
        <v>139</v>
      </c>
      <c r="I548" s="420" t="s">
        <v>139</v>
      </c>
    </row>
    <row r="549" spans="2:9">
      <c r="B549" s="242" t="s">
        <v>312</v>
      </c>
      <c r="C549" s="420" t="s">
        <v>139</v>
      </c>
      <c r="D549" s="420" t="s">
        <v>139</v>
      </c>
      <c r="E549" s="420" t="s">
        <v>139</v>
      </c>
      <c r="F549" s="420" t="s">
        <v>139</v>
      </c>
      <c r="G549" s="420" t="s">
        <v>139</v>
      </c>
      <c r="H549" s="420" t="s">
        <v>139</v>
      </c>
      <c r="I549" s="420" t="s">
        <v>139</v>
      </c>
    </row>
    <row r="550" spans="2:9">
      <c r="B550" s="242" t="s">
        <v>313</v>
      </c>
      <c r="C550" s="420" t="s">
        <v>139</v>
      </c>
      <c r="D550" s="420" t="s">
        <v>139</v>
      </c>
      <c r="E550" s="420" t="s">
        <v>139</v>
      </c>
      <c r="F550" s="420" t="s">
        <v>139</v>
      </c>
      <c r="G550" s="420" t="s">
        <v>139</v>
      </c>
      <c r="H550" s="420" t="s">
        <v>139</v>
      </c>
      <c r="I550" s="420" t="s">
        <v>139</v>
      </c>
    </row>
    <row r="551" spans="2:9">
      <c r="B551" s="242" t="s">
        <v>314</v>
      </c>
      <c r="C551" s="420" t="s">
        <v>139</v>
      </c>
      <c r="D551" s="420" t="s">
        <v>139</v>
      </c>
      <c r="E551" s="420" t="s">
        <v>139</v>
      </c>
      <c r="F551" s="420" t="s">
        <v>139</v>
      </c>
      <c r="G551" s="420" t="s">
        <v>139</v>
      </c>
      <c r="H551" s="420" t="s">
        <v>139</v>
      </c>
      <c r="I551" s="420" t="s">
        <v>139</v>
      </c>
    </row>
    <row r="552" spans="2:9">
      <c r="B552" s="242"/>
      <c r="C552" s="461"/>
      <c r="D552" s="461"/>
      <c r="E552" s="461"/>
      <c r="F552" s="461"/>
      <c r="G552" s="461"/>
      <c r="H552" s="461"/>
      <c r="I552" s="461"/>
    </row>
    <row r="553" spans="2:9">
      <c r="B553" s="153" t="s">
        <v>344</v>
      </c>
      <c r="C553" s="420" t="s">
        <v>139</v>
      </c>
      <c r="D553" s="420" t="s">
        <v>139</v>
      </c>
      <c r="E553" s="420" t="s">
        <v>139</v>
      </c>
      <c r="F553" s="420" t="s">
        <v>139</v>
      </c>
      <c r="G553" s="420" t="s">
        <v>139</v>
      </c>
      <c r="H553" s="420" t="s">
        <v>139</v>
      </c>
      <c r="I553" s="420" t="s">
        <v>139</v>
      </c>
    </row>
    <row r="554" spans="2:9">
      <c r="B554" s="242" t="s">
        <v>309</v>
      </c>
      <c r="C554" s="420" t="s">
        <v>139</v>
      </c>
      <c r="D554" s="420" t="s">
        <v>139</v>
      </c>
      <c r="E554" s="420" t="s">
        <v>139</v>
      </c>
      <c r="F554" s="420" t="s">
        <v>139</v>
      </c>
      <c r="G554" s="420" t="s">
        <v>139</v>
      </c>
      <c r="H554" s="420" t="s">
        <v>139</v>
      </c>
      <c r="I554" s="420" t="s">
        <v>139</v>
      </c>
    </row>
    <row r="555" spans="2:9">
      <c r="B555" s="242" t="s">
        <v>310</v>
      </c>
      <c r="C555" s="420" t="s">
        <v>139</v>
      </c>
      <c r="D555" s="420" t="s">
        <v>139</v>
      </c>
      <c r="E555" s="420" t="s">
        <v>139</v>
      </c>
      <c r="F555" s="420" t="s">
        <v>139</v>
      </c>
      <c r="G555" s="420" t="s">
        <v>139</v>
      </c>
      <c r="H555" s="420" t="s">
        <v>139</v>
      </c>
      <c r="I555" s="420" t="s">
        <v>139</v>
      </c>
    </row>
    <row r="556" spans="2:9">
      <c r="B556" s="242" t="s">
        <v>311</v>
      </c>
      <c r="C556" s="420" t="s">
        <v>139</v>
      </c>
      <c r="D556" s="420" t="s">
        <v>139</v>
      </c>
      <c r="E556" s="420" t="s">
        <v>139</v>
      </c>
      <c r="F556" s="420" t="s">
        <v>139</v>
      </c>
      <c r="G556" s="420" t="s">
        <v>139</v>
      </c>
      <c r="H556" s="420" t="s">
        <v>139</v>
      </c>
      <c r="I556" s="420" t="s">
        <v>139</v>
      </c>
    </row>
    <row r="557" spans="2:9">
      <c r="B557" s="242" t="s">
        <v>312</v>
      </c>
      <c r="C557" s="420" t="s">
        <v>139</v>
      </c>
      <c r="D557" s="420" t="s">
        <v>139</v>
      </c>
      <c r="E557" s="420" t="s">
        <v>139</v>
      </c>
      <c r="F557" s="420" t="s">
        <v>139</v>
      </c>
      <c r="G557" s="420" t="s">
        <v>139</v>
      </c>
      <c r="H557" s="420" t="s">
        <v>139</v>
      </c>
      <c r="I557" s="420" t="s">
        <v>139</v>
      </c>
    </row>
    <row r="558" spans="2:9">
      <c r="B558" s="242" t="s">
        <v>313</v>
      </c>
      <c r="C558" s="420" t="s">
        <v>139</v>
      </c>
      <c r="D558" s="420" t="s">
        <v>139</v>
      </c>
      <c r="E558" s="420" t="s">
        <v>139</v>
      </c>
      <c r="F558" s="420" t="s">
        <v>139</v>
      </c>
      <c r="G558" s="420" t="s">
        <v>139</v>
      </c>
      <c r="H558" s="420" t="s">
        <v>139</v>
      </c>
      <c r="I558" s="420" t="s">
        <v>139</v>
      </c>
    </row>
    <row r="559" spans="2:9">
      <c r="B559" s="242" t="s">
        <v>314</v>
      </c>
      <c r="C559" s="420" t="s">
        <v>139</v>
      </c>
      <c r="D559" s="420" t="s">
        <v>139</v>
      </c>
      <c r="E559" s="420" t="s">
        <v>139</v>
      </c>
      <c r="F559" s="420" t="s">
        <v>139</v>
      </c>
      <c r="G559" s="420" t="s">
        <v>139</v>
      </c>
      <c r="H559" s="420" t="s">
        <v>139</v>
      </c>
      <c r="I559" s="420" t="s">
        <v>139</v>
      </c>
    </row>
    <row r="560" spans="2:9" ht="15" thickBot="1">
      <c r="B560" s="242"/>
      <c r="C560" s="481"/>
      <c r="D560" s="481"/>
      <c r="E560" s="481"/>
      <c r="F560" s="481"/>
      <c r="G560" s="481"/>
      <c r="H560" s="481"/>
      <c r="I560" s="481"/>
    </row>
    <row r="561" spans="2:9" ht="15" thickTop="1">
      <c r="B561" s="482" t="s">
        <v>852</v>
      </c>
      <c r="C561" s="482"/>
      <c r="D561" s="482"/>
      <c r="E561" s="482"/>
      <c r="F561" s="482"/>
      <c r="G561" s="482"/>
      <c r="H561" s="896"/>
      <c r="I561" s="896"/>
    </row>
    <row r="562" spans="2:9">
      <c r="B562" s="1310"/>
      <c r="C562" s="1310"/>
      <c r="D562" s="1310"/>
      <c r="E562" s="1310"/>
      <c r="F562" s="1310"/>
      <c r="G562" s="1310"/>
      <c r="H562" s="1310"/>
      <c r="I562" s="1310"/>
    </row>
    <row r="563" spans="2:9">
      <c r="B563" s="1358" t="s">
        <v>49</v>
      </c>
      <c r="C563" s="1358"/>
      <c r="D563" s="1358"/>
      <c r="E563" s="1358"/>
      <c r="F563" s="1358"/>
      <c r="G563" s="1358"/>
      <c r="H563" s="1358"/>
      <c r="I563" s="1358"/>
    </row>
    <row r="564" spans="2:9">
      <c r="B564" s="413" t="s">
        <v>48</v>
      </c>
      <c r="C564" s="411"/>
      <c r="D564" s="411"/>
      <c r="E564" s="411"/>
      <c r="F564" s="411"/>
      <c r="G564" s="411"/>
      <c r="H564" s="411"/>
      <c r="I564" s="411"/>
    </row>
    <row r="565" spans="2:9">
      <c r="B565" s="422" t="s">
        <v>318</v>
      </c>
      <c r="C565" s="411"/>
      <c r="D565" s="411"/>
      <c r="E565" s="411"/>
      <c r="F565" s="411"/>
      <c r="G565" s="411"/>
      <c r="H565" s="411"/>
      <c r="I565" s="411"/>
    </row>
    <row r="566" spans="2:9">
      <c r="B566" s="422"/>
      <c r="C566" s="411"/>
      <c r="D566" s="411"/>
      <c r="E566" s="411"/>
      <c r="F566" s="411"/>
      <c r="G566" s="411"/>
      <c r="H566" s="411"/>
      <c r="I566" s="411"/>
    </row>
    <row r="567" spans="2:9">
      <c r="B567" s="415"/>
      <c r="C567" s="416">
        <v>2014</v>
      </c>
      <c r="D567" s="416">
        <v>2015</v>
      </c>
      <c r="E567" s="416">
        <v>2016</v>
      </c>
      <c r="F567" s="416">
        <v>2017</v>
      </c>
      <c r="G567" s="416">
        <v>2018</v>
      </c>
      <c r="H567" s="416">
        <v>2019</v>
      </c>
      <c r="I567" s="416">
        <v>2020</v>
      </c>
    </row>
    <row r="568" spans="2:9">
      <c r="B568" s="460" t="s">
        <v>536</v>
      </c>
      <c r="C568" s="411"/>
      <c r="D568" s="411"/>
      <c r="E568" s="411"/>
      <c r="F568" s="411"/>
      <c r="G568" s="411"/>
      <c r="H568" s="411"/>
      <c r="I568" s="411"/>
    </row>
    <row r="569" spans="2:9">
      <c r="B569" s="82" t="s">
        <v>347</v>
      </c>
      <c r="C569" s="420" t="s">
        <v>139</v>
      </c>
      <c r="D569" s="420" t="s">
        <v>139</v>
      </c>
      <c r="E569" s="420" t="s">
        <v>139</v>
      </c>
      <c r="F569" s="420" t="s">
        <v>139</v>
      </c>
      <c r="G569" s="420" t="s">
        <v>139</v>
      </c>
      <c r="H569" s="420" t="s">
        <v>139</v>
      </c>
      <c r="I569" s="420" t="s">
        <v>139</v>
      </c>
    </row>
    <row r="570" spans="2:9">
      <c r="B570" s="82"/>
      <c r="C570" s="426"/>
      <c r="D570" s="426"/>
      <c r="E570" s="426"/>
      <c r="F570" s="426"/>
      <c r="G570" s="426"/>
      <c r="H570" s="426"/>
      <c r="I570" s="426"/>
    </row>
    <row r="571" spans="2:9">
      <c r="B571" s="82" t="s">
        <v>348</v>
      </c>
      <c r="C571" s="420" t="s">
        <v>139</v>
      </c>
      <c r="D571" s="420" t="s">
        <v>139</v>
      </c>
      <c r="E571" s="420" t="s">
        <v>139</v>
      </c>
      <c r="F571" s="420" t="s">
        <v>139</v>
      </c>
      <c r="G571" s="420" t="s">
        <v>139</v>
      </c>
      <c r="H571" s="420" t="s">
        <v>139</v>
      </c>
      <c r="I571" s="420" t="s">
        <v>139</v>
      </c>
    </row>
    <row r="572" spans="2:9">
      <c r="B572" s="242" t="s">
        <v>291</v>
      </c>
      <c r="C572" s="420" t="s">
        <v>139</v>
      </c>
      <c r="D572" s="420" t="s">
        <v>139</v>
      </c>
      <c r="E572" s="420" t="s">
        <v>139</v>
      </c>
      <c r="F572" s="420" t="s">
        <v>139</v>
      </c>
      <c r="G572" s="420" t="s">
        <v>139</v>
      </c>
      <c r="H572" s="420" t="s">
        <v>139</v>
      </c>
      <c r="I572" s="420" t="s">
        <v>139</v>
      </c>
    </row>
    <row r="573" spans="2:9">
      <c r="B573" s="475" t="s">
        <v>292</v>
      </c>
      <c r="C573" s="420" t="s">
        <v>139</v>
      </c>
      <c r="D573" s="420" t="s">
        <v>139</v>
      </c>
      <c r="E573" s="420" t="s">
        <v>139</v>
      </c>
      <c r="F573" s="420" t="s">
        <v>139</v>
      </c>
      <c r="G573" s="420" t="s">
        <v>139</v>
      </c>
      <c r="H573" s="420" t="s">
        <v>139</v>
      </c>
      <c r="I573" s="420" t="s">
        <v>139</v>
      </c>
    </row>
    <row r="574" spans="2:9">
      <c r="B574" s="475" t="s">
        <v>293</v>
      </c>
      <c r="C574" s="420" t="s">
        <v>139</v>
      </c>
      <c r="D574" s="420" t="s">
        <v>139</v>
      </c>
      <c r="E574" s="420" t="s">
        <v>139</v>
      </c>
      <c r="F574" s="420" t="s">
        <v>139</v>
      </c>
      <c r="G574" s="420" t="s">
        <v>139</v>
      </c>
      <c r="H574" s="420" t="s">
        <v>139</v>
      </c>
      <c r="I574" s="420" t="s">
        <v>139</v>
      </c>
    </row>
    <row r="575" spans="2:9">
      <c r="B575" s="475" t="s">
        <v>297</v>
      </c>
      <c r="C575" s="420" t="s">
        <v>139</v>
      </c>
      <c r="D575" s="420" t="s">
        <v>139</v>
      </c>
      <c r="E575" s="420" t="s">
        <v>139</v>
      </c>
      <c r="F575" s="420" t="s">
        <v>139</v>
      </c>
      <c r="G575" s="420" t="s">
        <v>139</v>
      </c>
      <c r="H575" s="420" t="s">
        <v>139</v>
      </c>
      <c r="I575" s="420" t="s">
        <v>139</v>
      </c>
    </row>
    <row r="576" spans="2:9">
      <c r="B576" s="242" t="s">
        <v>294</v>
      </c>
      <c r="C576" s="420" t="s">
        <v>139</v>
      </c>
      <c r="D576" s="420" t="s">
        <v>139</v>
      </c>
      <c r="E576" s="420" t="s">
        <v>139</v>
      </c>
      <c r="F576" s="420" t="s">
        <v>139</v>
      </c>
      <c r="G576" s="420" t="s">
        <v>139</v>
      </c>
      <c r="H576" s="420" t="s">
        <v>139</v>
      </c>
      <c r="I576" s="420" t="s">
        <v>139</v>
      </c>
    </row>
    <row r="577" spans="2:9">
      <c r="B577" s="242" t="s">
        <v>236</v>
      </c>
      <c r="C577" s="420" t="s">
        <v>139</v>
      </c>
      <c r="D577" s="420" t="s">
        <v>139</v>
      </c>
      <c r="E577" s="420" t="s">
        <v>139</v>
      </c>
      <c r="F577" s="420" t="s">
        <v>139</v>
      </c>
      <c r="G577" s="420" t="s">
        <v>139</v>
      </c>
      <c r="H577" s="420" t="s">
        <v>139</v>
      </c>
      <c r="I577" s="420" t="s">
        <v>139</v>
      </c>
    </row>
    <row r="578" spans="2:9">
      <c r="B578" s="242"/>
      <c r="C578" s="426"/>
      <c r="D578" s="426"/>
      <c r="E578" s="426"/>
      <c r="F578" s="426"/>
      <c r="G578" s="426"/>
      <c r="H578" s="426"/>
      <c r="I578" s="426"/>
    </row>
    <row r="579" spans="2:9">
      <c r="B579" s="478" t="s">
        <v>349</v>
      </c>
      <c r="C579" s="426"/>
      <c r="D579" s="426"/>
      <c r="E579" s="426"/>
      <c r="F579" s="426"/>
      <c r="G579" s="426"/>
      <c r="H579" s="426"/>
      <c r="I579" s="426"/>
    </row>
    <row r="580" spans="2:9">
      <c r="B580" s="479" t="s">
        <v>291</v>
      </c>
      <c r="C580" s="420" t="s">
        <v>139</v>
      </c>
      <c r="D580" s="420" t="s">
        <v>139</v>
      </c>
      <c r="E580" s="420" t="s">
        <v>139</v>
      </c>
      <c r="F580" s="420" t="s">
        <v>139</v>
      </c>
      <c r="G580" s="420" t="s">
        <v>139</v>
      </c>
      <c r="H580" s="420" t="s">
        <v>139</v>
      </c>
      <c r="I580" s="420" t="s">
        <v>139</v>
      </c>
    </row>
    <row r="581" spans="2:9">
      <c r="B581" s="480" t="s">
        <v>292</v>
      </c>
      <c r="C581" s="420" t="s">
        <v>139</v>
      </c>
      <c r="D581" s="420" t="s">
        <v>139</v>
      </c>
      <c r="E581" s="420" t="s">
        <v>139</v>
      </c>
      <c r="F581" s="420" t="s">
        <v>139</v>
      </c>
      <c r="G581" s="420" t="s">
        <v>139</v>
      </c>
      <c r="H581" s="420" t="s">
        <v>139</v>
      </c>
      <c r="I581" s="420" t="s">
        <v>139</v>
      </c>
    </row>
    <row r="582" spans="2:9">
      <c r="B582" s="480" t="s">
        <v>293</v>
      </c>
      <c r="C582" s="420" t="s">
        <v>139</v>
      </c>
      <c r="D582" s="420" t="s">
        <v>139</v>
      </c>
      <c r="E582" s="420" t="s">
        <v>139</v>
      </c>
      <c r="F582" s="420" t="s">
        <v>139</v>
      </c>
      <c r="G582" s="420" t="s">
        <v>139</v>
      </c>
      <c r="H582" s="420" t="s">
        <v>139</v>
      </c>
      <c r="I582" s="420" t="s">
        <v>139</v>
      </c>
    </row>
    <row r="583" spans="2:9">
      <c r="B583" s="480" t="s">
        <v>337</v>
      </c>
      <c r="C583" s="420" t="s">
        <v>139</v>
      </c>
      <c r="D583" s="420" t="s">
        <v>139</v>
      </c>
      <c r="E583" s="420" t="s">
        <v>139</v>
      </c>
      <c r="F583" s="420" t="s">
        <v>139</v>
      </c>
      <c r="G583" s="420" t="s">
        <v>139</v>
      </c>
      <c r="H583" s="420" t="s">
        <v>139</v>
      </c>
      <c r="I583" s="420" t="s">
        <v>139</v>
      </c>
    </row>
    <row r="584" spans="2:9">
      <c r="B584" s="479" t="s">
        <v>294</v>
      </c>
      <c r="C584" s="420" t="s">
        <v>139</v>
      </c>
      <c r="D584" s="420" t="s">
        <v>139</v>
      </c>
      <c r="E584" s="420" t="s">
        <v>139</v>
      </c>
      <c r="F584" s="420" t="s">
        <v>139</v>
      </c>
      <c r="G584" s="420" t="s">
        <v>139</v>
      </c>
      <c r="H584" s="420" t="s">
        <v>139</v>
      </c>
      <c r="I584" s="420" t="s">
        <v>139</v>
      </c>
    </row>
    <row r="585" spans="2:9">
      <c r="B585" s="479" t="s">
        <v>236</v>
      </c>
      <c r="C585" s="420" t="s">
        <v>139</v>
      </c>
      <c r="D585" s="420" t="s">
        <v>139</v>
      </c>
      <c r="E585" s="420" t="s">
        <v>139</v>
      </c>
      <c r="F585" s="420" t="s">
        <v>139</v>
      </c>
      <c r="G585" s="420" t="s">
        <v>139</v>
      </c>
      <c r="H585" s="420" t="s">
        <v>139</v>
      </c>
      <c r="I585" s="420" t="s">
        <v>139</v>
      </c>
    </row>
    <row r="586" spans="2:9">
      <c r="B586" s="479"/>
      <c r="C586" s="426"/>
      <c r="D586" s="426"/>
      <c r="E586" s="426"/>
      <c r="F586" s="426"/>
      <c r="G586" s="426"/>
      <c r="H586" s="426"/>
      <c r="I586" s="426"/>
    </row>
    <row r="587" spans="2:9" ht="26.4">
      <c r="B587" s="478" t="s">
        <v>350</v>
      </c>
      <c r="C587" s="426"/>
      <c r="D587" s="426"/>
      <c r="E587" s="426"/>
      <c r="F587" s="426"/>
      <c r="G587" s="426"/>
      <c r="H587" s="426"/>
      <c r="I587" s="426"/>
    </row>
    <row r="588" spans="2:9">
      <c r="B588" s="479" t="s">
        <v>291</v>
      </c>
      <c r="C588" s="420" t="s">
        <v>139</v>
      </c>
      <c r="D588" s="420" t="s">
        <v>139</v>
      </c>
      <c r="E588" s="420" t="s">
        <v>139</v>
      </c>
      <c r="F588" s="420" t="s">
        <v>139</v>
      </c>
      <c r="G588" s="420" t="s">
        <v>139</v>
      </c>
      <c r="H588" s="420" t="s">
        <v>139</v>
      </c>
      <c r="I588" s="420" t="s">
        <v>139</v>
      </c>
    </row>
    <row r="589" spans="2:9">
      <c r="B589" s="480" t="s">
        <v>292</v>
      </c>
      <c r="C589" s="420" t="s">
        <v>139</v>
      </c>
      <c r="D589" s="420" t="s">
        <v>139</v>
      </c>
      <c r="E589" s="420" t="s">
        <v>139</v>
      </c>
      <c r="F589" s="420" t="s">
        <v>139</v>
      </c>
      <c r="G589" s="420" t="s">
        <v>139</v>
      </c>
      <c r="H589" s="420" t="s">
        <v>139</v>
      </c>
      <c r="I589" s="420" t="s">
        <v>139</v>
      </c>
    </row>
    <row r="590" spans="2:9">
      <c r="B590" s="480" t="s">
        <v>293</v>
      </c>
      <c r="C590" s="420" t="s">
        <v>139</v>
      </c>
      <c r="D590" s="420" t="s">
        <v>139</v>
      </c>
      <c r="E590" s="420" t="s">
        <v>139</v>
      </c>
      <c r="F590" s="420" t="s">
        <v>139</v>
      </c>
      <c r="G590" s="420" t="s">
        <v>139</v>
      </c>
      <c r="H590" s="420" t="s">
        <v>139</v>
      </c>
      <c r="I590" s="420" t="s">
        <v>139</v>
      </c>
    </row>
    <row r="591" spans="2:9">
      <c r="B591" s="480" t="s">
        <v>297</v>
      </c>
      <c r="C591" s="420" t="s">
        <v>139</v>
      </c>
      <c r="D591" s="420" t="s">
        <v>139</v>
      </c>
      <c r="E591" s="420" t="s">
        <v>139</v>
      </c>
      <c r="F591" s="420" t="s">
        <v>139</v>
      </c>
      <c r="G591" s="420" t="s">
        <v>139</v>
      </c>
      <c r="H591" s="420" t="s">
        <v>139</v>
      </c>
      <c r="I591" s="420" t="s">
        <v>139</v>
      </c>
    </row>
    <row r="592" spans="2:9">
      <c r="B592" s="479" t="s">
        <v>294</v>
      </c>
      <c r="C592" s="420" t="s">
        <v>139</v>
      </c>
      <c r="D592" s="420" t="s">
        <v>139</v>
      </c>
      <c r="E592" s="420" t="s">
        <v>139</v>
      </c>
      <c r="F592" s="420" t="s">
        <v>139</v>
      </c>
      <c r="G592" s="420" t="s">
        <v>139</v>
      </c>
      <c r="H592" s="420" t="s">
        <v>139</v>
      </c>
      <c r="I592" s="420" t="s">
        <v>139</v>
      </c>
    </row>
    <row r="593" spans="2:9">
      <c r="B593" s="479" t="s">
        <v>236</v>
      </c>
      <c r="C593" s="420" t="s">
        <v>139</v>
      </c>
      <c r="D593" s="420" t="s">
        <v>139</v>
      </c>
      <c r="E593" s="420" t="s">
        <v>139</v>
      </c>
      <c r="F593" s="420" t="s">
        <v>139</v>
      </c>
      <c r="G593" s="420" t="s">
        <v>139</v>
      </c>
      <c r="H593" s="420" t="s">
        <v>139</v>
      </c>
      <c r="I593" s="420" t="s">
        <v>139</v>
      </c>
    </row>
    <row r="594" spans="2:9">
      <c r="B594" s="479"/>
      <c r="C594" s="426"/>
      <c r="D594" s="426"/>
      <c r="E594" s="426"/>
      <c r="F594" s="426"/>
      <c r="G594" s="426"/>
      <c r="H594" s="426"/>
      <c r="I594" s="426"/>
    </row>
    <row r="595" spans="2:9" ht="26.4">
      <c r="B595" s="82" t="s">
        <v>351</v>
      </c>
      <c r="C595" s="420" t="s">
        <v>139</v>
      </c>
      <c r="D595" s="420" t="s">
        <v>139</v>
      </c>
      <c r="E595" s="420" t="s">
        <v>139</v>
      </c>
      <c r="F595" s="420" t="s">
        <v>139</v>
      </c>
      <c r="G595" s="420" t="s">
        <v>139</v>
      </c>
      <c r="H595" s="420" t="s">
        <v>139</v>
      </c>
      <c r="I595" s="420" t="s">
        <v>139</v>
      </c>
    </row>
    <row r="596" spans="2:9">
      <c r="B596" s="242" t="s">
        <v>309</v>
      </c>
      <c r="C596" s="420" t="s">
        <v>139</v>
      </c>
      <c r="D596" s="420" t="s">
        <v>139</v>
      </c>
      <c r="E596" s="420" t="s">
        <v>139</v>
      </c>
      <c r="F596" s="420" t="s">
        <v>139</v>
      </c>
      <c r="G596" s="420" t="s">
        <v>139</v>
      </c>
      <c r="H596" s="420" t="s">
        <v>139</v>
      </c>
      <c r="I596" s="420" t="s">
        <v>139</v>
      </c>
    </row>
    <row r="597" spans="2:9">
      <c r="B597" s="242" t="s">
        <v>310</v>
      </c>
      <c r="C597" s="420" t="s">
        <v>139</v>
      </c>
      <c r="D597" s="420" t="s">
        <v>139</v>
      </c>
      <c r="E597" s="420" t="s">
        <v>139</v>
      </c>
      <c r="F597" s="420" t="s">
        <v>139</v>
      </c>
      <c r="G597" s="420" t="s">
        <v>139</v>
      </c>
      <c r="H597" s="420" t="s">
        <v>139</v>
      </c>
      <c r="I597" s="420" t="s">
        <v>139</v>
      </c>
    </row>
    <row r="598" spans="2:9">
      <c r="B598" s="242" t="s">
        <v>311</v>
      </c>
      <c r="C598" s="420" t="s">
        <v>139</v>
      </c>
      <c r="D598" s="420" t="s">
        <v>139</v>
      </c>
      <c r="E598" s="420" t="s">
        <v>139</v>
      </c>
      <c r="F598" s="420" t="s">
        <v>139</v>
      </c>
      <c r="G598" s="420" t="s">
        <v>139</v>
      </c>
      <c r="H598" s="420" t="s">
        <v>139</v>
      </c>
      <c r="I598" s="420" t="s">
        <v>139</v>
      </c>
    </row>
    <row r="599" spans="2:9">
      <c r="B599" s="242" t="s">
        <v>312</v>
      </c>
      <c r="C599" s="420" t="s">
        <v>139</v>
      </c>
      <c r="D599" s="420" t="s">
        <v>139</v>
      </c>
      <c r="E599" s="420" t="s">
        <v>139</v>
      </c>
      <c r="F599" s="420" t="s">
        <v>139</v>
      </c>
      <c r="G599" s="420" t="s">
        <v>139</v>
      </c>
      <c r="H599" s="420" t="s">
        <v>139</v>
      </c>
      <c r="I599" s="420" t="s">
        <v>139</v>
      </c>
    </row>
    <row r="600" spans="2:9">
      <c r="B600" s="242" t="s">
        <v>313</v>
      </c>
      <c r="C600" s="420" t="s">
        <v>139</v>
      </c>
      <c r="D600" s="420" t="s">
        <v>139</v>
      </c>
      <c r="E600" s="420" t="s">
        <v>139</v>
      </c>
      <c r="F600" s="420" t="s">
        <v>139</v>
      </c>
      <c r="G600" s="420" t="s">
        <v>139</v>
      </c>
      <c r="H600" s="420" t="s">
        <v>139</v>
      </c>
      <c r="I600" s="420" t="s">
        <v>139</v>
      </c>
    </row>
    <row r="601" spans="2:9">
      <c r="B601" s="242" t="s">
        <v>314</v>
      </c>
      <c r="C601" s="420" t="s">
        <v>139</v>
      </c>
      <c r="D601" s="420" t="s">
        <v>139</v>
      </c>
      <c r="E601" s="420" t="s">
        <v>139</v>
      </c>
      <c r="F601" s="420" t="s">
        <v>139</v>
      </c>
      <c r="G601" s="420" t="s">
        <v>139</v>
      </c>
      <c r="H601" s="420" t="s">
        <v>139</v>
      </c>
      <c r="I601" s="420" t="s">
        <v>139</v>
      </c>
    </row>
    <row r="602" spans="2:9">
      <c r="B602" s="242"/>
      <c r="C602" s="426"/>
      <c r="D602" s="426"/>
      <c r="E602" s="426"/>
      <c r="F602" s="426"/>
      <c r="G602" s="426"/>
      <c r="H602" s="426"/>
      <c r="I602" s="426"/>
    </row>
    <row r="603" spans="2:9">
      <c r="B603" s="153" t="s">
        <v>352</v>
      </c>
      <c r="C603" s="426" t="s">
        <v>139</v>
      </c>
      <c r="D603" s="426" t="s">
        <v>139</v>
      </c>
      <c r="E603" s="426" t="s">
        <v>139</v>
      </c>
      <c r="F603" s="426" t="s">
        <v>139</v>
      </c>
      <c r="G603" s="426" t="s">
        <v>139</v>
      </c>
      <c r="H603" s="426" t="s">
        <v>139</v>
      </c>
      <c r="I603" s="426" t="s">
        <v>139</v>
      </c>
    </row>
    <row r="604" spans="2:9">
      <c r="B604" s="242" t="s">
        <v>309</v>
      </c>
      <c r="C604" s="426" t="s">
        <v>139</v>
      </c>
      <c r="D604" s="426" t="s">
        <v>139</v>
      </c>
      <c r="E604" s="426" t="s">
        <v>139</v>
      </c>
      <c r="F604" s="426" t="s">
        <v>139</v>
      </c>
      <c r="G604" s="426" t="s">
        <v>139</v>
      </c>
      <c r="H604" s="426" t="s">
        <v>139</v>
      </c>
      <c r="I604" s="426" t="s">
        <v>139</v>
      </c>
    </row>
    <row r="605" spans="2:9">
      <c r="B605" s="242" t="s">
        <v>310</v>
      </c>
      <c r="C605" s="426" t="s">
        <v>139</v>
      </c>
      <c r="D605" s="426" t="s">
        <v>139</v>
      </c>
      <c r="E605" s="426" t="s">
        <v>139</v>
      </c>
      <c r="F605" s="426" t="s">
        <v>139</v>
      </c>
      <c r="G605" s="426" t="s">
        <v>139</v>
      </c>
      <c r="H605" s="426" t="s">
        <v>139</v>
      </c>
      <c r="I605" s="426" t="s">
        <v>139</v>
      </c>
    </row>
    <row r="606" spans="2:9">
      <c r="B606" s="242" t="s">
        <v>311</v>
      </c>
      <c r="C606" s="426" t="s">
        <v>139</v>
      </c>
      <c r="D606" s="426" t="s">
        <v>139</v>
      </c>
      <c r="E606" s="426" t="s">
        <v>139</v>
      </c>
      <c r="F606" s="426" t="s">
        <v>139</v>
      </c>
      <c r="G606" s="426" t="s">
        <v>139</v>
      </c>
      <c r="H606" s="426" t="s">
        <v>139</v>
      </c>
      <c r="I606" s="426" t="s">
        <v>139</v>
      </c>
    </row>
    <row r="607" spans="2:9">
      <c r="B607" s="242" t="s">
        <v>312</v>
      </c>
      <c r="C607" s="426" t="s">
        <v>139</v>
      </c>
      <c r="D607" s="426" t="s">
        <v>139</v>
      </c>
      <c r="E607" s="426" t="s">
        <v>139</v>
      </c>
      <c r="F607" s="426" t="s">
        <v>139</v>
      </c>
      <c r="G607" s="426" t="s">
        <v>139</v>
      </c>
      <c r="H607" s="426" t="s">
        <v>139</v>
      </c>
      <c r="I607" s="426" t="s">
        <v>139</v>
      </c>
    </row>
    <row r="608" spans="2:9">
      <c r="B608" s="242" t="s">
        <v>313</v>
      </c>
      <c r="C608" s="426" t="s">
        <v>139</v>
      </c>
      <c r="D608" s="426" t="s">
        <v>139</v>
      </c>
      <c r="E608" s="426" t="s">
        <v>139</v>
      </c>
      <c r="F608" s="426" t="s">
        <v>139</v>
      </c>
      <c r="G608" s="426" t="s">
        <v>139</v>
      </c>
      <c r="H608" s="426" t="s">
        <v>139</v>
      </c>
      <c r="I608" s="426" t="s">
        <v>139</v>
      </c>
    </row>
    <row r="609" spans="2:9" ht="15" thickBot="1">
      <c r="B609" s="242" t="s">
        <v>314</v>
      </c>
      <c r="C609" s="426" t="s">
        <v>139</v>
      </c>
      <c r="D609" s="426" t="s">
        <v>139</v>
      </c>
      <c r="E609" s="426" t="s">
        <v>139</v>
      </c>
      <c r="F609" s="426" t="s">
        <v>139</v>
      </c>
      <c r="G609" s="426" t="s">
        <v>139</v>
      </c>
      <c r="H609" s="426" t="s">
        <v>139</v>
      </c>
      <c r="I609" s="426" t="s">
        <v>139</v>
      </c>
    </row>
    <row r="610" spans="2:9" ht="15" thickTop="1">
      <c r="B610" s="482" t="s">
        <v>852</v>
      </c>
      <c r="C610" s="482"/>
      <c r="D610" s="482"/>
      <c r="E610" s="482"/>
      <c r="F610" s="482"/>
      <c r="G610" s="482"/>
      <c r="H610" s="896"/>
      <c r="I610" s="896"/>
    </row>
    <row r="611" spans="2:9">
      <c r="B611" s="1310"/>
      <c r="C611" s="1310"/>
      <c r="D611" s="1310"/>
      <c r="E611" s="1310"/>
      <c r="F611" s="1310"/>
      <c r="G611" s="1310"/>
      <c r="H611" s="1310"/>
      <c r="I611" s="1310"/>
    </row>
    <row r="612" spans="2:9">
      <c r="B612" s="417"/>
      <c r="C612" s="411"/>
      <c r="D612" s="411"/>
      <c r="E612" s="411"/>
      <c r="F612" s="411"/>
      <c r="G612" s="411"/>
      <c r="H612" s="411"/>
      <c r="I612" s="411"/>
    </row>
    <row r="613" spans="2:9">
      <c r="B613" s="1358" t="s">
        <v>52</v>
      </c>
      <c r="C613" s="1358"/>
      <c r="D613" s="1358"/>
      <c r="E613" s="1358"/>
      <c r="F613" s="1358"/>
      <c r="G613" s="1358"/>
      <c r="H613" s="1358"/>
      <c r="I613" s="1358"/>
    </row>
    <row r="614" spans="2:9">
      <c r="B614" s="413" t="s">
        <v>51</v>
      </c>
      <c r="C614" s="411"/>
      <c r="D614" s="411"/>
      <c r="E614" s="411"/>
      <c r="F614" s="411"/>
      <c r="G614" s="411"/>
      <c r="H614" s="411"/>
      <c r="I614" s="411"/>
    </row>
    <row r="615" spans="2:9">
      <c r="B615" s="428" t="s">
        <v>172</v>
      </c>
      <c r="C615" s="411"/>
      <c r="D615" s="411"/>
      <c r="E615" s="411"/>
      <c r="F615" s="411"/>
      <c r="G615" s="411"/>
      <c r="H615" s="411"/>
      <c r="I615" s="411"/>
    </row>
    <row r="616" spans="2:9">
      <c r="B616" s="414"/>
      <c r="C616" s="411"/>
      <c r="D616" s="411"/>
      <c r="E616" s="411"/>
      <c r="F616" s="411"/>
      <c r="G616" s="411"/>
      <c r="H616" s="411"/>
      <c r="I616" s="411"/>
    </row>
    <row r="617" spans="2:9">
      <c r="B617" s="415"/>
      <c r="C617" s="416">
        <v>2014</v>
      </c>
      <c r="D617" s="416">
        <v>2015</v>
      </c>
      <c r="E617" s="416">
        <v>2016</v>
      </c>
      <c r="F617" s="416">
        <v>2017</v>
      </c>
      <c r="G617" s="416">
        <v>2018</v>
      </c>
      <c r="H617" s="416">
        <v>2019</v>
      </c>
      <c r="I617" s="416">
        <v>2020</v>
      </c>
    </row>
    <row r="618" spans="2:9">
      <c r="B618" s="460" t="s">
        <v>536</v>
      </c>
      <c r="C618" s="411"/>
      <c r="D618" s="411"/>
      <c r="E618" s="411"/>
      <c r="F618" s="411"/>
      <c r="G618" s="411"/>
      <c r="H618" s="411"/>
      <c r="I618" s="411"/>
    </row>
    <row r="619" spans="2:9">
      <c r="B619" s="82" t="s">
        <v>535</v>
      </c>
      <c r="C619" s="461">
        <v>35</v>
      </c>
      <c r="D619" s="461">
        <v>33</v>
      </c>
      <c r="E619" s="461">
        <v>38</v>
      </c>
      <c r="F619" s="461">
        <v>35</v>
      </c>
      <c r="G619" s="461">
        <v>35</v>
      </c>
      <c r="H619" s="461">
        <v>27</v>
      </c>
      <c r="I619" s="461">
        <v>27</v>
      </c>
    </row>
    <row r="620" spans="2:9">
      <c r="B620" s="242" t="s">
        <v>328</v>
      </c>
      <c r="C620" s="461" t="s">
        <v>124</v>
      </c>
      <c r="D620" s="461" t="s">
        <v>124</v>
      </c>
      <c r="E620" s="461" t="s">
        <v>124</v>
      </c>
      <c r="F620" s="461" t="s">
        <v>124</v>
      </c>
      <c r="G620" s="461" t="s">
        <v>124</v>
      </c>
      <c r="H620" s="461" t="s">
        <v>124</v>
      </c>
      <c r="I620" s="461" t="s">
        <v>124</v>
      </c>
    </row>
    <row r="621" spans="2:9">
      <c r="B621" s="242" t="s">
        <v>372</v>
      </c>
      <c r="C621" s="461" t="s">
        <v>124</v>
      </c>
      <c r="D621" s="461" t="s">
        <v>124</v>
      </c>
      <c r="E621" s="461" t="s">
        <v>124</v>
      </c>
      <c r="F621" s="461" t="s">
        <v>124</v>
      </c>
      <c r="G621" s="461" t="s">
        <v>124</v>
      </c>
      <c r="H621" s="461" t="s">
        <v>124</v>
      </c>
      <c r="I621" s="461" t="s">
        <v>124</v>
      </c>
    </row>
    <row r="622" spans="2:9">
      <c r="B622" s="242" t="s">
        <v>373</v>
      </c>
      <c r="C622" s="461" t="s">
        <v>124</v>
      </c>
      <c r="D622" s="461" t="s">
        <v>124</v>
      </c>
      <c r="E622" s="461" t="s">
        <v>124</v>
      </c>
      <c r="F622" s="461" t="s">
        <v>124</v>
      </c>
      <c r="G622" s="461" t="s">
        <v>124</v>
      </c>
      <c r="H622" s="461" t="s">
        <v>124</v>
      </c>
      <c r="I622" s="461" t="s">
        <v>124</v>
      </c>
    </row>
    <row r="623" spans="2:9">
      <c r="B623" s="242" t="s">
        <v>330</v>
      </c>
      <c r="C623" s="461" t="s">
        <v>124</v>
      </c>
      <c r="D623" s="461" t="s">
        <v>124</v>
      </c>
      <c r="E623" s="461" t="s">
        <v>124</v>
      </c>
      <c r="F623" s="461" t="s">
        <v>124</v>
      </c>
      <c r="G623" s="461" t="s">
        <v>124</v>
      </c>
      <c r="H623" s="461" t="s">
        <v>124</v>
      </c>
      <c r="I623" s="461" t="s">
        <v>124</v>
      </c>
    </row>
    <row r="624" spans="2:9">
      <c r="B624" s="242" t="s">
        <v>331</v>
      </c>
      <c r="C624" s="461" t="s">
        <v>124</v>
      </c>
      <c r="D624" s="461" t="s">
        <v>124</v>
      </c>
      <c r="E624" s="461" t="s">
        <v>124</v>
      </c>
      <c r="F624" s="461" t="s">
        <v>124</v>
      </c>
      <c r="G624" s="461" t="s">
        <v>124</v>
      </c>
      <c r="H624" s="461" t="s">
        <v>124</v>
      </c>
      <c r="I624" s="461" t="s">
        <v>124</v>
      </c>
    </row>
    <row r="625" spans="2:9">
      <c r="B625" s="242"/>
      <c r="C625" s="461"/>
      <c r="D625" s="461"/>
      <c r="E625" s="461"/>
      <c r="F625" s="461"/>
      <c r="G625" s="461"/>
      <c r="H625" s="461"/>
      <c r="I625" s="461"/>
    </row>
    <row r="626" spans="2:9">
      <c r="B626" s="82" t="s">
        <v>371</v>
      </c>
      <c r="C626" s="461">
        <v>30</v>
      </c>
      <c r="D626" s="461">
        <v>27</v>
      </c>
      <c r="E626" s="461">
        <v>32</v>
      </c>
      <c r="F626" s="461">
        <v>30</v>
      </c>
      <c r="G626" s="461">
        <v>29</v>
      </c>
      <c r="H626" s="461">
        <v>23</v>
      </c>
      <c r="I626" s="461">
        <v>24</v>
      </c>
    </row>
    <row r="627" spans="2:9">
      <c r="B627" s="242" t="s">
        <v>328</v>
      </c>
      <c r="C627" s="461" t="s">
        <v>124</v>
      </c>
      <c r="D627" s="461" t="s">
        <v>124</v>
      </c>
      <c r="E627" s="461" t="s">
        <v>124</v>
      </c>
      <c r="F627" s="461" t="s">
        <v>124</v>
      </c>
      <c r="G627" s="461" t="s">
        <v>124</v>
      </c>
      <c r="H627" s="461" t="s">
        <v>124</v>
      </c>
      <c r="I627" s="461" t="s">
        <v>124</v>
      </c>
    </row>
    <row r="628" spans="2:9">
      <c r="B628" s="242" t="s">
        <v>372</v>
      </c>
      <c r="C628" s="461" t="s">
        <v>124</v>
      </c>
      <c r="D628" s="461" t="s">
        <v>124</v>
      </c>
      <c r="E628" s="461" t="s">
        <v>124</v>
      </c>
      <c r="F628" s="461" t="s">
        <v>124</v>
      </c>
      <c r="G628" s="461" t="s">
        <v>124</v>
      </c>
      <c r="H628" s="461" t="s">
        <v>124</v>
      </c>
      <c r="I628" s="461" t="s">
        <v>124</v>
      </c>
    </row>
    <row r="629" spans="2:9">
      <c r="B629" s="242" t="s">
        <v>373</v>
      </c>
      <c r="C629" s="461" t="s">
        <v>124</v>
      </c>
      <c r="D629" s="461" t="s">
        <v>124</v>
      </c>
      <c r="E629" s="461" t="s">
        <v>124</v>
      </c>
      <c r="F629" s="461" t="s">
        <v>124</v>
      </c>
      <c r="G629" s="461" t="s">
        <v>124</v>
      </c>
      <c r="H629" s="461" t="s">
        <v>124</v>
      </c>
      <c r="I629" s="461" t="s">
        <v>124</v>
      </c>
    </row>
    <row r="630" spans="2:9">
      <c r="B630" s="242" t="s">
        <v>330</v>
      </c>
      <c r="C630" s="461" t="s">
        <v>124</v>
      </c>
      <c r="D630" s="461" t="s">
        <v>124</v>
      </c>
      <c r="E630" s="461" t="s">
        <v>124</v>
      </c>
      <c r="F630" s="461" t="s">
        <v>124</v>
      </c>
      <c r="G630" s="461" t="s">
        <v>124</v>
      </c>
      <c r="H630" s="461" t="s">
        <v>124</v>
      </c>
      <c r="I630" s="461" t="s">
        <v>124</v>
      </c>
    </row>
    <row r="631" spans="2:9">
      <c r="B631" s="242" t="s">
        <v>331</v>
      </c>
      <c r="C631" s="461" t="s">
        <v>124</v>
      </c>
      <c r="D631" s="461" t="s">
        <v>124</v>
      </c>
      <c r="E631" s="461" t="s">
        <v>124</v>
      </c>
      <c r="F631" s="461" t="s">
        <v>124</v>
      </c>
      <c r="G631" s="461" t="s">
        <v>124</v>
      </c>
      <c r="H631" s="461" t="s">
        <v>124</v>
      </c>
      <c r="I631" s="461" t="s">
        <v>124</v>
      </c>
    </row>
    <row r="632" spans="2:9">
      <c r="B632" s="242"/>
      <c r="C632" s="461"/>
      <c r="D632" s="461"/>
      <c r="E632" s="461"/>
      <c r="F632" s="461"/>
      <c r="G632" s="461"/>
      <c r="H632" s="461"/>
      <c r="I632" s="461"/>
    </row>
    <row r="633" spans="2:9">
      <c r="B633" s="82" t="s">
        <v>374</v>
      </c>
      <c r="C633" s="461">
        <v>5</v>
      </c>
      <c r="D633" s="461">
        <v>6</v>
      </c>
      <c r="E633" s="461">
        <v>6</v>
      </c>
      <c r="F633" s="461">
        <v>5</v>
      </c>
      <c r="G633" s="461">
        <v>6</v>
      </c>
      <c r="H633" s="461">
        <v>4</v>
      </c>
      <c r="I633" s="461">
        <v>3</v>
      </c>
    </row>
    <row r="634" spans="2:9">
      <c r="B634" s="242" t="s">
        <v>328</v>
      </c>
      <c r="C634" s="461" t="s">
        <v>124</v>
      </c>
      <c r="D634" s="461" t="s">
        <v>124</v>
      </c>
      <c r="E634" s="461" t="s">
        <v>124</v>
      </c>
      <c r="F634" s="461" t="s">
        <v>124</v>
      </c>
      <c r="G634" s="461" t="s">
        <v>124</v>
      </c>
      <c r="H634" s="461" t="s">
        <v>124</v>
      </c>
      <c r="I634" s="461" t="s">
        <v>124</v>
      </c>
    </row>
    <row r="635" spans="2:9">
      <c r="B635" s="242" t="s">
        <v>372</v>
      </c>
      <c r="C635" s="461" t="s">
        <v>124</v>
      </c>
      <c r="D635" s="461" t="s">
        <v>124</v>
      </c>
      <c r="E635" s="461" t="s">
        <v>124</v>
      </c>
      <c r="F635" s="461" t="s">
        <v>124</v>
      </c>
      <c r="G635" s="461" t="s">
        <v>124</v>
      </c>
      <c r="H635" s="461" t="s">
        <v>124</v>
      </c>
      <c r="I635" s="461" t="s">
        <v>124</v>
      </c>
    </row>
    <row r="636" spans="2:9">
      <c r="B636" s="242" t="s">
        <v>373</v>
      </c>
      <c r="C636" s="461" t="s">
        <v>124</v>
      </c>
      <c r="D636" s="461" t="s">
        <v>124</v>
      </c>
      <c r="E636" s="461" t="s">
        <v>124</v>
      </c>
      <c r="F636" s="461" t="s">
        <v>124</v>
      </c>
      <c r="G636" s="461" t="s">
        <v>124</v>
      </c>
      <c r="H636" s="461" t="s">
        <v>124</v>
      </c>
      <c r="I636" s="461" t="s">
        <v>124</v>
      </c>
    </row>
    <row r="637" spans="2:9">
      <c r="B637" s="242" t="s">
        <v>330</v>
      </c>
      <c r="C637" s="461" t="s">
        <v>124</v>
      </c>
      <c r="D637" s="461" t="s">
        <v>124</v>
      </c>
      <c r="E637" s="461" t="s">
        <v>124</v>
      </c>
      <c r="F637" s="461" t="s">
        <v>124</v>
      </c>
      <c r="G637" s="461" t="s">
        <v>124</v>
      </c>
      <c r="H637" s="461" t="s">
        <v>124</v>
      </c>
      <c r="I637" s="461" t="s">
        <v>124</v>
      </c>
    </row>
    <row r="638" spans="2:9" ht="15" thickBot="1">
      <c r="B638" s="242" t="s">
        <v>331</v>
      </c>
      <c r="C638" s="461" t="s">
        <v>124</v>
      </c>
      <c r="D638" s="461" t="s">
        <v>124</v>
      </c>
      <c r="E638" s="461" t="s">
        <v>124</v>
      </c>
      <c r="F638" s="461" t="s">
        <v>124</v>
      </c>
      <c r="G638" s="461" t="s">
        <v>124</v>
      </c>
      <c r="H638" s="461" t="s">
        <v>124</v>
      </c>
      <c r="I638" s="461" t="s">
        <v>124</v>
      </c>
    </row>
    <row r="639" spans="2:9" ht="15" thickTop="1">
      <c r="B639" s="482" t="s">
        <v>852</v>
      </c>
      <c r="C639" s="482"/>
      <c r="D639" s="482"/>
      <c r="E639" s="482"/>
      <c r="F639" s="482"/>
      <c r="G639" s="482"/>
      <c r="H639" s="896"/>
      <c r="I639" s="896"/>
    </row>
    <row r="640" spans="2:9">
      <c r="B640" s="422"/>
      <c r="C640" s="411"/>
      <c r="D640" s="411"/>
      <c r="E640" s="411"/>
      <c r="F640" s="411"/>
      <c r="G640" s="411"/>
      <c r="H640" s="411"/>
      <c r="I640" s="411"/>
    </row>
    <row r="641" spans="2:9">
      <c r="B641" s="1358" t="s">
        <v>54</v>
      </c>
      <c r="C641" s="1358"/>
      <c r="D641" s="1358"/>
      <c r="E641" s="1358"/>
      <c r="F641" s="1358"/>
      <c r="G641" s="1358"/>
      <c r="H641" s="1358"/>
      <c r="I641" s="1358"/>
    </row>
    <row r="642" spans="2:9">
      <c r="B642" s="413" t="s">
        <v>53</v>
      </c>
      <c r="C642" s="411"/>
      <c r="D642" s="411"/>
      <c r="E642" s="411"/>
      <c r="F642" s="411"/>
      <c r="G642" s="411"/>
      <c r="H642" s="411"/>
      <c r="I642" s="411"/>
    </row>
    <row r="643" spans="2:9">
      <c r="B643" s="422" t="s">
        <v>376</v>
      </c>
      <c r="C643" s="411"/>
      <c r="D643" s="411"/>
      <c r="E643" s="411"/>
      <c r="F643" s="411"/>
      <c r="G643" s="411"/>
      <c r="H643" s="411"/>
      <c r="I643" s="411"/>
    </row>
    <row r="644" spans="2:9">
      <c r="B644" s="422"/>
      <c r="C644" s="411"/>
      <c r="D644" s="411"/>
      <c r="E644" s="411"/>
      <c r="F644" s="411"/>
      <c r="G644" s="411"/>
      <c r="H644" s="411"/>
      <c r="I644" s="411"/>
    </row>
    <row r="645" spans="2:9">
      <c r="B645" s="415"/>
      <c r="C645" s="416">
        <v>2014</v>
      </c>
      <c r="D645" s="416">
        <v>2015</v>
      </c>
      <c r="E645" s="416">
        <v>2016</v>
      </c>
      <c r="F645" s="416">
        <v>2017</v>
      </c>
      <c r="G645" s="416">
        <v>2018</v>
      </c>
      <c r="H645" s="416">
        <v>2019</v>
      </c>
      <c r="I645" s="416">
        <v>2020</v>
      </c>
    </row>
    <row r="646" spans="2:9">
      <c r="B646" s="460" t="s">
        <v>536</v>
      </c>
      <c r="C646" s="411"/>
      <c r="D646" s="411"/>
      <c r="E646" s="411"/>
      <c r="F646" s="411"/>
      <c r="G646" s="411"/>
      <c r="H646" s="411"/>
      <c r="I646" s="411"/>
    </row>
    <row r="647" spans="2:9">
      <c r="B647" s="82" t="s">
        <v>378</v>
      </c>
      <c r="C647" s="418">
        <v>0.247</v>
      </c>
      <c r="D647" s="418">
        <v>0.22800000000000001</v>
      </c>
      <c r="E647" s="418">
        <v>0.216</v>
      </c>
      <c r="F647" s="418">
        <v>0.23100000000000001</v>
      </c>
      <c r="G647" s="418">
        <v>0.247</v>
      </c>
      <c r="H647" s="418">
        <v>0.28700000000000003</v>
      </c>
      <c r="I647" s="418">
        <v>0.28699999999999998</v>
      </c>
    </row>
    <row r="648" spans="2:9">
      <c r="B648" s="242" t="s">
        <v>291</v>
      </c>
      <c r="C648" s="418">
        <v>0.13800000000000001</v>
      </c>
      <c r="D648" s="418">
        <v>0.126</v>
      </c>
      <c r="E648" s="418">
        <v>0.126</v>
      </c>
      <c r="F648" s="418">
        <v>0.14099999999999999</v>
      </c>
      <c r="G648" s="418">
        <v>0.157</v>
      </c>
      <c r="H648" s="418">
        <v>0.182</v>
      </c>
      <c r="I648" s="418">
        <v>0.16199999999999998</v>
      </c>
    </row>
    <row r="649" spans="2:9">
      <c r="B649" s="475" t="s">
        <v>292</v>
      </c>
      <c r="C649" s="426">
        <v>5.0000000000000001E-3</v>
      </c>
      <c r="D649" s="426">
        <v>6.0000000000000001E-3</v>
      </c>
      <c r="E649" s="426">
        <v>8.0000000000000002E-3</v>
      </c>
      <c r="F649" s="426">
        <v>7.0000000000000001E-3</v>
      </c>
      <c r="G649" s="426">
        <v>8.9999999999999993E-3</v>
      </c>
      <c r="H649" s="426">
        <v>1.4999999999999999E-2</v>
      </c>
      <c r="I649" s="426">
        <v>1.6E-2</v>
      </c>
    </row>
    <row r="650" spans="2:9">
      <c r="B650" s="475" t="s">
        <v>293</v>
      </c>
      <c r="C650" s="426">
        <v>0.13300000000000001</v>
      </c>
      <c r="D650" s="426">
        <v>0.12</v>
      </c>
      <c r="E650" s="426">
        <v>0.11799999999999999</v>
      </c>
      <c r="F650" s="426">
        <v>0.13400000000000001</v>
      </c>
      <c r="G650" s="426">
        <v>0.14799999999999999</v>
      </c>
      <c r="H650" s="426">
        <v>0.16700000000000001</v>
      </c>
      <c r="I650" s="426">
        <v>0.14599999999999999</v>
      </c>
    </row>
    <row r="651" spans="2:9">
      <c r="B651" s="242" t="s">
        <v>294</v>
      </c>
      <c r="C651" s="426">
        <v>0.108</v>
      </c>
      <c r="D651" s="426">
        <v>0.10100000000000001</v>
      </c>
      <c r="E651" s="426">
        <v>8.8999999999999996E-2</v>
      </c>
      <c r="F651" s="426">
        <v>8.8999999999999996E-2</v>
      </c>
      <c r="G651" s="426">
        <v>8.8999999999999996E-2</v>
      </c>
      <c r="H651" s="426">
        <v>9.1999999999999998E-2</v>
      </c>
      <c r="I651" s="426">
        <v>0.11</v>
      </c>
    </row>
    <row r="652" spans="2:9" ht="15" thickBot="1">
      <c r="B652" s="242" t="s">
        <v>236</v>
      </c>
      <c r="C652" s="426">
        <v>1E-3</v>
      </c>
      <c r="D652" s="426">
        <v>1E-3</v>
      </c>
      <c r="E652" s="426">
        <v>1E-3</v>
      </c>
      <c r="F652" s="426">
        <v>1E-3</v>
      </c>
      <c r="G652" s="426">
        <v>1E-3</v>
      </c>
      <c r="H652" s="426">
        <v>1.2999999999999999E-2</v>
      </c>
      <c r="I652" s="426">
        <v>1.4999999999999999E-2</v>
      </c>
    </row>
    <row r="653" spans="2:9" ht="15" thickTop="1">
      <c r="B653" s="1359" t="s">
        <v>852</v>
      </c>
      <c r="C653" s="1359"/>
      <c r="D653" s="1359"/>
      <c r="E653" s="1359"/>
      <c r="F653" s="1359"/>
      <c r="G653" s="1359"/>
      <c r="H653" s="1359"/>
      <c r="I653" s="1359"/>
    </row>
    <row r="654" spans="2:9">
      <c r="B654" s="1310"/>
      <c r="C654" s="1310"/>
      <c r="D654" s="1310"/>
      <c r="E654" s="1310"/>
      <c r="F654" s="1310"/>
      <c r="G654" s="1310"/>
      <c r="H654" s="1310"/>
      <c r="I654" s="1310"/>
    </row>
    <row r="655" spans="2:9">
      <c r="B655" s="417"/>
      <c r="C655" s="411"/>
      <c r="D655" s="411"/>
      <c r="E655" s="411"/>
      <c r="F655" s="411"/>
      <c r="G655" s="411"/>
      <c r="H655" s="411"/>
      <c r="I655" s="411"/>
    </row>
    <row r="656" spans="2:9">
      <c r="B656" s="1358" t="s">
        <v>56</v>
      </c>
      <c r="C656" s="1358"/>
      <c r="D656" s="1358"/>
      <c r="E656" s="1358"/>
      <c r="F656" s="1358"/>
      <c r="G656" s="1358"/>
      <c r="H656" s="1358"/>
      <c r="I656" s="1358"/>
    </row>
    <row r="657" spans="2:9">
      <c r="B657" s="413" t="s">
        <v>55</v>
      </c>
      <c r="C657" s="411"/>
      <c r="D657" s="411"/>
      <c r="E657" s="411"/>
      <c r="F657" s="411"/>
      <c r="G657" s="411"/>
      <c r="H657" s="411"/>
      <c r="I657" s="411"/>
    </row>
    <row r="658" spans="2:9">
      <c r="B658" s="422" t="s">
        <v>379</v>
      </c>
      <c r="C658" s="411"/>
      <c r="D658" s="411"/>
      <c r="E658" s="411"/>
      <c r="F658" s="411"/>
      <c r="G658" s="411"/>
      <c r="H658" s="411"/>
      <c r="I658" s="411"/>
    </row>
    <row r="659" spans="2:9">
      <c r="B659" s="417"/>
      <c r="C659" s="411"/>
      <c r="D659" s="411"/>
      <c r="E659" s="411"/>
      <c r="F659" s="411"/>
      <c r="G659" s="411"/>
      <c r="H659" s="411"/>
      <c r="I659" s="411"/>
    </row>
    <row r="660" spans="2:9">
      <c r="B660" s="415"/>
      <c r="C660" s="416">
        <v>2014</v>
      </c>
      <c r="D660" s="416">
        <v>2015</v>
      </c>
      <c r="E660" s="416">
        <v>2016</v>
      </c>
      <c r="F660" s="416">
        <v>2017</v>
      </c>
      <c r="G660" s="416">
        <v>2018</v>
      </c>
      <c r="H660" s="416">
        <v>2019</v>
      </c>
      <c r="I660" s="416">
        <v>2020</v>
      </c>
    </row>
    <row r="661" spans="2:9">
      <c r="B661" s="460" t="s">
        <v>536</v>
      </c>
      <c r="C661" s="411"/>
      <c r="D661" s="411"/>
      <c r="E661" s="411"/>
      <c r="F661" s="411"/>
      <c r="G661" s="411"/>
      <c r="H661" s="411"/>
      <c r="I661" s="411"/>
    </row>
    <row r="662" spans="2:9">
      <c r="B662" s="82" t="s">
        <v>380</v>
      </c>
      <c r="C662" s="440">
        <v>5740</v>
      </c>
      <c r="D662" s="440">
        <v>6344</v>
      </c>
      <c r="E662" s="440">
        <v>6193</v>
      </c>
      <c r="F662" s="440">
        <v>6246</v>
      </c>
      <c r="G662" s="440">
        <v>6580</v>
      </c>
      <c r="H662" s="440">
        <v>6761</v>
      </c>
      <c r="I662" s="440">
        <v>7973</v>
      </c>
    </row>
    <row r="663" spans="2:9">
      <c r="B663" s="242" t="s">
        <v>291</v>
      </c>
      <c r="C663" s="440">
        <v>4949</v>
      </c>
      <c r="D663" s="440">
        <v>5441</v>
      </c>
      <c r="E663" s="440">
        <v>5476</v>
      </c>
      <c r="F663" s="440">
        <v>5326</v>
      </c>
      <c r="G663" s="440">
        <v>5710</v>
      </c>
      <c r="H663" s="440">
        <v>5831</v>
      </c>
      <c r="I663" s="440">
        <v>6999</v>
      </c>
    </row>
    <row r="664" spans="2:9">
      <c r="B664" s="475" t="s">
        <v>292</v>
      </c>
      <c r="C664" s="436">
        <v>367</v>
      </c>
      <c r="D664" s="436">
        <v>912</v>
      </c>
      <c r="E664" s="436">
        <v>1154</v>
      </c>
      <c r="F664" s="436">
        <v>830</v>
      </c>
      <c r="G664" s="436">
        <v>910</v>
      </c>
      <c r="H664" s="436">
        <v>1161</v>
      </c>
      <c r="I664" s="436">
        <v>2171</v>
      </c>
    </row>
    <row r="665" spans="2:9">
      <c r="B665" s="475" t="s">
        <v>293</v>
      </c>
      <c r="C665" s="436">
        <v>4582</v>
      </c>
      <c r="D665" s="436">
        <v>4529</v>
      </c>
      <c r="E665" s="436">
        <v>4322</v>
      </c>
      <c r="F665" s="436">
        <v>4496</v>
      </c>
      <c r="G665" s="436">
        <v>4800</v>
      </c>
      <c r="H665" s="436">
        <v>4670</v>
      </c>
      <c r="I665" s="436">
        <v>4828</v>
      </c>
    </row>
    <row r="666" spans="2:9">
      <c r="B666" s="242" t="s">
        <v>294</v>
      </c>
      <c r="C666" s="436">
        <v>789</v>
      </c>
      <c r="D666" s="436">
        <v>903</v>
      </c>
      <c r="E666" s="436">
        <v>715</v>
      </c>
      <c r="F666" s="436">
        <v>915</v>
      </c>
      <c r="G666" s="436">
        <v>869</v>
      </c>
      <c r="H666" s="436">
        <v>875</v>
      </c>
      <c r="I666" s="436">
        <v>921</v>
      </c>
    </row>
    <row r="667" spans="2:9" ht="15" thickBot="1">
      <c r="B667" s="242" t="s">
        <v>236</v>
      </c>
      <c r="C667" s="436">
        <v>2</v>
      </c>
      <c r="D667" s="436" t="s">
        <v>502</v>
      </c>
      <c r="E667" s="436">
        <v>2</v>
      </c>
      <c r="F667" s="436">
        <v>5</v>
      </c>
      <c r="G667" s="436">
        <v>1</v>
      </c>
      <c r="H667" s="436">
        <v>55</v>
      </c>
      <c r="I667" s="436">
        <v>53</v>
      </c>
    </row>
    <row r="668" spans="2:9" ht="15" thickTop="1">
      <c r="B668" s="1359" t="s">
        <v>852</v>
      </c>
      <c r="C668" s="1359"/>
      <c r="D668" s="1359"/>
      <c r="E668" s="1359"/>
      <c r="F668" s="1359"/>
      <c r="G668" s="1359"/>
      <c r="H668" s="1359"/>
      <c r="I668" s="1359"/>
    </row>
    <row r="669" spans="2:9">
      <c r="B669" s="1310"/>
      <c r="C669" s="1310"/>
      <c r="D669" s="1310"/>
      <c r="E669" s="1310"/>
      <c r="F669" s="1310"/>
      <c r="G669" s="1310"/>
      <c r="H669" s="1310"/>
      <c r="I669" s="1310"/>
    </row>
    <row r="670" spans="2:9">
      <c r="B670" s="417"/>
      <c r="C670" s="411"/>
      <c r="D670" s="411"/>
      <c r="E670" s="411"/>
      <c r="F670" s="411"/>
      <c r="G670" s="411"/>
      <c r="H670" s="411"/>
      <c r="I670" s="411"/>
    </row>
    <row r="671" spans="2:9">
      <c r="B671" s="1358" t="s">
        <v>58</v>
      </c>
      <c r="C671" s="1358"/>
      <c r="D671" s="1358"/>
      <c r="E671" s="1358"/>
      <c r="F671" s="1358"/>
      <c r="G671" s="1358"/>
      <c r="H671" s="1358"/>
      <c r="I671" s="1358"/>
    </row>
    <row r="672" spans="2:9">
      <c r="B672" s="413" t="s">
        <v>57</v>
      </c>
      <c r="C672" s="411"/>
      <c r="D672" s="411"/>
      <c r="E672" s="411"/>
      <c r="F672" s="411"/>
      <c r="G672" s="411"/>
      <c r="H672" s="411"/>
      <c r="I672" s="411"/>
    </row>
    <row r="673" spans="2:9">
      <c r="B673" s="422" t="s">
        <v>384</v>
      </c>
      <c r="C673" s="411"/>
      <c r="D673" s="411"/>
      <c r="E673" s="411"/>
      <c r="F673" s="411"/>
      <c r="G673" s="411"/>
      <c r="H673" s="411"/>
      <c r="I673" s="411"/>
    </row>
    <row r="674" spans="2:9">
      <c r="B674" s="422"/>
      <c r="C674" s="411"/>
      <c r="D674" s="411"/>
      <c r="E674" s="411"/>
      <c r="F674" s="411"/>
      <c r="G674" s="411"/>
      <c r="H674" s="411"/>
      <c r="I674" s="411"/>
    </row>
    <row r="675" spans="2:9">
      <c r="B675" s="415"/>
      <c r="C675" s="416">
        <v>2014</v>
      </c>
      <c r="D675" s="416">
        <v>2015</v>
      </c>
      <c r="E675" s="416">
        <v>2016</v>
      </c>
      <c r="F675" s="416">
        <v>2017</v>
      </c>
      <c r="G675" s="416">
        <v>2018</v>
      </c>
      <c r="H675" s="416">
        <v>2019</v>
      </c>
      <c r="I675" s="416">
        <v>2020</v>
      </c>
    </row>
    <row r="676" spans="2:9">
      <c r="B676" s="82" t="s">
        <v>385</v>
      </c>
      <c r="C676" s="432">
        <v>1.8000000000000002E-2</v>
      </c>
      <c r="D676" s="432">
        <v>2.3E-2</v>
      </c>
      <c r="E676" s="432">
        <v>2.5999999999999999E-2</v>
      </c>
      <c r="F676" s="432">
        <v>1.7000000000000001E-2</v>
      </c>
      <c r="G676" s="432">
        <v>1.9999999999999997E-2</v>
      </c>
      <c r="H676" s="432">
        <v>1.8000000000000002E-2</v>
      </c>
      <c r="I676" s="432">
        <v>1.3000000000000001E-2</v>
      </c>
    </row>
    <row r="677" spans="2:9">
      <c r="B677" s="82"/>
      <c r="C677" s="411"/>
      <c r="D677" s="411"/>
      <c r="E677" s="411"/>
      <c r="F677" s="411"/>
      <c r="G677" s="411"/>
      <c r="H677" s="411"/>
      <c r="I677" s="411"/>
    </row>
    <row r="678" spans="2:9">
      <c r="B678" s="460" t="s">
        <v>536</v>
      </c>
      <c r="C678" s="411"/>
      <c r="D678" s="411"/>
      <c r="E678" s="411"/>
      <c r="F678" s="411"/>
      <c r="G678" s="411"/>
      <c r="H678" s="411"/>
      <c r="I678" s="411"/>
    </row>
    <row r="679" spans="2:9">
      <c r="B679" s="64" t="s">
        <v>386</v>
      </c>
      <c r="C679" s="432">
        <v>1.7000000000000001E-2</v>
      </c>
      <c r="D679" s="432">
        <v>1.9E-2</v>
      </c>
      <c r="E679" s="432">
        <v>2.1999999999999999E-2</v>
      </c>
      <c r="F679" s="432">
        <v>1.4999999999999999E-2</v>
      </c>
      <c r="G679" s="432">
        <v>1.7999999999999999E-2</v>
      </c>
      <c r="H679" s="432">
        <v>1.7000000000000001E-2</v>
      </c>
      <c r="I679" s="432">
        <v>1.2E-2</v>
      </c>
    </row>
    <row r="680" spans="2:9">
      <c r="B680" s="242" t="s">
        <v>291</v>
      </c>
      <c r="C680" s="432" t="s">
        <v>124</v>
      </c>
      <c r="D680" s="432" t="s">
        <v>124</v>
      </c>
      <c r="E680" s="432" t="s">
        <v>124</v>
      </c>
      <c r="F680" s="432" t="s">
        <v>124</v>
      </c>
      <c r="G680" s="432" t="s">
        <v>124</v>
      </c>
      <c r="H680" s="432" t="s">
        <v>124</v>
      </c>
      <c r="I680" s="432" t="s">
        <v>124</v>
      </c>
    </row>
    <row r="681" spans="2:9">
      <c r="B681" s="475" t="s">
        <v>292</v>
      </c>
      <c r="C681" s="432" t="s">
        <v>124</v>
      </c>
      <c r="D681" s="432" t="s">
        <v>124</v>
      </c>
      <c r="E681" s="432" t="s">
        <v>124</v>
      </c>
      <c r="F681" s="432" t="s">
        <v>124</v>
      </c>
      <c r="G681" s="432" t="s">
        <v>124</v>
      </c>
      <c r="H681" s="432" t="s">
        <v>124</v>
      </c>
      <c r="I681" s="432" t="s">
        <v>124</v>
      </c>
    </row>
    <row r="682" spans="2:9">
      <c r="B682" s="475" t="s">
        <v>293</v>
      </c>
      <c r="C682" s="432" t="s">
        <v>124</v>
      </c>
      <c r="D682" s="432" t="s">
        <v>124</v>
      </c>
      <c r="E682" s="432" t="s">
        <v>124</v>
      </c>
      <c r="F682" s="432" t="s">
        <v>124</v>
      </c>
      <c r="G682" s="432" t="s">
        <v>124</v>
      </c>
      <c r="H682" s="432" t="s">
        <v>124</v>
      </c>
      <c r="I682" s="432" t="s">
        <v>124</v>
      </c>
    </row>
    <row r="683" spans="2:9">
      <c r="B683" s="242" t="s">
        <v>294</v>
      </c>
      <c r="C683" s="432" t="s">
        <v>124</v>
      </c>
      <c r="D683" s="432" t="s">
        <v>124</v>
      </c>
      <c r="E683" s="432" t="s">
        <v>124</v>
      </c>
      <c r="F683" s="432" t="s">
        <v>124</v>
      </c>
      <c r="G683" s="432" t="s">
        <v>124</v>
      </c>
      <c r="H683" s="432" t="s">
        <v>124</v>
      </c>
      <c r="I683" s="432" t="s">
        <v>124</v>
      </c>
    </row>
    <row r="684" spans="2:9">
      <c r="B684" s="242" t="s">
        <v>236</v>
      </c>
      <c r="C684" s="432"/>
      <c r="D684" s="432"/>
      <c r="E684" s="432"/>
      <c r="F684" s="432"/>
      <c r="G684" s="432"/>
      <c r="H684" s="432"/>
      <c r="I684" s="432"/>
    </row>
    <row r="685" spans="2:9">
      <c r="B685" s="242"/>
      <c r="C685" s="483"/>
      <c r="D685" s="483"/>
      <c r="E685" s="483"/>
      <c r="F685" s="483"/>
      <c r="G685" s="483"/>
      <c r="H685" s="483"/>
      <c r="I685" s="483"/>
    </row>
    <row r="686" spans="2:9">
      <c r="B686" s="64" t="s">
        <v>387</v>
      </c>
      <c r="C686" s="461">
        <v>1E-3</v>
      </c>
      <c r="D686" s="461">
        <v>4.0000000000000001E-3</v>
      </c>
      <c r="E686" s="461">
        <v>4.0000000000000001E-3</v>
      </c>
      <c r="F686" s="461">
        <v>2E-3</v>
      </c>
      <c r="G686" s="461">
        <v>2E-3</v>
      </c>
      <c r="H686" s="461">
        <v>1E-3</v>
      </c>
      <c r="I686" s="461">
        <v>1E-3</v>
      </c>
    </row>
    <row r="687" spans="2:9">
      <c r="B687" s="242" t="s">
        <v>291</v>
      </c>
      <c r="C687" s="432" t="s">
        <v>124</v>
      </c>
      <c r="D687" s="432" t="s">
        <v>124</v>
      </c>
      <c r="E687" s="432" t="s">
        <v>124</v>
      </c>
      <c r="F687" s="432" t="s">
        <v>124</v>
      </c>
      <c r="G687" s="432" t="s">
        <v>124</v>
      </c>
      <c r="H687" s="432" t="s">
        <v>124</v>
      </c>
      <c r="I687" s="432" t="s">
        <v>124</v>
      </c>
    </row>
    <row r="688" spans="2:9">
      <c r="B688" s="475" t="s">
        <v>292</v>
      </c>
      <c r="C688" s="432" t="s">
        <v>124</v>
      </c>
      <c r="D688" s="432" t="s">
        <v>124</v>
      </c>
      <c r="E688" s="432" t="s">
        <v>124</v>
      </c>
      <c r="F688" s="432" t="s">
        <v>124</v>
      </c>
      <c r="G688" s="432" t="s">
        <v>124</v>
      </c>
      <c r="H688" s="432" t="s">
        <v>124</v>
      </c>
      <c r="I688" s="432" t="s">
        <v>124</v>
      </c>
    </row>
    <row r="689" spans="2:9">
      <c r="B689" s="475" t="s">
        <v>293</v>
      </c>
      <c r="C689" s="432" t="s">
        <v>124</v>
      </c>
      <c r="D689" s="432" t="s">
        <v>124</v>
      </c>
      <c r="E689" s="432" t="s">
        <v>124</v>
      </c>
      <c r="F689" s="432" t="s">
        <v>124</v>
      </c>
      <c r="G689" s="432" t="s">
        <v>124</v>
      </c>
      <c r="H689" s="432" t="s">
        <v>124</v>
      </c>
      <c r="I689" s="432" t="s">
        <v>124</v>
      </c>
    </row>
    <row r="690" spans="2:9">
      <c r="B690" s="242" t="s">
        <v>294</v>
      </c>
      <c r="C690" s="432" t="s">
        <v>124</v>
      </c>
      <c r="D690" s="432" t="s">
        <v>124</v>
      </c>
      <c r="E690" s="432" t="s">
        <v>124</v>
      </c>
      <c r="F690" s="432" t="s">
        <v>124</v>
      </c>
      <c r="G690" s="432" t="s">
        <v>124</v>
      </c>
      <c r="H690" s="432" t="s">
        <v>124</v>
      </c>
      <c r="I690" s="432" t="s">
        <v>124</v>
      </c>
    </row>
    <row r="691" spans="2:9" ht="15" thickBot="1">
      <c r="B691" s="242" t="s">
        <v>236</v>
      </c>
      <c r="C691" s="432" t="s">
        <v>124</v>
      </c>
      <c r="D691" s="432" t="s">
        <v>124</v>
      </c>
      <c r="E691" s="432" t="s">
        <v>124</v>
      </c>
      <c r="F691" s="432" t="s">
        <v>124</v>
      </c>
      <c r="G691" s="432" t="s">
        <v>124</v>
      </c>
      <c r="H691" s="432" t="s">
        <v>124</v>
      </c>
      <c r="I691" s="432" t="s">
        <v>124</v>
      </c>
    </row>
    <row r="692" spans="2:9" ht="15" thickTop="1">
      <c r="B692" s="1359" t="s">
        <v>852</v>
      </c>
      <c r="C692" s="1359"/>
      <c r="D692" s="1359"/>
      <c r="E692" s="1359"/>
      <c r="F692" s="1359"/>
      <c r="G692" s="1359"/>
      <c r="H692" s="1359"/>
      <c r="I692" s="1359"/>
    </row>
    <row r="693" spans="2:9">
      <c r="B693" s="1310"/>
      <c r="C693" s="1310"/>
      <c r="D693" s="1310"/>
      <c r="E693" s="1310"/>
      <c r="F693" s="1310"/>
      <c r="G693" s="1310"/>
      <c r="H693" s="1310"/>
      <c r="I693" s="1310"/>
    </row>
    <row r="694" spans="2:9">
      <c r="B694" s="1358" t="s">
        <v>60</v>
      </c>
      <c r="C694" s="1358"/>
      <c r="D694" s="1358"/>
      <c r="E694" s="1358"/>
      <c r="F694" s="1358"/>
      <c r="G694" s="1358"/>
      <c r="H694" s="1358"/>
      <c r="I694" s="1358"/>
    </row>
    <row r="695" spans="2:9">
      <c r="B695" s="413" t="s">
        <v>59</v>
      </c>
      <c r="C695" s="411"/>
      <c r="D695" s="411"/>
      <c r="E695" s="411"/>
      <c r="F695" s="411"/>
      <c r="G695" s="411"/>
      <c r="H695" s="411"/>
      <c r="I695" s="411"/>
    </row>
    <row r="696" spans="2:9">
      <c r="B696" s="422" t="s">
        <v>318</v>
      </c>
      <c r="C696" s="411"/>
      <c r="D696" s="411"/>
      <c r="E696" s="411"/>
      <c r="F696" s="411"/>
      <c r="G696" s="411"/>
      <c r="H696" s="411"/>
      <c r="I696" s="411"/>
    </row>
    <row r="697" spans="2:9">
      <c r="B697" s="422"/>
      <c r="C697" s="411"/>
      <c r="D697" s="411"/>
      <c r="E697" s="411"/>
      <c r="F697" s="411"/>
      <c r="G697" s="411"/>
      <c r="H697" s="411"/>
      <c r="I697" s="411"/>
    </row>
    <row r="698" spans="2:9">
      <c r="B698" s="415"/>
      <c r="C698" s="416">
        <v>2014</v>
      </c>
      <c r="D698" s="416">
        <v>2015</v>
      </c>
      <c r="E698" s="416">
        <v>2016</v>
      </c>
      <c r="F698" s="416">
        <v>2017</v>
      </c>
      <c r="G698" s="416">
        <v>2018</v>
      </c>
      <c r="H698" s="416">
        <v>2019</v>
      </c>
      <c r="I698" s="416">
        <v>2020</v>
      </c>
    </row>
    <row r="699" spans="2:9">
      <c r="B699" s="82" t="s">
        <v>388</v>
      </c>
      <c r="C699" s="436">
        <v>7039</v>
      </c>
      <c r="D699" s="436">
        <v>8485</v>
      </c>
      <c r="E699" s="436">
        <v>9906</v>
      </c>
      <c r="F699" s="436">
        <v>5782</v>
      </c>
      <c r="G699" s="436">
        <v>7474</v>
      </c>
      <c r="H699" s="436">
        <v>8239</v>
      </c>
      <c r="I699" s="436">
        <v>6163</v>
      </c>
    </row>
    <row r="700" spans="2:9">
      <c r="B700" s="82"/>
      <c r="C700" s="446"/>
      <c r="D700" s="446"/>
      <c r="E700" s="446"/>
      <c r="F700" s="446"/>
      <c r="G700" s="446"/>
      <c r="H700" s="446"/>
      <c r="I700" s="446"/>
    </row>
    <row r="701" spans="2:9">
      <c r="B701" s="460" t="s">
        <v>536</v>
      </c>
      <c r="C701" s="446"/>
      <c r="D701" s="446"/>
      <c r="E701" s="446"/>
      <c r="F701" s="446"/>
      <c r="G701" s="446"/>
      <c r="H701" s="446"/>
      <c r="I701" s="446"/>
    </row>
    <row r="702" spans="2:9">
      <c r="B702" s="64" t="s">
        <v>386</v>
      </c>
      <c r="C702" s="436">
        <v>5545</v>
      </c>
      <c r="D702" s="436">
        <v>7158</v>
      </c>
      <c r="E702" s="436">
        <v>8408</v>
      </c>
      <c r="F702" s="436">
        <v>4692</v>
      </c>
      <c r="G702" s="436">
        <v>6415</v>
      </c>
      <c r="H702" s="436">
        <v>6828</v>
      </c>
      <c r="I702" s="436">
        <v>3528</v>
      </c>
    </row>
    <row r="703" spans="2:9">
      <c r="B703" s="242" t="s">
        <v>291</v>
      </c>
      <c r="C703" s="432" t="s">
        <v>124</v>
      </c>
      <c r="D703" s="432" t="s">
        <v>124</v>
      </c>
      <c r="E703" s="432" t="s">
        <v>124</v>
      </c>
      <c r="F703" s="432" t="s">
        <v>124</v>
      </c>
      <c r="G703" s="432" t="s">
        <v>124</v>
      </c>
      <c r="H703" s="432" t="s">
        <v>124</v>
      </c>
      <c r="I703" s="432" t="s">
        <v>124</v>
      </c>
    </row>
    <row r="704" spans="2:9">
      <c r="B704" s="475" t="s">
        <v>292</v>
      </c>
      <c r="C704" s="432" t="s">
        <v>124</v>
      </c>
      <c r="D704" s="432" t="s">
        <v>124</v>
      </c>
      <c r="E704" s="432" t="s">
        <v>124</v>
      </c>
      <c r="F704" s="432" t="s">
        <v>124</v>
      </c>
      <c r="G704" s="432" t="s">
        <v>124</v>
      </c>
      <c r="H704" s="432" t="s">
        <v>124</v>
      </c>
      <c r="I704" s="432" t="s">
        <v>124</v>
      </c>
    </row>
    <row r="705" spans="2:9">
      <c r="B705" s="475" t="s">
        <v>293</v>
      </c>
      <c r="C705" s="432" t="s">
        <v>124</v>
      </c>
      <c r="D705" s="432" t="s">
        <v>124</v>
      </c>
      <c r="E705" s="432" t="s">
        <v>124</v>
      </c>
      <c r="F705" s="432" t="s">
        <v>124</v>
      </c>
      <c r="G705" s="432" t="s">
        <v>124</v>
      </c>
      <c r="H705" s="432" t="s">
        <v>124</v>
      </c>
      <c r="I705" s="432" t="s">
        <v>124</v>
      </c>
    </row>
    <row r="706" spans="2:9">
      <c r="B706" s="242" t="s">
        <v>294</v>
      </c>
      <c r="C706" s="432" t="s">
        <v>124</v>
      </c>
      <c r="D706" s="432" t="s">
        <v>124</v>
      </c>
      <c r="E706" s="432" t="s">
        <v>124</v>
      </c>
      <c r="F706" s="432" t="s">
        <v>124</v>
      </c>
      <c r="G706" s="432" t="s">
        <v>124</v>
      </c>
      <c r="H706" s="432" t="s">
        <v>124</v>
      </c>
      <c r="I706" s="432" t="s">
        <v>124</v>
      </c>
    </row>
    <row r="707" spans="2:9">
      <c r="B707" s="242" t="s">
        <v>236</v>
      </c>
      <c r="C707" s="426"/>
      <c r="D707" s="426"/>
      <c r="E707" s="426"/>
      <c r="F707" s="426"/>
      <c r="G707" s="426"/>
      <c r="H707" s="426"/>
      <c r="I707" s="426"/>
    </row>
    <row r="708" spans="2:9">
      <c r="B708" s="242"/>
      <c r="C708" s="483"/>
      <c r="D708" s="483"/>
      <c r="E708" s="483"/>
      <c r="F708" s="483"/>
      <c r="G708" s="483"/>
      <c r="H708" s="483"/>
      <c r="I708" s="483"/>
    </row>
    <row r="709" spans="2:9">
      <c r="B709" s="64" t="s">
        <v>387</v>
      </c>
      <c r="C709" s="461">
        <v>1494</v>
      </c>
      <c r="D709" s="461">
        <v>1327</v>
      </c>
      <c r="E709" s="461">
        <v>1498</v>
      </c>
      <c r="F709" s="461">
        <v>1090</v>
      </c>
      <c r="G709" s="461">
        <v>1059</v>
      </c>
      <c r="H709" s="461">
        <v>1411</v>
      </c>
      <c r="I709" s="461">
        <v>2635</v>
      </c>
    </row>
    <row r="710" spans="2:9">
      <c r="B710" s="242" t="s">
        <v>291</v>
      </c>
      <c r="C710" s="432" t="s">
        <v>124</v>
      </c>
      <c r="D710" s="432" t="s">
        <v>124</v>
      </c>
      <c r="E710" s="432" t="s">
        <v>124</v>
      </c>
      <c r="F710" s="432" t="s">
        <v>124</v>
      </c>
      <c r="G710" s="432" t="s">
        <v>124</v>
      </c>
      <c r="H710" s="432" t="s">
        <v>124</v>
      </c>
      <c r="I710" s="432" t="s">
        <v>124</v>
      </c>
    </row>
    <row r="711" spans="2:9">
      <c r="B711" s="475" t="s">
        <v>292</v>
      </c>
      <c r="C711" s="432" t="s">
        <v>124</v>
      </c>
      <c r="D711" s="432" t="s">
        <v>124</v>
      </c>
      <c r="E711" s="432" t="s">
        <v>124</v>
      </c>
      <c r="F711" s="432" t="s">
        <v>124</v>
      </c>
      <c r="G711" s="432" t="s">
        <v>124</v>
      </c>
      <c r="H711" s="432" t="s">
        <v>124</v>
      </c>
      <c r="I711" s="432" t="s">
        <v>124</v>
      </c>
    </row>
    <row r="712" spans="2:9">
      <c r="B712" s="475" t="s">
        <v>293</v>
      </c>
      <c r="C712" s="432" t="s">
        <v>124</v>
      </c>
      <c r="D712" s="432" t="s">
        <v>124</v>
      </c>
      <c r="E712" s="432" t="s">
        <v>124</v>
      </c>
      <c r="F712" s="432" t="s">
        <v>124</v>
      </c>
      <c r="G712" s="432" t="s">
        <v>124</v>
      </c>
      <c r="H712" s="432" t="s">
        <v>124</v>
      </c>
      <c r="I712" s="432" t="s">
        <v>124</v>
      </c>
    </row>
    <row r="713" spans="2:9">
      <c r="B713" s="242" t="s">
        <v>294</v>
      </c>
      <c r="C713" s="432" t="s">
        <v>124</v>
      </c>
      <c r="D713" s="432" t="s">
        <v>124</v>
      </c>
      <c r="E713" s="432" t="s">
        <v>124</v>
      </c>
      <c r="F713" s="432" t="s">
        <v>124</v>
      </c>
      <c r="G713" s="432" t="s">
        <v>124</v>
      </c>
      <c r="H713" s="432" t="s">
        <v>124</v>
      </c>
      <c r="I713" s="432" t="s">
        <v>124</v>
      </c>
    </row>
    <row r="714" spans="2:9" ht="15" thickBot="1">
      <c r="B714" s="242" t="s">
        <v>236</v>
      </c>
      <c r="C714" s="432" t="s">
        <v>124</v>
      </c>
      <c r="D714" s="432" t="s">
        <v>124</v>
      </c>
      <c r="E714" s="432" t="s">
        <v>124</v>
      </c>
      <c r="F714" s="432" t="s">
        <v>124</v>
      </c>
      <c r="G714" s="432" t="s">
        <v>124</v>
      </c>
      <c r="H714" s="432" t="s">
        <v>124</v>
      </c>
      <c r="I714" s="432" t="s">
        <v>124</v>
      </c>
    </row>
    <row r="715" spans="2:9" ht="15" thickTop="1">
      <c r="B715" s="1359" t="s">
        <v>852</v>
      </c>
      <c r="C715" s="1359"/>
      <c r="D715" s="1359"/>
      <c r="E715" s="1359"/>
      <c r="F715" s="1359"/>
      <c r="G715" s="1359"/>
      <c r="H715" s="1359"/>
      <c r="I715" s="1359"/>
    </row>
    <row r="716" spans="2:9">
      <c r="B716" s="1310"/>
      <c r="C716" s="1310"/>
      <c r="D716" s="1310"/>
      <c r="E716" s="1310"/>
      <c r="F716" s="1310"/>
      <c r="G716" s="1310"/>
      <c r="H716" s="1310"/>
      <c r="I716" s="1310"/>
    </row>
    <row r="717" spans="2:9">
      <c r="B717" s="1358" t="s">
        <v>64</v>
      </c>
      <c r="C717" s="1358"/>
      <c r="D717" s="1358"/>
      <c r="E717" s="1358"/>
      <c r="F717" s="1358"/>
      <c r="G717" s="1358"/>
      <c r="H717" s="1358"/>
      <c r="I717" s="1358"/>
    </row>
    <row r="718" spans="2:9">
      <c r="B718" s="413" t="s">
        <v>63</v>
      </c>
      <c r="C718" s="411"/>
      <c r="D718" s="411"/>
      <c r="E718" s="411"/>
      <c r="F718" s="411"/>
      <c r="G718" s="411"/>
      <c r="H718" s="411"/>
      <c r="I718" s="411"/>
    </row>
    <row r="719" spans="2:9">
      <c r="B719" s="411"/>
      <c r="C719" s="411"/>
      <c r="D719" s="411"/>
      <c r="E719" s="411"/>
      <c r="F719" s="411"/>
      <c r="G719" s="411"/>
      <c r="H719" s="411"/>
      <c r="I719" s="411"/>
    </row>
    <row r="720" spans="2:9">
      <c r="B720" s="1361" t="s">
        <v>389</v>
      </c>
      <c r="C720" s="1361" t="s">
        <v>390</v>
      </c>
      <c r="D720" s="1361" t="s">
        <v>391</v>
      </c>
      <c r="E720" s="1363" t="s">
        <v>392</v>
      </c>
      <c r="F720" s="1361" t="s">
        <v>393</v>
      </c>
      <c r="G720" s="1361" t="s">
        <v>394</v>
      </c>
      <c r="H720" s="1363" t="s">
        <v>395</v>
      </c>
      <c r="I720" s="1363"/>
    </row>
    <row r="721" spans="2:9">
      <c r="B721" s="1362"/>
      <c r="C721" s="1362"/>
      <c r="D721" s="1362"/>
      <c r="E721" s="1362"/>
      <c r="F721" s="1362"/>
      <c r="G721" s="1362"/>
      <c r="H721" s="1362"/>
      <c r="I721" s="1362"/>
    </row>
    <row r="722" spans="2:9" ht="15" thickBot="1">
      <c r="B722" s="485" t="s">
        <v>398</v>
      </c>
      <c r="C722" s="405" t="s">
        <v>124</v>
      </c>
      <c r="D722" s="405" t="s">
        <v>124</v>
      </c>
      <c r="E722" s="405" t="s">
        <v>124</v>
      </c>
      <c r="F722" s="405" t="s">
        <v>124</v>
      </c>
      <c r="G722" s="405" t="s">
        <v>124</v>
      </c>
      <c r="H722" s="910" t="s">
        <v>124</v>
      </c>
      <c r="I722" s="910"/>
    </row>
    <row r="723" spans="2:9" ht="15" thickTop="1">
      <c r="B723" s="486"/>
      <c r="C723" s="487"/>
      <c r="D723" s="487"/>
      <c r="E723" s="487"/>
      <c r="F723" s="487"/>
      <c r="G723" s="487"/>
      <c r="H723" s="487"/>
      <c r="I723" s="487"/>
    </row>
    <row r="724" spans="2:9">
      <c r="B724" s="1361" t="s">
        <v>389</v>
      </c>
      <c r="C724" s="488" t="s">
        <v>415</v>
      </c>
      <c r="D724" s="1363" t="s">
        <v>416</v>
      </c>
      <c r="E724" s="1363" t="s">
        <v>417</v>
      </c>
      <c r="F724" s="1363" t="s">
        <v>418</v>
      </c>
      <c r="G724" s="488" t="s">
        <v>419</v>
      </c>
      <c r="H724" s="901"/>
      <c r="I724" s="901"/>
    </row>
    <row r="725" spans="2:9">
      <c r="B725" s="1362"/>
      <c r="C725" s="489"/>
      <c r="D725" s="1362"/>
      <c r="E725" s="1362"/>
      <c r="F725" s="1362"/>
      <c r="G725" s="490" t="s">
        <v>420</v>
      </c>
      <c r="H725" s="490" t="s">
        <v>421</v>
      </c>
      <c r="I725" s="490"/>
    </row>
    <row r="726" spans="2:9" ht="15" thickBot="1">
      <c r="B726" s="485" t="s">
        <v>398</v>
      </c>
      <c r="C726" s="405" t="s">
        <v>124</v>
      </c>
      <c r="D726" s="405" t="s">
        <v>124</v>
      </c>
      <c r="E726" s="405" t="s">
        <v>124</v>
      </c>
      <c r="F726" s="405" t="s">
        <v>124</v>
      </c>
      <c r="G726" s="405" t="s">
        <v>124</v>
      </c>
      <c r="H726" s="910" t="s">
        <v>124</v>
      </c>
      <c r="I726" s="910"/>
    </row>
    <row r="727" spans="2:9" ht="15" thickTop="1">
      <c r="B727" s="1368" t="s">
        <v>852</v>
      </c>
      <c r="C727" s="1368"/>
      <c r="D727" s="1368"/>
      <c r="E727" s="411"/>
      <c r="F727" s="411"/>
      <c r="G727" s="411"/>
      <c r="H727" s="411"/>
      <c r="I727" s="411"/>
    </row>
    <row r="728" spans="2:9">
      <c r="B728" s="411"/>
      <c r="C728" s="411"/>
      <c r="D728" s="411"/>
      <c r="E728" s="411"/>
      <c r="F728" s="411"/>
      <c r="G728" s="411"/>
      <c r="H728" s="411"/>
      <c r="I728" s="411"/>
    </row>
    <row r="729" spans="2:9">
      <c r="B729" s="1358" t="s">
        <v>72</v>
      </c>
      <c r="C729" s="1358"/>
      <c r="D729" s="1358"/>
      <c r="E729" s="1358"/>
      <c r="F729" s="1358"/>
      <c r="G729" s="1358"/>
      <c r="H729" s="1358"/>
      <c r="I729" s="1358"/>
    </row>
    <row r="730" spans="2:9">
      <c r="B730" s="413" t="s">
        <v>71</v>
      </c>
      <c r="C730" s="411"/>
      <c r="D730" s="411"/>
      <c r="E730" s="411"/>
      <c r="F730" s="411"/>
      <c r="G730" s="411"/>
      <c r="H730" s="411"/>
      <c r="I730" s="411"/>
    </row>
    <row r="731" spans="2:9">
      <c r="B731" s="411"/>
      <c r="C731" s="411"/>
      <c r="D731" s="411"/>
      <c r="E731" s="411"/>
      <c r="F731" s="411"/>
      <c r="G731" s="411"/>
      <c r="H731" s="411"/>
      <c r="I731" s="411"/>
    </row>
    <row r="732" spans="2:9" ht="26.4">
      <c r="B732" s="491" t="s">
        <v>389</v>
      </c>
      <c r="C732" s="492" t="s">
        <v>392</v>
      </c>
      <c r="D732" s="492" t="s">
        <v>434</v>
      </c>
      <c r="E732" s="492" t="s">
        <v>435</v>
      </c>
      <c r="F732" s="492" t="s">
        <v>436</v>
      </c>
      <c r="G732" s="492" t="s">
        <v>437</v>
      </c>
      <c r="H732" s="411"/>
      <c r="I732" s="411"/>
    </row>
    <row r="733" spans="2:9" ht="15" thickBot="1">
      <c r="B733" s="485" t="s">
        <v>846</v>
      </c>
      <c r="C733" s="405" t="s">
        <v>124</v>
      </c>
      <c r="D733" s="405" t="s">
        <v>124</v>
      </c>
      <c r="E733" s="405" t="s">
        <v>124</v>
      </c>
      <c r="F733" s="405" t="s">
        <v>124</v>
      </c>
      <c r="G733" s="405" t="s">
        <v>124</v>
      </c>
      <c r="H733" s="493"/>
      <c r="I733" s="493"/>
    </row>
    <row r="734" spans="2:9" ht="15" thickTop="1">
      <c r="B734" s="1368" t="s">
        <v>852</v>
      </c>
      <c r="C734" s="1368"/>
      <c r="D734" s="1368"/>
      <c r="E734" s="411"/>
      <c r="F734" s="411"/>
      <c r="G734" s="411"/>
      <c r="H734" s="411"/>
      <c r="I734" s="411"/>
    </row>
    <row r="735" spans="2:9">
      <c r="B735" s="494"/>
      <c r="C735" s="411"/>
      <c r="D735" s="411"/>
      <c r="E735" s="411"/>
      <c r="F735" s="411"/>
      <c r="G735" s="411"/>
      <c r="H735" s="411"/>
      <c r="I735" s="411"/>
    </row>
    <row r="736" spans="2:9">
      <c r="B736" s="411"/>
      <c r="C736" s="411"/>
      <c r="D736" s="411"/>
      <c r="E736" s="411"/>
      <c r="F736" s="411"/>
      <c r="G736" s="411"/>
      <c r="H736" s="411"/>
      <c r="I736" s="411"/>
    </row>
    <row r="737" spans="2:9">
      <c r="B737" s="1358" t="s">
        <v>83</v>
      </c>
      <c r="C737" s="1358"/>
      <c r="D737" s="1358"/>
      <c r="E737" s="1358"/>
      <c r="F737" s="1358"/>
      <c r="G737" s="1358"/>
      <c r="H737" s="1358"/>
      <c r="I737" s="1358"/>
    </row>
    <row r="738" spans="2:9">
      <c r="B738" s="413" t="s">
        <v>82</v>
      </c>
      <c r="C738" s="411"/>
      <c r="D738" s="411"/>
      <c r="E738" s="411"/>
      <c r="F738" s="411"/>
      <c r="G738" s="411"/>
      <c r="H738" s="411"/>
      <c r="I738" s="411"/>
    </row>
    <row r="739" spans="2:9">
      <c r="B739" s="411"/>
      <c r="C739" s="411"/>
      <c r="D739" s="411"/>
      <c r="E739" s="411"/>
      <c r="F739" s="411"/>
      <c r="G739" s="411"/>
      <c r="H739" s="411"/>
      <c r="I739" s="411"/>
    </row>
    <row r="740" spans="2:9">
      <c r="B740" s="1361" t="s">
        <v>444</v>
      </c>
      <c r="C740" s="1363" t="s">
        <v>445</v>
      </c>
      <c r="D740" s="1363" t="s">
        <v>392</v>
      </c>
      <c r="E740" s="1363" t="s">
        <v>446</v>
      </c>
      <c r="F740" s="1363" t="s">
        <v>447</v>
      </c>
      <c r="G740" s="1363" t="s">
        <v>448</v>
      </c>
      <c r="H740" s="1363" t="s">
        <v>449</v>
      </c>
      <c r="I740" s="1363"/>
    </row>
    <row r="741" spans="2:9">
      <c r="B741" s="1362"/>
      <c r="C741" s="1362"/>
      <c r="D741" s="1362"/>
      <c r="E741" s="1362"/>
      <c r="F741" s="1362"/>
      <c r="G741" s="1362"/>
      <c r="H741" s="1362"/>
      <c r="I741" s="1362"/>
    </row>
    <row r="742" spans="2:9" ht="15" thickBot="1">
      <c r="B742" s="485" t="s">
        <v>525</v>
      </c>
      <c r="C742" s="405" t="s">
        <v>124</v>
      </c>
      <c r="D742" s="405" t="s">
        <v>124</v>
      </c>
      <c r="E742" s="405" t="s">
        <v>124</v>
      </c>
      <c r="F742" s="405" t="s">
        <v>124</v>
      </c>
      <c r="G742" s="405" t="s">
        <v>124</v>
      </c>
      <c r="H742" s="910" t="s">
        <v>124</v>
      </c>
      <c r="I742" s="910"/>
    </row>
    <row r="743" spans="2:9" ht="15" thickTop="1">
      <c r="B743" s="486"/>
      <c r="C743" s="487"/>
      <c r="D743" s="487"/>
      <c r="E743" s="487"/>
      <c r="F743" s="487"/>
      <c r="G743" s="487"/>
      <c r="H743" s="487"/>
      <c r="I743" s="487"/>
    </row>
    <row r="744" spans="2:9">
      <c r="B744" s="1361" t="s">
        <v>444</v>
      </c>
      <c r="C744" s="1361" t="s">
        <v>456</v>
      </c>
      <c r="D744" s="1363" t="s">
        <v>457</v>
      </c>
      <c r="E744" s="1363" t="s">
        <v>458</v>
      </c>
      <c r="F744" s="1363" t="s">
        <v>459</v>
      </c>
      <c r="G744" s="1356"/>
      <c r="H744" s="1356"/>
      <c r="I744" s="1356"/>
    </row>
    <row r="745" spans="2:9">
      <c r="B745" s="1362"/>
      <c r="C745" s="1362"/>
      <c r="D745" s="1362"/>
      <c r="E745" s="1362"/>
      <c r="F745" s="1362"/>
      <c r="G745" s="1357"/>
      <c r="H745" s="1357"/>
      <c r="I745" s="1357"/>
    </row>
    <row r="746" spans="2:9" ht="15" thickBot="1">
      <c r="B746" s="485" t="s">
        <v>525</v>
      </c>
      <c r="C746" s="405" t="s">
        <v>124</v>
      </c>
      <c r="D746" s="405" t="s">
        <v>124</v>
      </c>
      <c r="E746" s="405" t="s">
        <v>124</v>
      </c>
      <c r="F746" s="497" t="s">
        <v>124</v>
      </c>
      <c r="G746" s="487"/>
      <c r="H746" s="487"/>
      <c r="I746" s="487"/>
    </row>
    <row r="747" spans="2:9" ht="15" thickTop="1">
      <c r="B747" s="1368" t="s">
        <v>852</v>
      </c>
      <c r="C747" s="1368"/>
      <c r="D747" s="1368"/>
      <c r="E747" s="411"/>
      <c r="F747" s="411"/>
      <c r="G747" s="411"/>
      <c r="H747" s="411"/>
      <c r="I747" s="411"/>
    </row>
    <row r="748" spans="2:9">
      <c r="B748" s="498"/>
      <c r="C748" s="411"/>
      <c r="D748" s="411"/>
      <c r="E748" s="411"/>
      <c r="F748" s="411"/>
      <c r="G748" s="411"/>
      <c r="H748" s="411"/>
      <c r="I748" s="411"/>
    </row>
    <row r="749" spans="2:9">
      <c r="B749" s="411"/>
      <c r="C749" s="411"/>
      <c r="D749" s="411"/>
      <c r="E749" s="411"/>
      <c r="F749" s="411"/>
      <c r="G749" s="411"/>
      <c r="H749" s="411"/>
      <c r="I749" s="411"/>
    </row>
    <row r="750" spans="2:9">
      <c r="B750" s="1358" t="s">
        <v>92</v>
      </c>
      <c r="C750" s="1358"/>
      <c r="D750" s="1358"/>
      <c r="E750" s="1358"/>
      <c r="F750" s="1358"/>
      <c r="G750" s="1358"/>
      <c r="H750" s="1358"/>
      <c r="I750" s="1358"/>
    </row>
    <row r="751" spans="2:9">
      <c r="B751" s="413" t="s">
        <v>91</v>
      </c>
      <c r="C751" s="411"/>
      <c r="D751" s="411"/>
      <c r="E751" s="411"/>
      <c r="F751" s="411"/>
      <c r="G751" s="411"/>
      <c r="H751" s="411"/>
      <c r="I751" s="411"/>
    </row>
    <row r="752" spans="2:9">
      <c r="B752" s="411"/>
      <c r="C752" s="411"/>
      <c r="D752" s="411"/>
      <c r="E752" s="411"/>
      <c r="F752" s="411"/>
      <c r="G752" s="411"/>
      <c r="H752" s="411"/>
      <c r="I752" s="411"/>
    </row>
    <row r="753" spans="2:9">
      <c r="B753" s="1361" t="s">
        <v>389</v>
      </c>
      <c r="C753" s="1363" t="s">
        <v>464</v>
      </c>
      <c r="D753" s="1363" t="s">
        <v>392</v>
      </c>
      <c r="E753" s="1363" t="s">
        <v>465</v>
      </c>
      <c r="F753" s="1363" t="s">
        <v>466</v>
      </c>
      <c r="G753" s="1363" t="s">
        <v>467</v>
      </c>
      <c r="H753" s="1363" t="s">
        <v>468</v>
      </c>
      <c r="I753" s="1363"/>
    </row>
    <row r="754" spans="2:9">
      <c r="B754" s="1362"/>
      <c r="C754" s="1362"/>
      <c r="D754" s="1362"/>
      <c r="E754" s="1362"/>
      <c r="F754" s="1362"/>
      <c r="G754" s="1362"/>
      <c r="H754" s="1362"/>
      <c r="I754" s="1362"/>
    </row>
    <row r="755" spans="2:9" ht="15" thickBot="1">
      <c r="B755" s="485" t="s">
        <v>536</v>
      </c>
      <c r="C755" s="405" t="s">
        <v>124</v>
      </c>
      <c r="D755" s="405" t="s">
        <v>124</v>
      </c>
      <c r="E755" s="405" t="s">
        <v>124</v>
      </c>
      <c r="F755" s="405" t="s">
        <v>124</v>
      </c>
      <c r="G755" s="405" t="s">
        <v>124</v>
      </c>
      <c r="H755" s="910" t="s">
        <v>124</v>
      </c>
      <c r="I755" s="910"/>
    </row>
    <row r="756" spans="2:9" ht="15" thickTop="1">
      <c r="B756" s="486"/>
      <c r="C756" s="487"/>
      <c r="D756" s="487"/>
      <c r="E756" s="487"/>
      <c r="F756" s="499"/>
      <c r="G756" s="500"/>
      <c r="H756" s="487"/>
      <c r="I756" s="487"/>
    </row>
    <row r="757" spans="2:9">
      <c r="B757" s="1361" t="s">
        <v>389</v>
      </c>
      <c r="C757" s="1361" t="s">
        <v>471</v>
      </c>
      <c r="D757" s="1363" t="s">
        <v>472</v>
      </c>
      <c r="E757" s="1363" t="s">
        <v>473</v>
      </c>
      <c r="F757" s="1363" t="s">
        <v>458</v>
      </c>
      <c r="G757" s="1356"/>
      <c r="H757" s="1356"/>
      <c r="I757" s="1356"/>
    </row>
    <row r="758" spans="2:9">
      <c r="B758" s="1362"/>
      <c r="C758" s="1362"/>
      <c r="D758" s="1362"/>
      <c r="E758" s="1362"/>
      <c r="F758" s="1362"/>
      <c r="G758" s="1357"/>
      <c r="H758" s="1357"/>
      <c r="I758" s="1357"/>
    </row>
    <row r="759" spans="2:9" ht="15" thickBot="1">
      <c r="B759" s="485" t="s">
        <v>536</v>
      </c>
      <c r="C759" s="405" t="s">
        <v>124</v>
      </c>
      <c r="D759" s="405" t="s">
        <v>124</v>
      </c>
      <c r="E759" s="405" t="s">
        <v>124</v>
      </c>
      <c r="F759" s="405" t="s">
        <v>124</v>
      </c>
      <c r="G759" s="500"/>
      <c r="H759" s="487"/>
      <c r="I759" s="487"/>
    </row>
    <row r="760" spans="2:9" ht="15" thickTop="1">
      <c r="B760" s="1368" t="s">
        <v>852</v>
      </c>
      <c r="C760" s="1368"/>
      <c r="D760" s="1368"/>
      <c r="E760" s="411"/>
      <c r="F760" s="411"/>
      <c r="G760" s="411"/>
      <c r="H760" s="411"/>
      <c r="I760" s="411"/>
    </row>
    <row r="761" spans="2:9">
      <c r="B761" s="498"/>
      <c r="C761" s="411"/>
      <c r="D761" s="411"/>
      <c r="E761" s="411"/>
      <c r="F761" s="411"/>
      <c r="G761" s="411"/>
      <c r="H761" s="411"/>
      <c r="I761" s="411"/>
    </row>
    <row r="762" spans="2:9">
      <c r="B762" s="411"/>
      <c r="C762" s="411"/>
      <c r="D762" s="411"/>
      <c r="E762" s="411"/>
      <c r="F762" s="411"/>
      <c r="G762" s="411"/>
      <c r="H762" s="411"/>
      <c r="I762" s="411"/>
    </row>
    <row r="763" spans="2:9">
      <c r="B763" s="411"/>
      <c r="C763" s="411"/>
      <c r="D763" s="411"/>
      <c r="E763" s="411"/>
      <c r="F763" s="411"/>
      <c r="G763" s="411"/>
      <c r="H763" s="411"/>
      <c r="I763" s="411"/>
    </row>
  </sheetData>
  <mergeCells count="122">
    <mergeCell ref="B760:D760"/>
    <mergeCell ref="B757:B758"/>
    <mergeCell ref="C757:C758"/>
    <mergeCell ref="D757:D758"/>
    <mergeCell ref="E757:E758"/>
    <mergeCell ref="F757:F758"/>
    <mergeCell ref="G757:G758"/>
    <mergeCell ref="H757:H758"/>
    <mergeCell ref="I757:I758"/>
    <mergeCell ref="B747:D747"/>
    <mergeCell ref="B750:I750"/>
    <mergeCell ref="B753:B754"/>
    <mergeCell ref="C753:C754"/>
    <mergeCell ref="D753:D754"/>
    <mergeCell ref="E753:E754"/>
    <mergeCell ref="F753:F754"/>
    <mergeCell ref="G753:G754"/>
    <mergeCell ref="H753:H754"/>
    <mergeCell ref="I753:I754"/>
    <mergeCell ref="B744:B745"/>
    <mergeCell ref="C744:C745"/>
    <mergeCell ref="D744:D745"/>
    <mergeCell ref="E744:E745"/>
    <mergeCell ref="F744:F745"/>
    <mergeCell ref="G744:G745"/>
    <mergeCell ref="B727:D727"/>
    <mergeCell ref="B729:I729"/>
    <mergeCell ref="B734:D734"/>
    <mergeCell ref="B737:I737"/>
    <mergeCell ref="B740:B741"/>
    <mergeCell ref="C740:C741"/>
    <mergeCell ref="D740:D741"/>
    <mergeCell ref="E740:E741"/>
    <mergeCell ref="F740:F741"/>
    <mergeCell ref="G740:G741"/>
    <mergeCell ref="H740:H741"/>
    <mergeCell ref="H744:H745"/>
    <mergeCell ref="I740:I741"/>
    <mergeCell ref="I744:I745"/>
    <mergeCell ref="G720:G721"/>
    <mergeCell ref="B724:B725"/>
    <mergeCell ref="D724:D725"/>
    <mergeCell ref="E724:E725"/>
    <mergeCell ref="F724:F725"/>
    <mergeCell ref="B693:I693"/>
    <mergeCell ref="B694:I694"/>
    <mergeCell ref="B715:I715"/>
    <mergeCell ref="B716:I716"/>
    <mergeCell ref="B717:I717"/>
    <mergeCell ref="B720:B721"/>
    <mergeCell ref="C720:C721"/>
    <mergeCell ref="D720:D721"/>
    <mergeCell ref="E720:E721"/>
    <mergeCell ref="F720:F721"/>
    <mergeCell ref="H720:H721"/>
    <mergeCell ref="I720:I721"/>
    <mergeCell ref="B654:I654"/>
    <mergeCell ref="B656:I656"/>
    <mergeCell ref="B668:I668"/>
    <mergeCell ref="B669:I669"/>
    <mergeCell ref="B671:I671"/>
    <mergeCell ref="B692:I692"/>
    <mergeCell ref="B562:I562"/>
    <mergeCell ref="B563:I563"/>
    <mergeCell ref="B611:I611"/>
    <mergeCell ref="B613:I613"/>
    <mergeCell ref="B641:I641"/>
    <mergeCell ref="B653:I653"/>
    <mergeCell ref="B465:I465"/>
    <mergeCell ref="B485:I485"/>
    <mergeCell ref="B486:I486"/>
    <mergeCell ref="B488:I488"/>
    <mergeCell ref="B511:I511"/>
    <mergeCell ref="B513:I513"/>
    <mergeCell ref="B432:I432"/>
    <mergeCell ref="B439:I439"/>
    <mergeCell ref="B440:I440"/>
    <mergeCell ref="B442:I442"/>
    <mergeCell ref="B462:I462"/>
    <mergeCell ref="B463:I463"/>
    <mergeCell ref="B391:I391"/>
    <mergeCell ref="B414:I414"/>
    <mergeCell ref="B415:I415"/>
    <mergeCell ref="B417:I417"/>
    <mergeCell ref="B429:I429"/>
    <mergeCell ref="B390:I390"/>
    <mergeCell ref="B333:I333"/>
    <mergeCell ref="B352:I352"/>
    <mergeCell ref="B353:I353"/>
    <mergeCell ref="B355:I355"/>
    <mergeCell ref="B356:I356"/>
    <mergeCell ref="B389:I389"/>
    <mergeCell ref="B278:I278"/>
    <mergeCell ref="B280:I280"/>
    <mergeCell ref="B314:I314"/>
    <mergeCell ref="B315:I315"/>
    <mergeCell ref="B317:I317"/>
    <mergeCell ref="B318:I318"/>
    <mergeCell ref="B145:I145"/>
    <mergeCell ref="B209:I209"/>
    <mergeCell ref="B210:I210"/>
    <mergeCell ref="B213:I213"/>
    <mergeCell ref="B214:I214"/>
    <mergeCell ref="B277:I277"/>
    <mergeCell ref="B111:I111"/>
    <mergeCell ref="B142:I142"/>
    <mergeCell ref="B143:I143"/>
    <mergeCell ref="B34:I34"/>
    <mergeCell ref="B49:I49"/>
    <mergeCell ref="B50:I50"/>
    <mergeCell ref="B52:I52"/>
    <mergeCell ref="B78:I78"/>
    <mergeCell ref="B79:I79"/>
    <mergeCell ref="B2:I2"/>
    <mergeCell ref="B13:I13"/>
    <mergeCell ref="B14:I14"/>
    <mergeCell ref="B16:I16"/>
    <mergeCell ref="B31:I31"/>
    <mergeCell ref="B32:I32"/>
    <mergeCell ref="B81:I81"/>
    <mergeCell ref="B108:I108"/>
    <mergeCell ref="B109:I10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1026"/>
  <sheetViews>
    <sheetView view="pageBreakPreview" topLeftCell="A1014" zoomScale="75" zoomScaleNormal="100" zoomScaleSheetLayoutView="75" workbookViewId="0">
      <selection activeCell="A1027" sqref="A1027:XFD1136"/>
    </sheetView>
  </sheetViews>
  <sheetFormatPr baseColWidth="10" defaultRowHeight="14.4"/>
  <cols>
    <col min="1" max="1" width="5.6640625" customWidth="1"/>
    <col min="2" max="2" width="41.5546875" customWidth="1"/>
    <col min="3" max="3" width="15.33203125" customWidth="1"/>
    <col min="8" max="9" width="11.5546875" style="906"/>
  </cols>
  <sheetData>
    <row r="1" spans="2:9">
      <c r="B1" s="411"/>
      <c r="C1" s="411"/>
      <c r="D1" s="411"/>
      <c r="E1" s="411"/>
      <c r="F1" s="411"/>
      <c r="G1" s="411"/>
      <c r="H1" s="411"/>
      <c r="I1" s="411"/>
    </row>
    <row r="2" spans="2:9">
      <c r="B2" s="1358" t="s">
        <v>6</v>
      </c>
      <c r="C2" s="1358"/>
      <c r="D2" s="1358"/>
      <c r="E2" s="1358"/>
      <c r="F2" s="1358"/>
      <c r="G2" s="1358"/>
      <c r="H2" s="1358"/>
      <c r="I2" s="1358"/>
    </row>
    <row r="3" spans="2:9">
      <c r="B3" s="413" t="s">
        <v>5</v>
      </c>
      <c r="C3" s="411"/>
      <c r="D3" s="411"/>
      <c r="E3" s="411"/>
      <c r="F3" s="411"/>
      <c r="G3" s="411"/>
      <c r="H3" s="411"/>
      <c r="I3" s="411"/>
    </row>
    <row r="4" spans="2:9">
      <c r="B4" s="414"/>
      <c r="C4" s="411"/>
      <c r="D4" s="411"/>
      <c r="E4" s="411"/>
      <c r="F4" s="411"/>
      <c r="G4" s="411"/>
      <c r="H4" s="411"/>
      <c r="I4" s="411"/>
    </row>
    <row r="5" spans="2:9">
      <c r="B5" s="415"/>
      <c r="C5" s="416">
        <v>2014</v>
      </c>
      <c r="D5" s="416">
        <v>2015</v>
      </c>
      <c r="E5" s="416">
        <v>2016</v>
      </c>
      <c r="F5" s="416">
        <v>2017</v>
      </c>
      <c r="G5" s="416">
        <v>2018</v>
      </c>
      <c r="H5" s="416">
        <v>2019</v>
      </c>
      <c r="I5" s="416">
        <v>2020</v>
      </c>
    </row>
    <row r="6" spans="2:9">
      <c r="B6" s="417" t="s">
        <v>482</v>
      </c>
      <c r="C6" s="977">
        <v>15806.674999999999</v>
      </c>
      <c r="D6" s="977">
        <v>15567.419</v>
      </c>
      <c r="E6" s="977">
        <v>15827.69</v>
      </c>
      <c r="F6" s="977">
        <v>16087.418</v>
      </c>
      <c r="G6" s="977">
        <v>16346.95</v>
      </c>
      <c r="H6" s="977">
        <v>16604.026000000002</v>
      </c>
      <c r="I6" s="977">
        <v>16858.332999999999</v>
      </c>
    </row>
    <row r="7" spans="2:9">
      <c r="B7" s="417" t="s">
        <v>112</v>
      </c>
      <c r="C7" s="977">
        <v>58881.970014742663</v>
      </c>
      <c r="D7" s="977">
        <v>62371.962955843825</v>
      </c>
      <c r="E7" s="977">
        <v>66737.796362935391</v>
      </c>
      <c r="F7" s="977">
        <v>71642.870505134939</v>
      </c>
      <c r="G7" s="977">
        <v>71060.298567264865</v>
      </c>
      <c r="H7" s="977">
        <v>76689.035361171293</v>
      </c>
      <c r="I7" s="977">
        <v>76886.021058592916</v>
      </c>
    </row>
    <row r="8" spans="2:9">
      <c r="B8" s="417" t="s">
        <v>555</v>
      </c>
      <c r="C8" s="977">
        <v>3781.1478215084903</v>
      </c>
      <c r="D8" s="977">
        <v>4006.5709999999999</v>
      </c>
      <c r="E8" s="977">
        <v>4216.5219999999999</v>
      </c>
      <c r="F8" s="977">
        <v>4455.9459999999999</v>
      </c>
      <c r="G8" s="977">
        <v>4352.3829999999998</v>
      </c>
      <c r="H8" s="977">
        <v>4637.3459999999995</v>
      </c>
      <c r="I8" s="977">
        <v>4560.7131534649925</v>
      </c>
    </row>
    <row r="9" spans="2:9">
      <c r="B9" s="417" t="s">
        <v>483</v>
      </c>
      <c r="C9" s="977">
        <v>3.42</v>
      </c>
      <c r="D9" s="977">
        <v>2.39</v>
      </c>
      <c r="E9" s="977">
        <v>4.45</v>
      </c>
      <c r="F9" s="977">
        <v>4.42</v>
      </c>
      <c r="G9" s="977">
        <v>3.75</v>
      </c>
      <c r="H9" s="977">
        <v>3.7</v>
      </c>
      <c r="I9" s="977">
        <v>3.21</v>
      </c>
    </row>
    <row r="10" spans="2:9">
      <c r="B10" s="417" t="s">
        <v>484</v>
      </c>
      <c r="C10" s="1051"/>
      <c r="D10" s="1051"/>
      <c r="E10" s="1051"/>
      <c r="F10" s="1051"/>
      <c r="G10" s="1051"/>
      <c r="H10" s="1051"/>
      <c r="I10" s="1051"/>
    </row>
    <row r="11" spans="2:9">
      <c r="B11" s="419" t="s">
        <v>485</v>
      </c>
      <c r="C11" s="1052">
        <v>7.5970000000000004</v>
      </c>
      <c r="D11" s="1052">
        <v>7.6319999999999997</v>
      </c>
      <c r="E11" s="1052">
        <v>7.5220000000000002</v>
      </c>
      <c r="F11" s="1052">
        <v>7.3447699999999996</v>
      </c>
      <c r="G11" s="1052">
        <v>7.7369500000000002</v>
      </c>
      <c r="H11" s="1052">
        <v>7.6988399999999997</v>
      </c>
      <c r="I11" s="1052">
        <v>7.7938200000000002</v>
      </c>
    </row>
    <row r="12" spans="2:9" ht="15" thickBot="1">
      <c r="B12" s="421" t="s">
        <v>114</v>
      </c>
      <c r="C12" s="1052">
        <v>7.7430000000000003</v>
      </c>
      <c r="D12" s="1052">
        <v>7.6689999999999996</v>
      </c>
      <c r="E12" s="1052">
        <v>7.6139999999999999</v>
      </c>
      <c r="F12" s="1052">
        <v>7.3639999999999999</v>
      </c>
      <c r="G12" s="1052">
        <v>7.5359999999999996</v>
      </c>
      <c r="H12" s="1052">
        <v>7.7135199999999999</v>
      </c>
      <c r="I12" s="1052">
        <v>7.7419500000000001</v>
      </c>
    </row>
    <row r="13" spans="2:9" ht="15" thickTop="1">
      <c r="B13" s="1359" t="s">
        <v>857</v>
      </c>
      <c r="C13" s="1359"/>
      <c r="D13" s="1359"/>
      <c r="E13" s="1359"/>
      <c r="F13" s="1359"/>
      <c r="G13" s="1359"/>
      <c r="H13" s="1359"/>
      <c r="I13" s="1359"/>
    </row>
    <row r="14" spans="2:9">
      <c r="B14" s="1374" t="s">
        <v>858</v>
      </c>
      <c r="C14" s="1374"/>
      <c r="D14" s="1374"/>
      <c r="E14" s="1374"/>
      <c r="F14" s="1374"/>
      <c r="G14" s="1374"/>
      <c r="H14" s="1374"/>
      <c r="I14" s="1374"/>
    </row>
    <row r="15" spans="2:9">
      <c r="B15" s="417"/>
      <c r="C15" s="411"/>
      <c r="D15" s="411"/>
      <c r="E15" s="411"/>
      <c r="F15" s="411"/>
      <c r="G15" s="411"/>
      <c r="H15" s="411"/>
      <c r="I15" s="411"/>
    </row>
    <row r="16" spans="2:9">
      <c r="B16" s="1358" t="s">
        <v>8</v>
      </c>
      <c r="C16" s="1358"/>
      <c r="D16" s="1358"/>
      <c r="E16" s="1358"/>
      <c r="F16" s="1358"/>
      <c r="G16" s="1358"/>
      <c r="H16" s="1358"/>
      <c r="I16" s="1358"/>
    </row>
    <row r="17" spans="2:9">
      <c r="B17" s="413" t="s">
        <v>7</v>
      </c>
      <c r="C17" s="411"/>
      <c r="D17" s="411"/>
      <c r="E17" s="411"/>
      <c r="F17" s="411"/>
      <c r="G17" s="411"/>
      <c r="H17" s="411"/>
      <c r="I17" s="411"/>
    </row>
    <row r="18" spans="2:9">
      <c r="B18" s="422" t="s">
        <v>115</v>
      </c>
      <c r="C18" s="411"/>
      <c r="D18" s="411"/>
      <c r="E18" s="411"/>
      <c r="F18" s="411"/>
      <c r="G18" s="411"/>
      <c r="H18" s="411"/>
      <c r="I18" s="411"/>
    </row>
    <row r="19" spans="2:9">
      <c r="B19" s="415"/>
      <c r="C19" s="416">
        <v>2014</v>
      </c>
      <c r="D19" s="416">
        <v>2015</v>
      </c>
      <c r="E19" s="416">
        <v>2016</v>
      </c>
      <c r="F19" s="416">
        <v>2017</v>
      </c>
      <c r="G19" s="416">
        <v>2018</v>
      </c>
      <c r="H19" s="416">
        <v>2019</v>
      </c>
      <c r="I19" s="416">
        <v>2020</v>
      </c>
    </row>
    <row r="20" spans="2:9">
      <c r="B20" s="300" t="s">
        <v>116</v>
      </c>
      <c r="C20" s="977">
        <v>3176.6618402000786</v>
      </c>
      <c r="D20" s="977">
        <v>3556.9837526205456</v>
      </c>
      <c r="E20" s="977">
        <v>3908.1494283435254</v>
      </c>
      <c r="F20" s="977">
        <v>4573.907692140122</v>
      </c>
      <c r="G20" s="977">
        <v>4914.4430298761145</v>
      </c>
      <c r="H20" s="1053">
        <v>5716.8853097804913</v>
      </c>
      <c r="I20" s="977">
        <v>7216.3586020718976</v>
      </c>
    </row>
    <row r="21" spans="2:9">
      <c r="B21" s="423" t="s">
        <v>117</v>
      </c>
      <c r="C21" s="977"/>
      <c r="D21" s="977"/>
      <c r="E21" s="977"/>
      <c r="F21" s="977"/>
      <c r="G21" s="977"/>
      <c r="H21" s="1054"/>
      <c r="I21" s="977"/>
    </row>
    <row r="22" spans="2:9">
      <c r="B22" s="425" t="s">
        <v>118</v>
      </c>
      <c r="C22" s="977"/>
      <c r="D22" s="977"/>
      <c r="E22" s="977"/>
      <c r="F22" s="977"/>
      <c r="G22" s="977"/>
      <c r="H22" s="1054"/>
      <c r="I22" s="977"/>
    </row>
    <row r="23" spans="2:9">
      <c r="B23" s="303" t="s">
        <v>119</v>
      </c>
      <c r="C23" s="977">
        <v>5712.4391207055414</v>
      </c>
      <c r="D23" s="977">
        <v>6276.3757861635231</v>
      </c>
      <c r="E23" s="977">
        <v>6663.187981919702</v>
      </c>
      <c r="F23" s="977">
        <v>7193.3362106641871</v>
      </c>
      <c r="G23" s="977">
        <v>7177.5311976941812</v>
      </c>
      <c r="H23" s="1053">
        <v>8072.4509676581383</v>
      </c>
      <c r="I23" s="977">
        <v>9844.4921745690808</v>
      </c>
    </row>
    <row r="24" spans="2:9">
      <c r="B24" s="303" t="s">
        <v>120</v>
      </c>
      <c r="C24" s="977">
        <v>2143.5435040147427</v>
      </c>
      <c r="D24" s="977">
        <v>2120.0471698113211</v>
      </c>
      <c r="E24" s="977">
        <v>2339.9361871842593</v>
      </c>
      <c r="F24" s="977">
        <v>2555.2195643975238</v>
      </c>
      <c r="G24" s="977">
        <v>2561.0738081543764</v>
      </c>
      <c r="H24" s="1053">
        <v>2492.9211585920248</v>
      </c>
      <c r="I24" s="977">
        <v>3282.5110151376343</v>
      </c>
    </row>
    <row r="25" spans="2:9">
      <c r="B25" s="423" t="s">
        <v>121</v>
      </c>
      <c r="C25" s="977">
        <v>8889.10096090562</v>
      </c>
      <c r="D25" s="977">
        <v>9833.3595387840669</v>
      </c>
      <c r="E25" s="977">
        <v>10571.337410263228</v>
      </c>
      <c r="F25" s="977">
        <v>11767.243902804308</v>
      </c>
      <c r="G25" s="977">
        <v>12091.974227570296</v>
      </c>
      <c r="H25" s="1053">
        <v>13789.33627743863</v>
      </c>
      <c r="I25" s="977">
        <v>17060.837945962314</v>
      </c>
    </row>
    <row r="26" spans="2:9">
      <c r="B26" s="423" t="s">
        <v>122</v>
      </c>
      <c r="C26" s="991"/>
      <c r="D26" s="991"/>
      <c r="E26" s="991"/>
      <c r="F26" s="991"/>
      <c r="G26" s="991"/>
      <c r="H26" s="991"/>
      <c r="I26" s="991"/>
    </row>
    <row r="27" spans="2:9">
      <c r="B27" s="427" t="s">
        <v>123</v>
      </c>
      <c r="C27" s="1051" t="s">
        <v>124</v>
      </c>
      <c r="D27" s="1051" t="s">
        <v>124</v>
      </c>
      <c r="E27" s="1051" t="s">
        <v>124</v>
      </c>
      <c r="F27" s="1051" t="s">
        <v>124</v>
      </c>
      <c r="G27" s="1051" t="s">
        <v>124</v>
      </c>
      <c r="H27" s="1051" t="s">
        <v>124</v>
      </c>
      <c r="I27" s="1051" t="s">
        <v>124</v>
      </c>
    </row>
    <row r="28" spans="2:9">
      <c r="B28" s="427" t="s">
        <v>125</v>
      </c>
      <c r="C28" s="1051" t="s">
        <v>124</v>
      </c>
      <c r="D28" s="1051" t="s">
        <v>124</v>
      </c>
      <c r="E28" s="1051" t="s">
        <v>124</v>
      </c>
      <c r="F28" s="1051" t="s">
        <v>124</v>
      </c>
      <c r="G28" s="1051" t="s">
        <v>124</v>
      </c>
      <c r="H28" s="1051" t="s">
        <v>124</v>
      </c>
      <c r="I28" s="1051" t="s">
        <v>124</v>
      </c>
    </row>
    <row r="29" spans="2:9">
      <c r="B29" s="427" t="s">
        <v>126</v>
      </c>
      <c r="C29" s="1051" t="s">
        <v>124</v>
      </c>
      <c r="D29" s="1051" t="s">
        <v>124</v>
      </c>
      <c r="E29" s="1051" t="s">
        <v>124</v>
      </c>
      <c r="F29" s="1051" t="s">
        <v>124</v>
      </c>
      <c r="G29" s="1051" t="s">
        <v>124</v>
      </c>
      <c r="H29" s="1051" t="s">
        <v>124</v>
      </c>
      <c r="I29" s="1051" t="s">
        <v>124</v>
      </c>
    </row>
    <row r="30" spans="2:9" ht="15" thickBot="1">
      <c r="B30" s="421" t="s">
        <v>127</v>
      </c>
      <c r="C30" s="1051" t="s">
        <v>124</v>
      </c>
      <c r="D30" s="1051" t="s">
        <v>124</v>
      </c>
      <c r="E30" s="1051" t="s">
        <v>124</v>
      </c>
      <c r="F30" s="1051" t="s">
        <v>124</v>
      </c>
      <c r="G30" s="1051" t="s">
        <v>124</v>
      </c>
      <c r="H30" s="1051" t="s">
        <v>124</v>
      </c>
      <c r="I30" s="1051" t="s">
        <v>124</v>
      </c>
    </row>
    <row r="31" spans="2:9" ht="15" thickTop="1">
      <c r="B31" s="1359" t="s">
        <v>857</v>
      </c>
      <c r="C31" s="1359"/>
      <c r="D31" s="1359"/>
      <c r="E31" s="1359"/>
      <c r="F31" s="1359"/>
      <c r="G31" s="1359"/>
      <c r="H31" s="1359"/>
      <c r="I31" s="1359"/>
    </row>
    <row r="32" spans="2:9">
      <c r="B32" s="1310"/>
      <c r="C32" s="1310"/>
      <c r="D32" s="1310"/>
      <c r="E32" s="1310"/>
      <c r="F32" s="1310"/>
      <c r="G32" s="1310"/>
      <c r="H32" s="1310"/>
      <c r="I32" s="1310"/>
    </row>
    <row r="33" spans="2:9">
      <c r="B33" s="417"/>
      <c r="C33" s="411"/>
      <c r="D33" s="411"/>
      <c r="E33" s="411"/>
      <c r="F33" s="411"/>
      <c r="G33" s="411"/>
      <c r="H33" s="411"/>
      <c r="I33" s="411"/>
    </row>
    <row r="34" spans="2:9">
      <c r="B34" s="1358" t="s">
        <v>10</v>
      </c>
      <c r="C34" s="1358"/>
      <c r="D34" s="1358"/>
      <c r="E34" s="1358"/>
      <c r="F34" s="1358"/>
      <c r="G34" s="1358"/>
      <c r="H34" s="1358"/>
      <c r="I34" s="1358"/>
    </row>
    <row r="35" spans="2:9">
      <c r="B35" s="413" t="s">
        <v>9</v>
      </c>
      <c r="C35" s="411"/>
      <c r="D35" s="411"/>
      <c r="E35" s="411"/>
      <c r="F35" s="411"/>
      <c r="G35" s="411"/>
      <c r="H35" s="411"/>
      <c r="I35" s="411"/>
    </row>
    <row r="36" spans="2:9">
      <c r="B36" s="428" t="s">
        <v>115</v>
      </c>
      <c r="C36" s="411"/>
      <c r="D36" s="411"/>
      <c r="E36" s="411"/>
      <c r="F36" s="411"/>
      <c r="G36" s="411"/>
      <c r="H36" s="411"/>
      <c r="I36" s="411"/>
    </row>
    <row r="37" spans="2:9">
      <c r="B37" s="417"/>
      <c r="C37" s="411"/>
      <c r="D37" s="411"/>
      <c r="E37" s="411"/>
      <c r="F37" s="411"/>
      <c r="G37" s="411"/>
      <c r="H37" s="411"/>
      <c r="I37" s="411"/>
    </row>
    <row r="38" spans="2:9">
      <c r="B38" s="415"/>
      <c r="C38" s="416">
        <v>2014</v>
      </c>
      <c r="D38" s="416">
        <v>2015</v>
      </c>
      <c r="E38" s="416">
        <v>2016</v>
      </c>
      <c r="F38" s="416">
        <v>2017</v>
      </c>
      <c r="G38" s="416">
        <v>2018</v>
      </c>
      <c r="H38" s="416">
        <v>2019</v>
      </c>
      <c r="I38" s="416">
        <v>2020</v>
      </c>
    </row>
    <row r="39" spans="2:9">
      <c r="B39" s="300" t="s">
        <v>129</v>
      </c>
      <c r="C39" s="977">
        <v>3644.6287671817822</v>
      </c>
      <c r="D39" s="977">
        <v>3706.9707178485328</v>
      </c>
      <c r="E39" s="977">
        <v>5224.1274164929537</v>
      </c>
      <c r="F39" s="977">
        <v>6284.0621285622292</v>
      </c>
      <c r="G39" s="977">
        <v>6315.2739774717429</v>
      </c>
      <c r="H39" s="977">
        <v>6105.8472375981319</v>
      </c>
      <c r="I39" s="977">
        <v>8187.9331382954697</v>
      </c>
    </row>
    <row r="40" spans="2:9">
      <c r="B40" s="427" t="s">
        <v>133</v>
      </c>
      <c r="C40" s="977"/>
      <c r="D40" s="977"/>
      <c r="E40" s="977"/>
      <c r="F40" s="977"/>
      <c r="G40" s="977"/>
      <c r="H40" s="977"/>
      <c r="I40" s="977"/>
    </row>
    <row r="41" spans="2:9">
      <c r="B41" s="83" t="s">
        <v>130</v>
      </c>
      <c r="C41" s="977">
        <v>2733.5527181782281</v>
      </c>
      <c r="D41" s="977">
        <v>3016.4701257861639</v>
      </c>
      <c r="E41" s="977">
        <v>3343.2423557564475</v>
      </c>
      <c r="F41" s="977">
        <v>3665.3666486493116</v>
      </c>
      <c r="G41" s="977">
        <v>3734.9421929830232</v>
      </c>
      <c r="H41" s="977">
        <v>4107.969512290163</v>
      </c>
      <c r="I41" s="977">
        <v>4679.2450941900124</v>
      </c>
    </row>
    <row r="42" spans="2:9">
      <c r="B42" s="83" t="s">
        <v>131</v>
      </c>
      <c r="C42" s="1053">
        <v>599.5</v>
      </c>
      <c r="D42" s="1053">
        <v>639.5</v>
      </c>
      <c r="E42" s="1053">
        <v>668.58799999999997</v>
      </c>
      <c r="F42" s="1053">
        <v>717.3</v>
      </c>
      <c r="G42" s="1053">
        <v>789.61099999999999</v>
      </c>
      <c r="H42" s="1053">
        <v>815.7</v>
      </c>
      <c r="I42" s="1053">
        <v>993.90800000000002</v>
      </c>
    </row>
    <row r="43" spans="2:9">
      <c r="B43" s="427" t="s">
        <v>132</v>
      </c>
      <c r="C43" s="977"/>
      <c r="D43" s="977"/>
      <c r="E43" s="977"/>
      <c r="F43" s="977"/>
      <c r="G43" s="977"/>
      <c r="H43" s="977"/>
      <c r="I43" s="977"/>
    </row>
    <row r="44" spans="2:9">
      <c r="B44" s="83" t="s">
        <v>130</v>
      </c>
      <c r="C44" s="977">
        <v>30.696327497696455</v>
      </c>
      <c r="D44" s="977">
        <v>51.873689727463315</v>
      </c>
      <c r="E44" s="977">
        <v>50.293937782504649</v>
      </c>
      <c r="F44" s="977">
        <v>100.48401787938892</v>
      </c>
      <c r="G44" s="977">
        <v>78.498762432224154</v>
      </c>
      <c r="H44" s="977">
        <v>75.23211288973414</v>
      </c>
      <c r="I44" s="977">
        <v>89.355412365181422</v>
      </c>
    </row>
    <row r="45" spans="2:9">
      <c r="B45" s="83" t="s">
        <v>131</v>
      </c>
      <c r="C45" s="1053">
        <v>110.1</v>
      </c>
      <c r="D45" s="1053">
        <v>52.1</v>
      </c>
      <c r="E45" s="1053">
        <v>94.876000000000005</v>
      </c>
      <c r="F45" s="1053">
        <v>83.746000000000095</v>
      </c>
      <c r="G45" s="1053">
        <v>86.65300000000002</v>
      </c>
      <c r="H45" s="1053">
        <v>74.399999999999977</v>
      </c>
      <c r="I45" s="1053">
        <v>82.050000000000068</v>
      </c>
    </row>
    <row r="46" spans="2:9" s="1152" customFormat="1">
      <c r="B46" s="83"/>
      <c r="C46" s="1053"/>
      <c r="D46" s="1053"/>
      <c r="E46" s="1053"/>
      <c r="F46" s="1053"/>
      <c r="G46" s="1053"/>
      <c r="H46" s="1053"/>
      <c r="I46" s="1053"/>
    </row>
    <row r="47" spans="2:9">
      <c r="B47" s="300" t="s">
        <v>134</v>
      </c>
      <c r="C47" s="977" t="s">
        <v>124</v>
      </c>
      <c r="D47" s="977" t="s">
        <v>124</v>
      </c>
      <c r="E47" s="977" t="s">
        <v>124</v>
      </c>
      <c r="F47" s="977" t="s">
        <v>124</v>
      </c>
      <c r="G47" s="977" t="s">
        <v>124</v>
      </c>
      <c r="H47" s="977" t="s">
        <v>124</v>
      </c>
      <c r="I47" s="977">
        <v>0</v>
      </c>
    </row>
    <row r="48" spans="2:9" ht="15" thickBot="1">
      <c r="B48" s="429" t="s">
        <v>135</v>
      </c>
      <c r="C48" s="1002">
        <v>270.05396867184413</v>
      </c>
      <c r="D48" s="1002">
        <v>268.88102725366878</v>
      </c>
      <c r="E48" s="1002">
        <v>272.74660994416377</v>
      </c>
      <c r="F48" s="1002">
        <v>279.28716624210159</v>
      </c>
      <c r="G48" s="1002">
        <v>265.13031620987601</v>
      </c>
      <c r="H48" s="1002">
        <v>266.41675888835204</v>
      </c>
      <c r="I48" s="1002">
        <v>263.17005011663088</v>
      </c>
    </row>
    <row r="49" spans="2:9" ht="15" thickTop="1">
      <c r="B49" s="1359" t="s">
        <v>857</v>
      </c>
      <c r="C49" s="1359"/>
      <c r="D49" s="1359"/>
      <c r="E49" s="1359"/>
      <c r="F49" s="1359"/>
      <c r="G49" s="1359"/>
      <c r="H49" s="1359"/>
      <c r="I49" s="1359"/>
    </row>
    <row r="50" spans="2:9">
      <c r="B50" s="476" t="s">
        <v>859</v>
      </c>
      <c r="C50" s="476"/>
      <c r="D50" s="476"/>
      <c r="E50" s="476"/>
      <c r="F50" s="476"/>
      <c r="G50" s="476"/>
      <c r="H50" s="905"/>
      <c r="I50" s="905"/>
    </row>
    <row r="51" spans="2:9">
      <c r="B51" s="1310"/>
      <c r="C51" s="1310"/>
      <c r="D51" s="1310"/>
      <c r="E51" s="1310"/>
      <c r="F51" s="1310"/>
      <c r="G51" s="1310"/>
      <c r="H51" s="1310"/>
      <c r="I51" s="1310"/>
    </row>
    <row r="52" spans="2:9">
      <c r="B52" s="417"/>
      <c r="C52" s="411"/>
      <c r="D52" s="411"/>
      <c r="E52" s="411"/>
      <c r="F52" s="411"/>
      <c r="G52" s="411"/>
      <c r="H52" s="411"/>
      <c r="I52" s="411"/>
    </row>
    <row r="53" spans="2:9">
      <c r="B53" s="1358" t="s">
        <v>12</v>
      </c>
      <c r="C53" s="1358"/>
      <c r="D53" s="1358"/>
      <c r="E53" s="1358"/>
      <c r="F53" s="1358"/>
      <c r="G53" s="1358"/>
      <c r="H53" s="1358"/>
      <c r="I53" s="1358"/>
    </row>
    <row r="54" spans="2:9">
      <c r="B54" s="413" t="s">
        <v>11</v>
      </c>
      <c r="C54" s="411"/>
      <c r="D54" s="411"/>
      <c r="E54" s="411"/>
      <c r="F54" s="411"/>
      <c r="G54" s="411"/>
      <c r="H54" s="411"/>
      <c r="I54" s="411"/>
    </row>
    <row r="55" spans="2:9">
      <c r="B55" s="422" t="s">
        <v>115</v>
      </c>
      <c r="C55" s="411"/>
      <c r="D55" s="411"/>
      <c r="E55" s="411"/>
      <c r="F55" s="411"/>
      <c r="G55" s="411"/>
      <c r="H55" s="411"/>
      <c r="I55" s="411"/>
    </row>
    <row r="56" spans="2:9">
      <c r="B56" s="417"/>
      <c r="C56" s="411"/>
      <c r="D56" s="411"/>
      <c r="E56" s="411"/>
      <c r="F56" s="411"/>
      <c r="G56" s="411"/>
      <c r="H56" s="411"/>
      <c r="I56" s="411"/>
    </row>
    <row r="57" spans="2:9">
      <c r="B57" s="415"/>
      <c r="C57" s="416">
        <v>2014</v>
      </c>
      <c r="D57" s="416">
        <v>2015</v>
      </c>
      <c r="E57" s="416">
        <v>2016</v>
      </c>
      <c r="F57" s="416">
        <v>2017</v>
      </c>
      <c r="G57" s="416">
        <v>2018</v>
      </c>
      <c r="H57" s="416">
        <v>2019</v>
      </c>
      <c r="I57" s="416">
        <v>2020</v>
      </c>
    </row>
    <row r="58" spans="2:9">
      <c r="B58" s="417" t="s">
        <v>136</v>
      </c>
      <c r="C58" s="418">
        <v>3838.9364388943</v>
      </c>
      <c r="D58" s="418">
        <v>4364.2682205922438</v>
      </c>
      <c r="E58" s="418">
        <v>4716.002112916779</v>
      </c>
      <c r="F58" s="418">
        <v>5422.0787732291137</v>
      </c>
      <c r="G58" s="418">
        <v>5713.150143144263</v>
      </c>
      <c r="H58" s="418">
        <v>6622.7738595463743</v>
      </c>
      <c r="I58" s="418">
        <v>8237.4371774072279</v>
      </c>
    </row>
    <row r="59" spans="2:9">
      <c r="B59" s="422"/>
      <c r="C59" s="418"/>
      <c r="D59" s="418"/>
      <c r="E59" s="418"/>
      <c r="F59" s="418"/>
      <c r="G59" s="418"/>
      <c r="H59" s="418"/>
      <c r="I59" s="418"/>
    </row>
    <row r="60" spans="2:9">
      <c r="B60" s="417" t="s">
        <v>137</v>
      </c>
      <c r="C60" s="446">
        <v>3737.0920312623398</v>
      </c>
      <c r="D60" s="446">
        <v>4252.5330417321802</v>
      </c>
      <c r="E60" s="446">
        <v>4587.6090321058236</v>
      </c>
      <c r="F60" s="446">
        <v>5269.361764017116</v>
      </c>
      <c r="G60" s="446">
        <v>5549.1039750806194</v>
      </c>
      <c r="H60" s="446">
        <v>6440.7824296257622</v>
      </c>
      <c r="I60" s="446">
        <v>8039.6417120231163</v>
      </c>
    </row>
    <row r="61" spans="2:9">
      <c r="B61" s="419" t="s">
        <v>118</v>
      </c>
      <c r="C61" s="418">
        <v>495.52362774779516</v>
      </c>
      <c r="D61" s="418">
        <v>527.93936058700217</v>
      </c>
      <c r="E61" s="418">
        <v>515.71754852432866</v>
      </c>
      <c r="F61" s="418">
        <v>636.65029674176321</v>
      </c>
      <c r="G61" s="418">
        <v>624.99848131369595</v>
      </c>
      <c r="H61" s="418">
        <v>755.78487148713316</v>
      </c>
      <c r="I61" s="418">
        <v>849.17650138186411</v>
      </c>
    </row>
    <row r="62" spans="2:9">
      <c r="B62" s="433" t="s">
        <v>860</v>
      </c>
      <c r="C62" s="418">
        <v>2833.0509938133473</v>
      </c>
      <c r="D62" s="418">
        <v>3284.6638495807128</v>
      </c>
      <c r="E62" s="418">
        <v>3616.8605424089337</v>
      </c>
      <c r="F62" s="418">
        <v>4142.034236606456</v>
      </c>
      <c r="G62" s="418">
        <v>4447.4652156211423</v>
      </c>
      <c r="H62" s="418">
        <v>5160.912682949639</v>
      </c>
      <c r="I62" s="418">
        <v>6626.9328775876274</v>
      </c>
    </row>
    <row r="63" spans="2:9">
      <c r="B63" s="433" t="s">
        <v>861</v>
      </c>
      <c r="C63" s="418">
        <v>134.27219297090954</v>
      </c>
      <c r="D63" s="418">
        <v>141.2152712264151</v>
      </c>
      <c r="E63" s="418">
        <v>143.52081228396705</v>
      </c>
      <c r="F63" s="418">
        <v>149.47382967744394</v>
      </c>
      <c r="G63" s="418">
        <v>139.01020427946415</v>
      </c>
      <c r="H63" s="418">
        <v>163.97034488312528</v>
      </c>
      <c r="I63" s="418">
        <v>183.62195944992314</v>
      </c>
    </row>
    <row r="64" spans="2:9">
      <c r="B64" s="433" t="s">
        <v>862</v>
      </c>
      <c r="C64" s="418">
        <v>106.0498275635119</v>
      </c>
      <c r="D64" s="418">
        <v>116.01438155136267</v>
      </c>
      <c r="E64" s="418">
        <v>121.68039883009837</v>
      </c>
      <c r="F64" s="418">
        <v>134.79891405721349</v>
      </c>
      <c r="G64" s="418">
        <v>136.48996051415611</v>
      </c>
      <c r="H64" s="418">
        <v>146.76053015778996</v>
      </c>
      <c r="I64" s="418">
        <v>153.53809043575546</v>
      </c>
    </row>
    <row r="65" spans="2:9">
      <c r="B65" s="433" t="s">
        <v>863</v>
      </c>
      <c r="C65" s="418">
        <v>76.593411873107797</v>
      </c>
      <c r="D65" s="418">
        <v>84.331164832285125</v>
      </c>
      <c r="E65" s="418">
        <v>89.848602765222012</v>
      </c>
      <c r="F65" s="418">
        <v>103.62450015453173</v>
      </c>
      <c r="G65" s="418">
        <v>102.21870375277079</v>
      </c>
      <c r="H65" s="418">
        <v>111.17557580102977</v>
      </c>
      <c r="I65" s="418">
        <v>120.7418518775132</v>
      </c>
    </row>
    <row r="66" spans="2:9">
      <c r="B66" s="433" t="s">
        <v>864</v>
      </c>
      <c r="C66" s="418">
        <v>63.231499276030014</v>
      </c>
      <c r="D66" s="418">
        <v>68.793041142557655</v>
      </c>
      <c r="E66" s="418">
        <v>71.963363467162978</v>
      </c>
      <c r="F66" s="418">
        <v>76.362684604146907</v>
      </c>
      <c r="G66" s="418">
        <v>76.177692760066961</v>
      </c>
      <c r="H66" s="418">
        <v>80.605108691699016</v>
      </c>
      <c r="I66" s="418">
        <v>85.070315968292832</v>
      </c>
    </row>
    <row r="67" spans="2:9">
      <c r="B67" s="433" t="s">
        <v>865</v>
      </c>
      <c r="C67" s="418">
        <v>2.5662761616427536E-3</v>
      </c>
      <c r="D67" s="418">
        <v>2.5545073375262055E-3</v>
      </c>
      <c r="E67" s="418">
        <v>2.5918638659930869E-3</v>
      </c>
      <c r="F67" s="418">
        <v>2.6544057880641598E-3</v>
      </c>
      <c r="G67" s="418">
        <v>2.4557480660983978E-3</v>
      </c>
      <c r="H67" s="418">
        <v>2.5323295457497495E-3</v>
      </c>
      <c r="I67" s="418">
        <v>2.5014691127072473E-3</v>
      </c>
    </row>
    <row r="68" spans="2:9">
      <c r="B68" s="433" t="s">
        <v>866</v>
      </c>
      <c r="C68" s="418">
        <v>26.388670922732654</v>
      </c>
      <c r="D68" s="418">
        <v>27.603381289308178</v>
      </c>
      <c r="E68" s="418">
        <v>26.017918904546661</v>
      </c>
      <c r="F68" s="418">
        <v>24.375921778353849</v>
      </c>
      <c r="G68" s="418">
        <v>20.807036364458863</v>
      </c>
      <c r="H68" s="418">
        <v>19.628513516321938</v>
      </c>
      <c r="I68" s="418">
        <v>18.639623188628939</v>
      </c>
    </row>
    <row r="69" spans="2:9">
      <c r="B69" s="433" t="s">
        <v>867</v>
      </c>
      <c r="C69" s="418">
        <v>1.979240818744241</v>
      </c>
      <c r="D69" s="418">
        <v>1.9700370151991615</v>
      </c>
      <c r="E69" s="418">
        <v>1.9972530576974208</v>
      </c>
      <c r="F69" s="418">
        <v>2.0387259914197449</v>
      </c>
      <c r="G69" s="418">
        <v>1.934095476899812</v>
      </c>
      <c r="H69" s="418">
        <v>1.9422698094777915</v>
      </c>
      <c r="I69" s="418">
        <v>1.9179906643982025</v>
      </c>
    </row>
    <row r="70" spans="2:9">
      <c r="B70" s="433" t="s">
        <v>868</v>
      </c>
      <c r="C70" s="418"/>
      <c r="D70" s="418"/>
      <c r="E70" s="418"/>
      <c r="F70" s="418"/>
      <c r="G70" s="418"/>
      <c r="H70" s="418"/>
      <c r="I70" s="418"/>
    </row>
    <row r="71" spans="2:9">
      <c r="B71" s="419"/>
      <c r="C71" s="446">
        <v>101.84440763195998</v>
      </c>
      <c r="D71" s="446">
        <v>111.73517886006289</v>
      </c>
      <c r="E71" s="446">
        <v>128.39308081095453</v>
      </c>
      <c r="F71" s="446">
        <v>152.71700921199712</v>
      </c>
      <c r="G71" s="446">
        <v>164.04616806364265</v>
      </c>
      <c r="H71" s="446">
        <v>181.99142992061141</v>
      </c>
      <c r="I71" s="446">
        <v>197.79546538411205</v>
      </c>
    </row>
    <row r="72" spans="2:9">
      <c r="B72" s="417" t="s">
        <v>149</v>
      </c>
      <c r="C72" s="446"/>
      <c r="D72" s="446"/>
      <c r="E72" s="446"/>
      <c r="F72" s="446"/>
      <c r="G72" s="446"/>
      <c r="H72" s="446"/>
      <c r="I72" s="446"/>
    </row>
    <row r="73" spans="2:9">
      <c r="B73" s="419" t="s">
        <v>118</v>
      </c>
      <c r="C73" s="446">
        <v>52.529422666842173</v>
      </c>
      <c r="D73" s="446">
        <v>59.115104559748431</v>
      </c>
      <c r="E73" s="446">
        <v>70.329964504121236</v>
      </c>
      <c r="F73" s="446">
        <v>89.786319925606932</v>
      </c>
      <c r="G73" s="446">
        <v>102.22813899534053</v>
      </c>
      <c r="H73" s="446">
        <v>117.02640839399182</v>
      </c>
      <c r="I73" s="446">
        <v>130.32569753984566</v>
      </c>
    </row>
    <row r="74" spans="2:9">
      <c r="B74" s="433" t="s">
        <v>869</v>
      </c>
      <c r="C74" s="418">
        <v>13.450831314992758</v>
      </c>
      <c r="D74" s="418">
        <v>14.388004061844864</v>
      </c>
      <c r="E74" s="418">
        <v>16.931842794469556</v>
      </c>
      <c r="F74" s="418">
        <v>18.51956678017147</v>
      </c>
      <c r="G74" s="418">
        <v>18.108169239816725</v>
      </c>
      <c r="H74" s="418">
        <v>18.784109619111454</v>
      </c>
      <c r="I74" s="418">
        <v>19.277654282495618</v>
      </c>
    </row>
    <row r="75" spans="2:9">
      <c r="B75" s="433" t="s">
        <v>870</v>
      </c>
      <c r="C75" s="446">
        <v>12.190279978939053</v>
      </c>
      <c r="D75" s="446">
        <v>13.092239779874214</v>
      </c>
      <c r="E75" s="446">
        <v>14.552012629619782</v>
      </c>
      <c r="F75" s="446">
        <v>16.221307168229909</v>
      </c>
      <c r="G75" s="446">
        <v>15.961328430453861</v>
      </c>
      <c r="H75" s="446">
        <v>17.234710716159835</v>
      </c>
      <c r="I75" s="446">
        <v>18.674157633868887</v>
      </c>
    </row>
    <row r="76" spans="2:9">
      <c r="B76" s="433" t="s">
        <v>871</v>
      </c>
      <c r="C76" s="418">
        <v>12.825527813610634</v>
      </c>
      <c r="D76" s="418">
        <v>13.754033071278828</v>
      </c>
      <c r="E76" s="418">
        <v>14.613456274926879</v>
      </c>
      <c r="F76" s="418">
        <v>15.523678154659711</v>
      </c>
      <c r="G76" s="418">
        <v>15.300732200673391</v>
      </c>
      <c r="H76" s="418">
        <v>16.003721287882328</v>
      </c>
      <c r="I76" s="418">
        <v>16.380650027842574</v>
      </c>
    </row>
    <row r="77" spans="2:9">
      <c r="B77" s="433" t="s">
        <v>872</v>
      </c>
      <c r="C77" s="418">
        <v>9.25865643675135</v>
      </c>
      <c r="D77" s="418">
        <v>9.803410960429769</v>
      </c>
      <c r="E77" s="418">
        <v>10.360300332358415</v>
      </c>
      <c r="F77" s="418">
        <v>11.021919753783985</v>
      </c>
      <c r="G77" s="418">
        <v>10.886977426505275</v>
      </c>
      <c r="H77" s="418">
        <v>11.373904373905681</v>
      </c>
      <c r="I77" s="418">
        <v>11.587849514102199</v>
      </c>
    </row>
    <row r="78" spans="2:9">
      <c r="B78" s="433" t="s">
        <v>873</v>
      </c>
      <c r="C78" s="418">
        <v>8.1415269185204676E-3</v>
      </c>
      <c r="D78" s="418">
        <v>8.1041902515723279E-3</v>
      </c>
      <c r="E78" s="418">
        <v>8.2227040680670025E-3</v>
      </c>
      <c r="F78" s="418">
        <v>8.4211187007898133E-3</v>
      </c>
      <c r="G78" s="418">
        <v>8.0134936893737196E-3</v>
      </c>
      <c r="H78" s="418">
        <v>8.0338310706547997E-3</v>
      </c>
      <c r="I78" s="418">
        <v>7.9359261568781418E-3</v>
      </c>
    </row>
    <row r="79" spans="2:9">
      <c r="B79" s="433" t="s">
        <v>874</v>
      </c>
      <c r="C79" s="418">
        <v>1.577560816111623</v>
      </c>
      <c r="D79" s="418">
        <v>1.5703134433962265</v>
      </c>
      <c r="E79" s="418">
        <v>1.5932547394310022</v>
      </c>
      <c r="F79" s="418">
        <v>1.6316723110458191</v>
      </c>
      <c r="G79" s="418">
        <v>1.5489307802170105</v>
      </c>
      <c r="H79" s="418">
        <v>1.5566073616285052</v>
      </c>
      <c r="I79" s="418">
        <v>1.5376340690444481</v>
      </c>
    </row>
    <row r="80" spans="2:9">
      <c r="B80" s="433" t="s">
        <v>875</v>
      </c>
      <c r="C80" s="418">
        <v>3.9870777938659993E-3</v>
      </c>
      <c r="D80" s="418">
        <v>3.9687932389937111E-3</v>
      </c>
      <c r="E80" s="418">
        <v>4.0268319595852167E-3</v>
      </c>
      <c r="F80" s="418">
        <v>4.1239997984960728E-3</v>
      </c>
      <c r="G80" s="418">
        <v>3.8774969464711543E-3</v>
      </c>
      <c r="H80" s="418">
        <v>3.9343368611375225E-3</v>
      </c>
      <c r="I80" s="418">
        <v>3.8863907557526345E-3</v>
      </c>
    </row>
    <row r="81" spans="2:9">
      <c r="B81" s="433" t="s">
        <v>873</v>
      </c>
      <c r="C81" s="418"/>
      <c r="D81" s="418"/>
      <c r="E81" s="418"/>
      <c r="F81" s="418"/>
      <c r="G81" s="418"/>
      <c r="H81" s="418"/>
      <c r="I81" s="418"/>
    </row>
    <row r="82" spans="2:9">
      <c r="B82" s="422"/>
      <c r="C82" s="505"/>
      <c r="D82" s="505"/>
      <c r="E82" s="505"/>
      <c r="F82" s="505"/>
      <c r="G82" s="505"/>
      <c r="H82" s="505"/>
      <c r="I82" s="505"/>
    </row>
    <row r="83" spans="2:9">
      <c r="B83" s="423" t="s">
        <v>155</v>
      </c>
      <c r="C83" s="432" t="s">
        <v>124</v>
      </c>
      <c r="D83" s="432" t="s">
        <v>124</v>
      </c>
      <c r="E83" s="432" t="s">
        <v>124</v>
      </c>
      <c r="F83" s="432" t="s">
        <v>124</v>
      </c>
      <c r="G83" s="432" t="s">
        <v>124</v>
      </c>
      <c r="H83" s="432" t="s">
        <v>124</v>
      </c>
      <c r="I83" s="432" t="s">
        <v>124</v>
      </c>
    </row>
    <row r="84" spans="2:9" ht="15" thickBot="1">
      <c r="B84" s="434" t="s">
        <v>116</v>
      </c>
      <c r="C84" s="432" t="s">
        <v>124</v>
      </c>
      <c r="D84" s="432" t="s">
        <v>124</v>
      </c>
      <c r="E84" s="432" t="s">
        <v>124</v>
      </c>
      <c r="F84" s="432" t="s">
        <v>124</v>
      </c>
      <c r="G84" s="432" t="s">
        <v>124</v>
      </c>
      <c r="H84" s="432" t="s">
        <v>124</v>
      </c>
      <c r="I84" s="432" t="s">
        <v>124</v>
      </c>
    </row>
    <row r="85" spans="2:9" ht="15" thickTop="1">
      <c r="B85" s="1359" t="s">
        <v>857</v>
      </c>
      <c r="C85" s="1359"/>
      <c r="D85" s="1359"/>
      <c r="E85" s="1359"/>
      <c r="F85" s="1359"/>
      <c r="G85" s="1359"/>
      <c r="H85" s="1359"/>
      <c r="I85" s="1359"/>
    </row>
    <row r="86" spans="2:9">
      <c r="B86" s="1310"/>
      <c r="C86" s="1310"/>
      <c r="D86" s="1310"/>
      <c r="E86" s="1310"/>
      <c r="F86" s="1310"/>
      <c r="G86" s="1310"/>
      <c r="H86" s="1310"/>
      <c r="I86" s="1310"/>
    </row>
    <row r="87" spans="2:9">
      <c r="B87" s="417"/>
      <c r="C87" s="411"/>
      <c r="D87" s="411"/>
      <c r="E87" s="411"/>
      <c r="F87" s="411"/>
      <c r="G87" s="411"/>
      <c r="H87" s="411"/>
      <c r="I87" s="411"/>
    </row>
    <row r="88" spans="2:9">
      <c r="B88" s="1358" t="s">
        <v>14</v>
      </c>
      <c r="C88" s="1358"/>
      <c r="D88" s="1358"/>
      <c r="E88" s="1358"/>
      <c r="F88" s="1358"/>
      <c r="G88" s="1358"/>
      <c r="H88" s="1358"/>
      <c r="I88" s="1358"/>
    </row>
    <row r="89" spans="2:9">
      <c r="B89" s="413" t="s">
        <v>13</v>
      </c>
      <c r="C89" s="411"/>
      <c r="D89" s="411"/>
      <c r="E89" s="411"/>
      <c r="F89" s="411"/>
      <c r="G89" s="411"/>
      <c r="H89" s="411"/>
      <c r="I89" s="411"/>
    </row>
    <row r="90" spans="2:9">
      <c r="B90" s="422" t="s">
        <v>156</v>
      </c>
      <c r="C90" s="411"/>
      <c r="D90" s="411"/>
      <c r="E90" s="411"/>
      <c r="F90" s="411"/>
      <c r="G90" s="411"/>
      <c r="H90" s="411"/>
      <c r="I90" s="411"/>
    </row>
    <row r="91" spans="2:9">
      <c r="B91" s="417"/>
      <c r="C91" s="411"/>
      <c r="D91" s="411"/>
      <c r="E91" s="411"/>
      <c r="F91" s="411"/>
      <c r="G91" s="411"/>
      <c r="H91" s="411"/>
      <c r="I91" s="411"/>
    </row>
    <row r="92" spans="2:9">
      <c r="B92" s="415"/>
      <c r="C92" s="416">
        <v>2014</v>
      </c>
      <c r="D92" s="416">
        <v>2015</v>
      </c>
      <c r="E92" s="416">
        <v>2016</v>
      </c>
      <c r="F92" s="416">
        <v>2017</v>
      </c>
      <c r="G92" s="416">
        <v>2018</v>
      </c>
      <c r="H92" s="416">
        <v>2019</v>
      </c>
      <c r="I92" s="416">
        <v>2020</v>
      </c>
    </row>
    <row r="93" spans="2:9">
      <c r="B93" s="85" t="s">
        <v>157</v>
      </c>
      <c r="C93" s="411"/>
      <c r="D93" s="411"/>
      <c r="E93" s="411"/>
      <c r="F93" s="411"/>
      <c r="G93" s="411"/>
      <c r="H93" s="411"/>
      <c r="I93" s="411"/>
    </row>
    <row r="94" spans="2:9">
      <c r="B94" s="435" t="s">
        <v>158</v>
      </c>
      <c r="C94" s="436">
        <v>1</v>
      </c>
      <c r="D94" s="436">
        <v>1</v>
      </c>
      <c r="E94" s="436">
        <v>1</v>
      </c>
      <c r="F94" s="436">
        <v>1</v>
      </c>
      <c r="G94" s="436">
        <v>1</v>
      </c>
      <c r="H94" s="436">
        <v>1</v>
      </c>
      <c r="I94" s="436">
        <v>1</v>
      </c>
    </row>
    <row r="95" spans="2:9">
      <c r="B95" s="47" t="s">
        <v>159</v>
      </c>
      <c r="C95" s="436">
        <v>146</v>
      </c>
      <c r="D95" s="436">
        <v>143</v>
      </c>
      <c r="E95" s="436">
        <v>143</v>
      </c>
      <c r="F95" s="436">
        <v>144</v>
      </c>
      <c r="G95" s="436">
        <v>137</v>
      </c>
      <c r="H95" s="436">
        <v>138</v>
      </c>
      <c r="I95" s="436">
        <v>132</v>
      </c>
    </row>
    <row r="96" spans="2:9">
      <c r="B96" s="47" t="s">
        <v>160</v>
      </c>
      <c r="C96" s="436">
        <v>170</v>
      </c>
      <c r="D96" s="436">
        <v>169</v>
      </c>
      <c r="E96" s="436">
        <v>171</v>
      </c>
      <c r="F96" s="436">
        <v>154</v>
      </c>
      <c r="G96" s="436">
        <v>152</v>
      </c>
      <c r="H96" s="436">
        <v>154</v>
      </c>
      <c r="I96" s="436">
        <v>153</v>
      </c>
    </row>
    <row r="97" spans="2:9">
      <c r="B97" s="435" t="s">
        <v>161</v>
      </c>
      <c r="C97" s="432">
        <v>3.6445965512702378</v>
      </c>
      <c r="D97" s="432">
        <v>3.7070230607966459</v>
      </c>
      <c r="E97" s="432">
        <v>5.2241425152884871</v>
      </c>
      <c r="F97" s="432">
        <v>6.2840633539239494</v>
      </c>
      <c r="G97" s="432">
        <v>6.3152792767175692</v>
      </c>
      <c r="H97" s="432">
        <v>6.1058549080121169</v>
      </c>
      <c r="I97" s="432">
        <v>8.187933138294186</v>
      </c>
    </row>
    <row r="98" spans="2:9">
      <c r="B98" s="435"/>
      <c r="C98" s="436"/>
      <c r="D98" s="436"/>
      <c r="E98" s="436"/>
      <c r="F98" s="436"/>
      <c r="G98" s="436"/>
      <c r="H98" s="436"/>
      <c r="I98" s="436"/>
    </row>
    <row r="99" spans="2:9">
      <c r="B99" s="85" t="s">
        <v>501</v>
      </c>
      <c r="C99" s="436"/>
      <c r="D99" s="436"/>
      <c r="E99" s="436"/>
      <c r="F99" s="436"/>
      <c r="G99" s="436"/>
      <c r="H99" s="436"/>
      <c r="I99" s="436"/>
    </row>
    <row r="100" spans="2:9">
      <c r="B100" s="435" t="s">
        <v>163</v>
      </c>
      <c r="C100" s="436">
        <v>18</v>
      </c>
      <c r="D100" s="436">
        <v>17</v>
      </c>
      <c r="E100" s="436">
        <v>18</v>
      </c>
      <c r="F100" s="436">
        <v>18</v>
      </c>
      <c r="G100" s="436">
        <v>17</v>
      </c>
      <c r="H100" s="436">
        <v>16</v>
      </c>
      <c r="I100" s="436">
        <v>17</v>
      </c>
    </row>
    <row r="101" spans="2:9">
      <c r="B101" s="435" t="s">
        <v>158</v>
      </c>
      <c r="C101" s="436">
        <v>3474</v>
      </c>
      <c r="D101" s="436">
        <v>3564</v>
      </c>
      <c r="E101" s="436">
        <v>3558</v>
      </c>
      <c r="F101" s="436">
        <v>3572</v>
      </c>
      <c r="G101" s="436">
        <v>2968</v>
      </c>
      <c r="H101" s="436">
        <v>2807</v>
      </c>
      <c r="I101" s="436">
        <v>2731</v>
      </c>
    </row>
    <row r="102" spans="2:9">
      <c r="B102" s="435" t="s">
        <v>165</v>
      </c>
      <c r="C102" s="436">
        <v>4143147</v>
      </c>
      <c r="D102" s="436">
        <v>4272899</v>
      </c>
      <c r="E102" s="436">
        <v>4214616</v>
      </c>
      <c r="F102" s="436">
        <v>4104304</v>
      </c>
      <c r="G102" s="436">
        <v>4021253</v>
      </c>
      <c r="H102" s="436">
        <v>4133383</v>
      </c>
      <c r="I102" s="436">
        <v>6033996</v>
      </c>
    </row>
    <row r="103" spans="2:9">
      <c r="B103" s="435" t="s">
        <v>161</v>
      </c>
      <c r="C103" s="432">
        <v>6.713439515598262</v>
      </c>
      <c r="D103" s="432">
        <v>7.0728511530398324</v>
      </c>
      <c r="E103" s="432">
        <v>7.6954267482052643</v>
      </c>
      <c r="F103" s="432">
        <v>8.588287992680506</v>
      </c>
      <c r="G103" s="432">
        <v>8.7170008853618022</v>
      </c>
      <c r="H103" s="432">
        <v>9.4036244421237498</v>
      </c>
      <c r="I103" s="432">
        <v>11.34552761033742</v>
      </c>
    </row>
    <row r="104" spans="2:9">
      <c r="B104" s="435"/>
      <c r="C104" s="436"/>
      <c r="D104" s="436"/>
      <c r="E104" s="436"/>
      <c r="F104" s="436"/>
      <c r="G104" s="436"/>
      <c r="H104" s="436"/>
      <c r="I104" s="436"/>
    </row>
    <row r="105" spans="2:9" ht="26.4">
      <c r="B105" s="88" t="s">
        <v>166</v>
      </c>
      <c r="C105" s="436"/>
      <c r="D105" s="436"/>
      <c r="E105" s="436"/>
      <c r="F105" s="436"/>
      <c r="G105" s="436"/>
      <c r="H105" s="436"/>
      <c r="I105" s="436"/>
    </row>
    <row r="106" spans="2:9">
      <c r="B106" s="435" t="s">
        <v>163</v>
      </c>
      <c r="C106" s="436" t="s">
        <v>124</v>
      </c>
      <c r="D106" s="436" t="s">
        <v>124</v>
      </c>
      <c r="E106" s="436" t="s">
        <v>124</v>
      </c>
      <c r="F106" s="436" t="s">
        <v>124</v>
      </c>
      <c r="G106" s="436" t="s">
        <v>124</v>
      </c>
      <c r="H106" s="436" t="s">
        <v>124</v>
      </c>
      <c r="I106" s="436" t="s">
        <v>124</v>
      </c>
    </row>
    <row r="107" spans="2:9">
      <c r="B107" s="435" t="s">
        <v>158</v>
      </c>
      <c r="C107" s="436" t="s">
        <v>124</v>
      </c>
      <c r="D107" s="436" t="s">
        <v>124</v>
      </c>
      <c r="E107" s="436" t="s">
        <v>124</v>
      </c>
      <c r="F107" s="436" t="s">
        <v>124</v>
      </c>
      <c r="G107" s="436" t="s">
        <v>124</v>
      </c>
      <c r="H107" s="436" t="s">
        <v>124</v>
      </c>
      <c r="I107" s="436" t="s">
        <v>124</v>
      </c>
    </row>
    <row r="108" spans="2:9">
      <c r="B108" s="435" t="s">
        <v>165</v>
      </c>
      <c r="C108" s="436" t="s">
        <v>124</v>
      </c>
      <c r="D108" s="436" t="s">
        <v>124</v>
      </c>
      <c r="E108" s="436" t="s">
        <v>124</v>
      </c>
      <c r="F108" s="436" t="s">
        <v>124</v>
      </c>
      <c r="G108" s="436" t="s">
        <v>124</v>
      </c>
      <c r="H108" s="436" t="s">
        <v>124</v>
      </c>
      <c r="I108" s="436" t="s">
        <v>124</v>
      </c>
    </row>
    <row r="109" spans="2:9">
      <c r="B109" s="435" t="s">
        <v>161</v>
      </c>
      <c r="C109" s="436" t="s">
        <v>124</v>
      </c>
      <c r="D109" s="436" t="s">
        <v>124</v>
      </c>
      <c r="E109" s="436" t="s">
        <v>124</v>
      </c>
      <c r="F109" s="436" t="s">
        <v>124</v>
      </c>
      <c r="G109" s="436" t="s">
        <v>124</v>
      </c>
      <c r="H109" s="436" t="s">
        <v>124</v>
      </c>
      <c r="I109" s="436" t="s">
        <v>124</v>
      </c>
    </row>
    <row r="110" spans="2:9">
      <c r="B110" s="435"/>
      <c r="C110" s="436"/>
      <c r="D110" s="436"/>
      <c r="E110" s="436"/>
      <c r="F110" s="436"/>
      <c r="G110" s="436"/>
      <c r="H110" s="436"/>
      <c r="I110" s="436"/>
    </row>
    <row r="111" spans="2:9">
      <c r="B111" s="85" t="s">
        <v>167</v>
      </c>
      <c r="C111" s="436"/>
      <c r="D111" s="436"/>
      <c r="E111" s="436"/>
      <c r="F111" s="436"/>
      <c r="G111" s="436"/>
      <c r="H111" s="436"/>
      <c r="I111" s="436"/>
    </row>
    <row r="112" spans="2:9">
      <c r="B112" s="435" t="s">
        <v>163</v>
      </c>
      <c r="C112" s="436" t="s">
        <v>124</v>
      </c>
      <c r="D112" s="436" t="s">
        <v>124</v>
      </c>
      <c r="E112" s="436" t="s">
        <v>124</v>
      </c>
      <c r="F112" s="436" t="s">
        <v>124</v>
      </c>
      <c r="G112" s="436" t="s">
        <v>124</v>
      </c>
      <c r="H112" s="436" t="s">
        <v>124</v>
      </c>
      <c r="I112" s="436" t="s">
        <v>124</v>
      </c>
    </row>
    <row r="113" spans="2:9">
      <c r="B113" s="435" t="s">
        <v>161</v>
      </c>
      <c r="C113" s="436" t="s">
        <v>124</v>
      </c>
      <c r="D113" s="436" t="s">
        <v>124</v>
      </c>
      <c r="E113" s="436" t="s">
        <v>124</v>
      </c>
      <c r="F113" s="436" t="s">
        <v>124</v>
      </c>
      <c r="G113" s="436" t="s">
        <v>124</v>
      </c>
      <c r="H113" s="436" t="s">
        <v>124</v>
      </c>
      <c r="I113" s="436" t="s">
        <v>124</v>
      </c>
    </row>
    <row r="114" spans="2:9" ht="15" thickBot="1">
      <c r="B114" s="437" t="s">
        <v>170</v>
      </c>
      <c r="C114" s="506" t="s">
        <v>124</v>
      </c>
      <c r="D114" s="506" t="s">
        <v>124</v>
      </c>
      <c r="E114" s="506" t="s">
        <v>124</v>
      </c>
      <c r="F114" s="506" t="s">
        <v>124</v>
      </c>
      <c r="G114" s="506" t="s">
        <v>124</v>
      </c>
      <c r="H114" s="506" t="s">
        <v>124</v>
      </c>
      <c r="I114" s="506" t="s">
        <v>124</v>
      </c>
    </row>
    <row r="115" spans="2:9" ht="15" thickTop="1">
      <c r="B115" s="1359" t="s">
        <v>876</v>
      </c>
      <c r="C115" s="1359"/>
      <c r="D115" s="1359"/>
      <c r="E115" s="1359"/>
      <c r="F115" s="1359"/>
      <c r="G115" s="1359"/>
      <c r="H115" s="1359"/>
      <c r="I115" s="1359"/>
    </row>
    <row r="116" spans="2:9">
      <c r="B116" s="1310"/>
      <c r="C116" s="1310"/>
      <c r="D116" s="1310"/>
      <c r="E116" s="1310"/>
      <c r="F116" s="1310"/>
      <c r="G116" s="1310"/>
      <c r="H116" s="1310"/>
      <c r="I116" s="1310"/>
    </row>
    <row r="117" spans="2:9">
      <c r="B117" s="417"/>
      <c r="C117" s="411"/>
      <c r="D117" s="411"/>
      <c r="E117" s="411"/>
      <c r="F117" s="411"/>
      <c r="G117" s="411"/>
      <c r="H117" s="411"/>
      <c r="I117" s="411"/>
    </row>
    <row r="118" spans="2:9">
      <c r="B118" s="1358" t="s">
        <v>17</v>
      </c>
      <c r="C118" s="1358"/>
      <c r="D118" s="1358"/>
      <c r="E118" s="1358"/>
      <c r="F118" s="1358"/>
      <c r="G118" s="1358"/>
      <c r="H118" s="1358"/>
      <c r="I118" s="1358"/>
    </row>
    <row r="119" spans="2:9">
      <c r="B119" s="413" t="s">
        <v>16</v>
      </c>
      <c r="C119" s="411"/>
      <c r="D119" s="411"/>
      <c r="E119" s="411"/>
      <c r="F119" s="411"/>
      <c r="G119" s="411"/>
      <c r="H119" s="411"/>
      <c r="I119" s="411"/>
    </row>
    <row r="120" spans="2:9">
      <c r="B120" s="422" t="s">
        <v>172</v>
      </c>
      <c r="C120" s="411"/>
      <c r="D120" s="411"/>
      <c r="E120" s="411"/>
      <c r="F120" s="411"/>
      <c r="G120" s="411"/>
      <c r="H120" s="411"/>
      <c r="I120" s="411"/>
    </row>
    <row r="121" spans="2:9">
      <c r="B121" s="417"/>
      <c r="C121" s="411"/>
      <c r="D121" s="411"/>
      <c r="E121" s="411"/>
      <c r="F121" s="411"/>
      <c r="G121" s="411"/>
      <c r="H121" s="411"/>
      <c r="I121" s="411"/>
    </row>
    <row r="122" spans="2:9">
      <c r="B122" s="415"/>
      <c r="C122" s="416">
        <v>2014</v>
      </c>
      <c r="D122" s="416">
        <v>2015</v>
      </c>
      <c r="E122" s="416">
        <v>2016</v>
      </c>
      <c r="F122" s="416">
        <v>2017</v>
      </c>
      <c r="G122" s="416">
        <v>2018</v>
      </c>
      <c r="H122" s="416">
        <v>2019</v>
      </c>
      <c r="I122" s="416">
        <v>2020</v>
      </c>
    </row>
    <row r="123" spans="2:9">
      <c r="B123" s="57" t="s">
        <v>173</v>
      </c>
      <c r="C123" s="411"/>
      <c r="D123" s="411"/>
      <c r="E123" s="411"/>
      <c r="F123" s="411"/>
      <c r="G123" s="411"/>
      <c r="H123" s="411"/>
      <c r="I123" s="411"/>
    </row>
    <row r="124" spans="2:9">
      <c r="B124" s="60" t="s">
        <v>174</v>
      </c>
      <c r="C124" s="436" t="s">
        <v>124</v>
      </c>
      <c r="D124" s="436" t="s">
        <v>124</v>
      </c>
      <c r="E124" s="436" t="s">
        <v>124</v>
      </c>
      <c r="F124" s="436" t="s">
        <v>124</v>
      </c>
      <c r="G124" s="436" t="s">
        <v>124</v>
      </c>
      <c r="H124" s="436" t="s">
        <v>124</v>
      </c>
      <c r="I124" s="436" t="s">
        <v>124</v>
      </c>
    </row>
    <row r="125" spans="2:9" ht="15.6">
      <c r="B125" s="60" t="s">
        <v>832</v>
      </c>
      <c r="C125" s="436">
        <v>3041161</v>
      </c>
      <c r="D125" s="436">
        <v>774342</v>
      </c>
      <c r="E125" s="436">
        <v>3482000</v>
      </c>
      <c r="F125" s="436">
        <v>3860000</v>
      </c>
      <c r="G125" s="436">
        <v>4308310</v>
      </c>
      <c r="H125" s="436">
        <v>6035374</v>
      </c>
      <c r="I125" s="436">
        <v>5226964</v>
      </c>
    </row>
    <row r="126" spans="2:9">
      <c r="B126" s="60" t="s">
        <v>176</v>
      </c>
      <c r="C126" s="436" t="s">
        <v>124</v>
      </c>
      <c r="D126" s="436" t="s">
        <v>124</v>
      </c>
      <c r="E126" s="436" t="s">
        <v>124</v>
      </c>
      <c r="F126" s="436" t="s">
        <v>124</v>
      </c>
      <c r="G126" s="436" t="s">
        <v>124</v>
      </c>
      <c r="H126" s="436" t="s">
        <v>124</v>
      </c>
      <c r="I126" s="436" t="s">
        <v>124</v>
      </c>
    </row>
    <row r="127" spans="2:9" ht="15.6">
      <c r="B127" s="60" t="s">
        <v>877</v>
      </c>
      <c r="C127" s="436">
        <v>240199</v>
      </c>
      <c r="D127" s="436">
        <v>177881</v>
      </c>
      <c r="E127" s="436">
        <v>94000</v>
      </c>
      <c r="F127" s="436">
        <v>287000</v>
      </c>
      <c r="G127" s="436">
        <v>705079</v>
      </c>
      <c r="H127" s="436">
        <v>822414</v>
      </c>
      <c r="I127" s="436">
        <v>934563</v>
      </c>
    </row>
    <row r="128" spans="2:9">
      <c r="B128" s="60" t="s">
        <v>178</v>
      </c>
      <c r="C128" s="436"/>
      <c r="D128" s="436"/>
      <c r="E128" s="436"/>
      <c r="F128" s="436"/>
      <c r="G128" s="436"/>
      <c r="H128" s="436"/>
      <c r="I128" s="436"/>
    </row>
    <row r="129" spans="2:9" ht="26.4">
      <c r="B129" s="63" t="s">
        <v>179</v>
      </c>
      <c r="C129" s="436" t="s">
        <v>124</v>
      </c>
      <c r="D129" s="436" t="s">
        <v>124</v>
      </c>
      <c r="E129" s="436" t="s">
        <v>124</v>
      </c>
      <c r="F129" s="436" t="s">
        <v>124</v>
      </c>
      <c r="G129" s="436" t="s">
        <v>124</v>
      </c>
      <c r="H129" s="436" t="s">
        <v>124</v>
      </c>
      <c r="I129" s="436" t="s">
        <v>124</v>
      </c>
    </row>
    <row r="130" spans="2:9">
      <c r="B130" s="64" t="s">
        <v>180</v>
      </c>
      <c r="C130" s="436"/>
      <c r="D130" s="436"/>
      <c r="E130" s="436"/>
      <c r="F130" s="436"/>
      <c r="G130" s="436"/>
      <c r="H130" s="436"/>
      <c r="I130" s="436"/>
    </row>
    <row r="131" spans="2:9" ht="26.4">
      <c r="B131" s="63" t="s">
        <v>181</v>
      </c>
      <c r="C131" s="436" t="s">
        <v>124</v>
      </c>
      <c r="D131" s="436" t="s">
        <v>124</v>
      </c>
      <c r="E131" s="436" t="s">
        <v>124</v>
      </c>
      <c r="F131" s="436" t="s">
        <v>124</v>
      </c>
      <c r="G131" s="436" t="s">
        <v>124</v>
      </c>
      <c r="H131" s="436" t="s">
        <v>124</v>
      </c>
      <c r="I131" s="436" t="s">
        <v>124</v>
      </c>
    </row>
    <row r="132" spans="2:9">
      <c r="B132" s="60" t="s">
        <v>182</v>
      </c>
      <c r="C132" s="436"/>
      <c r="D132" s="436"/>
      <c r="E132" s="436"/>
      <c r="F132" s="436"/>
      <c r="G132" s="436"/>
      <c r="H132" s="436"/>
      <c r="I132" s="436"/>
    </row>
    <row r="133" spans="2:9">
      <c r="B133" s="60"/>
      <c r="C133" s="436"/>
      <c r="D133" s="436"/>
      <c r="E133" s="436"/>
      <c r="F133" s="436"/>
      <c r="G133" s="436"/>
      <c r="H133" s="436"/>
      <c r="I133" s="436"/>
    </row>
    <row r="134" spans="2:9">
      <c r="B134" s="67" t="s">
        <v>183</v>
      </c>
      <c r="C134" s="436"/>
      <c r="D134" s="436"/>
      <c r="E134" s="436"/>
      <c r="F134" s="436"/>
      <c r="G134" s="436"/>
      <c r="H134" s="436"/>
      <c r="I134" s="436"/>
    </row>
    <row r="135" spans="2:9">
      <c r="B135" s="60" t="s">
        <v>184</v>
      </c>
      <c r="C135" s="436"/>
      <c r="D135" s="436"/>
      <c r="E135" s="436"/>
      <c r="F135" s="436"/>
      <c r="G135" s="436"/>
      <c r="H135" s="436"/>
      <c r="I135" s="436"/>
    </row>
    <row r="136" spans="2:9">
      <c r="B136" s="70" t="s">
        <v>118</v>
      </c>
      <c r="C136" s="436"/>
      <c r="D136" s="436"/>
      <c r="E136" s="436"/>
      <c r="F136" s="436"/>
      <c r="G136" s="436"/>
      <c r="H136" s="436"/>
      <c r="I136" s="436"/>
    </row>
    <row r="137" spans="2:9" ht="15.6">
      <c r="B137" s="72" t="s">
        <v>878</v>
      </c>
      <c r="C137" s="436">
        <v>3407</v>
      </c>
      <c r="D137" s="436">
        <v>3581</v>
      </c>
      <c r="E137" s="436">
        <v>3824</v>
      </c>
      <c r="F137" s="436">
        <v>3961</v>
      </c>
      <c r="G137" s="436">
        <v>3948</v>
      </c>
      <c r="H137" s="436">
        <v>4056</v>
      </c>
      <c r="I137" s="436">
        <v>4055</v>
      </c>
    </row>
    <row r="138" spans="2:9">
      <c r="B138" s="72" t="s">
        <v>186</v>
      </c>
      <c r="C138" s="436" t="s">
        <v>124</v>
      </c>
      <c r="D138" s="436" t="s">
        <v>124</v>
      </c>
      <c r="E138" s="436" t="s">
        <v>124</v>
      </c>
      <c r="F138" s="436" t="s">
        <v>124</v>
      </c>
      <c r="G138" s="436" t="s">
        <v>124</v>
      </c>
      <c r="H138" s="436" t="s">
        <v>124</v>
      </c>
      <c r="I138" s="436" t="s">
        <v>124</v>
      </c>
    </row>
    <row r="139" spans="2:9">
      <c r="B139" s="60" t="s">
        <v>187</v>
      </c>
      <c r="C139" s="436">
        <v>3</v>
      </c>
      <c r="D139" s="436">
        <v>3</v>
      </c>
      <c r="E139" s="436">
        <v>3</v>
      </c>
      <c r="F139" s="436">
        <v>3</v>
      </c>
      <c r="G139" s="436">
        <v>3</v>
      </c>
      <c r="H139" s="436">
        <v>3</v>
      </c>
      <c r="I139" s="436">
        <v>3</v>
      </c>
    </row>
    <row r="140" spans="2:9">
      <c r="B140" s="60"/>
      <c r="C140" s="436"/>
      <c r="D140" s="436"/>
      <c r="E140" s="436"/>
      <c r="F140" s="436"/>
      <c r="G140" s="436"/>
      <c r="H140" s="436"/>
      <c r="I140" s="436"/>
    </row>
    <row r="141" spans="2:9">
      <c r="B141" s="60" t="s">
        <v>188</v>
      </c>
      <c r="C141" s="436" t="s">
        <v>124</v>
      </c>
      <c r="D141" s="436" t="s">
        <v>124</v>
      </c>
      <c r="E141" s="436" t="s">
        <v>124</v>
      </c>
      <c r="F141" s="436" t="s">
        <v>124</v>
      </c>
      <c r="G141" s="436" t="s">
        <v>124</v>
      </c>
      <c r="H141" s="436" t="s">
        <v>124</v>
      </c>
      <c r="I141" s="436" t="s">
        <v>124</v>
      </c>
    </row>
    <row r="142" spans="2:9">
      <c r="B142" s="72" t="s">
        <v>189</v>
      </c>
      <c r="C142" s="436"/>
      <c r="D142" s="436"/>
      <c r="E142" s="436"/>
      <c r="F142" s="436"/>
      <c r="G142" s="436"/>
      <c r="H142" s="436"/>
      <c r="I142" s="436"/>
    </row>
    <row r="143" spans="2:9">
      <c r="B143" s="60" t="s">
        <v>504</v>
      </c>
      <c r="C143" s="436" t="s">
        <v>124</v>
      </c>
      <c r="D143" s="436" t="s">
        <v>124</v>
      </c>
      <c r="E143" s="436" t="s">
        <v>879</v>
      </c>
      <c r="F143" s="436" t="s">
        <v>124</v>
      </c>
      <c r="G143" s="436" t="s">
        <v>124</v>
      </c>
      <c r="H143" s="436" t="s">
        <v>124</v>
      </c>
      <c r="I143" s="436" t="s">
        <v>124</v>
      </c>
    </row>
    <row r="144" spans="2:9">
      <c r="B144" s="75" t="s">
        <v>190</v>
      </c>
      <c r="C144" s="436" t="s">
        <v>124</v>
      </c>
      <c r="D144" s="436" t="s">
        <v>124</v>
      </c>
      <c r="E144" s="436" t="s">
        <v>879</v>
      </c>
      <c r="F144" s="436" t="s">
        <v>124</v>
      </c>
      <c r="G144" s="436" t="s">
        <v>124</v>
      </c>
      <c r="H144" s="436" t="s">
        <v>124</v>
      </c>
      <c r="I144" s="436" t="s">
        <v>124</v>
      </c>
    </row>
    <row r="145" spans="2:9">
      <c r="B145" s="60" t="s">
        <v>191</v>
      </c>
      <c r="C145" s="436" t="s">
        <v>124</v>
      </c>
      <c r="D145" s="436" t="s">
        <v>124</v>
      </c>
      <c r="E145" s="436" t="s">
        <v>879</v>
      </c>
      <c r="F145" s="436" t="s">
        <v>124</v>
      </c>
      <c r="G145" s="436" t="s">
        <v>124</v>
      </c>
      <c r="H145" s="436" t="s">
        <v>124</v>
      </c>
      <c r="I145" s="436" t="s">
        <v>124</v>
      </c>
    </row>
    <row r="146" spans="2:9">
      <c r="B146" s="60" t="s">
        <v>192</v>
      </c>
      <c r="C146" s="436" t="s">
        <v>124</v>
      </c>
      <c r="D146" s="436" t="s">
        <v>124</v>
      </c>
      <c r="E146" s="436" t="s">
        <v>879</v>
      </c>
      <c r="F146" s="436" t="s">
        <v>124</v>
      </c>
      <c r="G146" s="436" t="s">
        <v>124</v>
      </c>
      <c r="H146" s="436" t="s">
        <v>124</v>
      </c>
      <c r="I146" s="436" t="s">
        <v>124</v>
      </c>
    </row>
    <row r="147" spans="2:9">
      <c r="B147" s="63" t="s">
        <v>193</v>
      </c>
      <c r="C147" s="436" t="s">
        <v>124</v>
      </c>
      <c r="D147" s="436" t="s">
        <v>124</v>
      </c>
      <c r="E147" s="436" t="s">
        <v>879</v>
      </c>
      <c r="F147" s="436" t="s">
        <v>124</v>
      </c>
      <c r="G147" s="436" t="s">
        <v>124</v>
      </c>
      <c r="H147" s="436" t="s">
        <v>124</v>
      </c>
      <c r="I147" s="436" t="s">
        <v>124</v>
      </c>
    </row>
    <row r="148" spans="2:9" ht="15" thickBot="1">
      <c r="B148" s="219" t="s">
        <v>194</v>
      </c>
      <c r="C148" s="506" t="s">
        <v>124</v>
      </c>
      <c r="D148" s="506" t="s">
        <v>124</v>
      </c>
      <c r="E148" s="506" t="s">
        <v>879</v>
      </c>
      <c r="F148" s="506" t="s">
        <v>124</v>
      </c>
      <c r="G148" s="506" t="s">
        <v>124</v>
      </c>
      <c r="H148" s="506" t="s">
        <v>124</v>
      </c>
      <c r="I148" s="506" t="s">
        <v>124</v>
      </c>
    </row>
    <row r="149" spans="2:9" ht="15" thickTop="1">
      <c r="B149" s="1359" t="s">
        <v>880</v>
      </c>
      <c r="C149" s="1359"/>
      <c r="D149" s="1359"/>
      <c r="E149" s="1359"/>
      <c r="F149" s="1359"/>
      <c r="G149" s="1359"/>
      <c r="H149" s="1359"/>
      <c r="I149" s="1359"/>
    </row>
    <row r="150" spans="2:9">
      <c r="B150" s="1374" t="s">
        <v>881</v>
      </c>
      <c r="C150" s="1374"/>
      <c r="D150" s="1374"/>
      <c r="E150" s="1374"/>
      <c r="F150" s="1374"/>
      <c r="G150" s="1374"/>
      <c r="H150" s="1374"/>
      <c r="I150" s="1374"/>
    </row>
    <row r="151" spans="2:9">
      <c r="B151" s="417"/>
      <c r="C151" s="411"/>
      <c r="D151" s="411"/>
      <c r="E151" s="411"/>
      <c r="F151" s="411"/>
      <c r="G151" s="411"/>
      <c r="H151" s="411"/>
      <c r="I151" s="411"/>
    </row>
    <row r="152" spans="2:9">
      <c r="B152" s="1358" t="s">
        <v>19</v>
      </c>
      <c r="C152" s="1358"/>
      <c r="D152" s="1358"/>
      <c r="E152" s="1358"/>
      <c r="F152" s="1358"/>
      <c r="G152" s="1358"/>
      <c r="H152" s="1358"/>
      <c r="I152" s="1358"/>
    </row>
    <row r="153" spans="2:9">
      <c r="B153" s="413" t="s">
        <v>18</v>
      </c>
      <c r="C153" s="411"/>
      <c r="D153" s="411"/>
      <c r="E153" s="411"/>
      <c r="F153" s="411"/>
      <c r="G153" s="411"/>
      <c r="H153" s="411"/>
      <c r="I153" s="411"/>
    </row>
    <row r="154" spans="2:9">
      <c r="B154" s="422" t="s">
        <v>196</v>
      </c>
      <c r="C154" s="411"/>
      <c r="D154" s="411"/>
      <c r="E154" s="411"/>
      <c r="F154" s="411"/>
      <c r="G154" s="411"/>
      <c r="H154" s="411"/>
      <c r="I154" s="411"/>
    </row>
    <row r="155" spans="2:9">
      <c r="B155" s="417"/>
      <c r="C155" s="411"/>
      <c r="D155" s="411"/>
      <c r="E155" s="411"/>
      <c r="F155" s="411"/>
      <c r="G155" s="411"/>
      <c r="H155" s="411"/>
      <c r="I155" s="411"/>
    </row>
    <row r="156" spans="2:9">
      <c r="B156" s="415"/>
      <c r="C156" s="416">
        <v>2014</v>
      </c>
      <c r="D156" s="416">
        <v>2015</v>
      </c>
      <c r="E156" s="416">
        <v>2016</v>
      </c>
      <c r="F156" s="416">
        <v>2017</v>
      </c>
      <c r="G156" s="416">
        <v>2018</v>
      </c>
      <c r="H156" s="416">
        <v>2019</v>
      </c>
      <c r="I156" s="416">
        <v>2020</v>
      </c>
    </row>
    <row r="157" spans="2:9">
      <c r="B157" s="85" t="s">
        <v>197</v>
      </c>
      <c r="C157" s="432"/>
      <c r="D157" s="432"/>
      <c r="E157" s="432"/>
      <c r="F157" s="432"/>
      <c r="G157" s="432"/>
      <c r="H157" s="432"/>
      <c r="I157" s="432"/>
    </row>
    <row r="158" spans="2:9">
      <c r="B158" s="64" t="s">
        <v>198</v>
      </c>
      <c r="C158" s="426">
        <f>C160</f>
        <v>73.819999999999993</v>
      </c>
      <c r="D158" s="426">
        <f t="shared" ref="D158:I158" si="0">D160</f>
        <v>76.134</v>
      </c>
      <c r="E158" s="426">
        <f t="shared" si="0"/>
        <v>83.753</v>
      </c>
      <c r="F158" s="426">
        <f t="shared" si="0"/>
        <v>90.594999999999999</v>
      </c>
      <c r="G158" s="426">
        <f t="shared" si="0"/>
        <v>112.742</v>
      </c>
      <c r="H158" s="426">
        <f t="shared" si="0"/>
        <v>112.815</v>
      </c>
      <c r="I158" s="426">
        <f t="shared" si="0"/>
        <v>100.02200000000001</v>
      </c>
    </row>
    <row r="159" spans="2:9">
      <c r="B159" s="80" t="s">
        <v>199</v>
      </c>
      <c r="C159" s="426" t="s">
        <v>124</v>
      </c>
      <c r="D159" s="426" t="s">
        <v>124</v>
      </c>
      <c r="E159" s="426" t="s">
        <v>124</v>
      </c>
      <c r="F159" s="426" t="s">
        <v>124</v>
      </c>
      <c r="G159" s="426" t="s">
        <v>124</v>
      </c>
      <c r="H159" s="426" t="s">
        <v>124</v>
      </c>
      <c r="I159" s="426" t="s">
        <v>124</v>
      </c>
    </row>
    <row r="160" spans="2:9" ht="15">
      <c r="B160" s="80" t="s">
        <v>670</v>
      </c>
      <c r="C160" s="426">
        <v>73.819999999999993</v>
      </c>
      <c r="D160" s="426">
        <v>76.134</v>
      </c>
      <c r="E160" s="426">
        <v>83.753</v>
      </c>
      <c r="F160" s="426">
        <v>90.594999999999999</v>
      </c>
      <c r="G160" s="426">
        <v>112.742</v>
      </c>
      <c r="H160" s="426">
        <v>112.815</v>
      </c>
      <c r="I160" s="426">
        <v>100.02200000000001</v>
      </c>
    </row>
    <row r="161" spans="2:9">
      <c r="B161" s="81" t="s">
        <v>201</v>
      </c>
      <c r="C161" s="426" t="s">
        <v>124</v>
      </c>
      <c r="D161" s="426" t="s">
        <v>124</v>
      </c>
      <c r="E161" s="426" t="s">
        <v>124</v>
      </c>
      <c r="F161" s="426" t="s">
        <v>124</v>
      </c>
      <c r="G161" s="426" t="s">
        <v>124</v>
      </c>
      <c r="H161" s="426" t="s">
        <v>124</v>
      </c>
      <c r="I161" s="426" t="s">
        <v>124</v>
      </c>
    </row>
    <row r="162" spans="2:9">
      <c r="B162" s="82" t="s">
        <v>202</v>
      </c>
      <c r="C162" s="426">
        <f>C163+C165</f>
        <v>97.385999999999996</v>
      </c>
      <c r="D162" s="426">
        <f t="shared" ref="D162:I162" si="1">D163+D165</f>
        <v>113.977</v>
      </c>
      <c r="E162" s="426">
        <f t="shared" si="1"/>
        <v>141.554</v>
      </c>
      <c r="F162" s="426">
        <f t="shared" si="1"/>
        <v>182.31899999999999</v>
      </c>
      <c r="G162" s="426">
        <f t="shared" si="1"/>
        <v>219.19499999999999</v>
      </c>
      <c r="H162" s="426">
        <f t="shared" si="1"/>
        <v>254.625</v>
      </c>
      <c r="I162" s="426">
        <f t="shared" si="1"/>
        <v>231.46700000000001</v>
      </c>
    </row>
    <row r="163" spans="2:9" ht="15">
      <c r="B163" s="80" t="s">
        <v>882</v>
      </c>
      <c r="C163" s="426">
        <v>95.542000000000002</v>
      </c>
      <c r="D163" s="426">
        <v>112.524</v>
      </c>
      <c r="E163" s="426">
        <v>140.09800000000001</v>
      </c>
      <c r="F163" s="426">
        <v>180.06899999999999</v>
      </c>
      <c r="G163" s="426">
        <v>216.989</v>
      </c>
      <c r="H163" s="426">
        <v>251.65299999999999</v>
      </c>
      <c r="I163" s="426">
        <v>227.21700000000001</v>
      </c>
    </row>
    <row r="164" spans="2:9" ht="26.4">
      <c r="B164" s="80" t="s">
        <v>204</v>
      </c>
      <c r="C164" s="426" t="s">
        <v>124</v>
      </c>
      <c r="D164" s="426" t="s">
        <v>124</v>
      </c>
      <c r="E164" s="426" t="s">
        <v>124</v>
      </c>
      <c r="F164" s="426" t="s">
        <v>124</v>
      </c>
      <c r="G164" s="426" t="s">
        <v>124</v>
      </c>
      <c r="H164" s="426" t="s">
        <v>124</v>
      </c>
      <c r="I164" s="426" t="s">
        <v>124</v>
      </c>
    </row>
    <row r="165" spans="2:9" ht="15">
      <c r="B165" s="80" t="s">
        <v>883</v>
      </c>
      <c r="C165" s="426">
        <v>1.8440000000000001</v>
      </c>
      <c r="D165" s="426">
        <v>1.4530000000000001</v>
      </c>
      <c r="E165" s="426">
        <v>1.456</v>
      </c>
      <c r="F165" s="426">
        <v>2.25</v>
      </c>
      <c r="G165" s="426">
        <v>2.206</v>
      </c>
      <c r="H165" s="426">
        <v>2.972</v>
      </c>
      <c r="I165" s="426">
        <v>4.25</v>
      </c>
    </row>
    <row r="166" spans="2:9">
      <c r="B166" s="82" t="s">
        <v>206</v>
      </c>
      <c r="C166" s="426" t="s">
        <v>124</v>
      </c>
      <c r="D166" s="426" t="s">
        <v>124</v>
      </c>
      <c r="E166" s="426" t="s">
        <v>124</v>
      </c>
      <c r="F166" s="426" t="s">
        <v>124</v>
      </c>
      <c r="G166" s="426" t="s">
        <v>124</v>
      </c>
      <c r="H166" s="426" t="s">
        <v>124</v>
      </c>
      <c r="I166" s="426" t="s">
        <v>124</v>
      </c>
    </row>
    <row r="167" spans="2:9">
      <c r="B167" s="82" t="s">
        <v>207</v>
      </c>
      <c r="C167" s="426">
        <f>C168+C169</f>
        <v>21033.563000000002</v>
      </c>
      <c r="D167" s="426">
        <f t="shared" ref="D167:I167" si="2">D168+D169</f>
        <v>20112.550999999999</v>
      </c>
      <c r="E167" s="426">
        <f t="shared" si="2"/>
        <v>18973.442000000003</v>
      </c>
      <c r="F167" s="426">
        <f t="shared" si="2"/>
        <v>17494.065999999999</v>
      </c>
      <c r="G167" s="426">
        <f t="shared" si="2"/>
        <v>16637.524000000001</v>
      </c>
      <c r="H167" s="426">
        <f t="shared" si="2"/>
        <v>15752.826999999999</v>
      </c>
      <c r="I167" s="426">
        <f t="shared" si="2"/>
        <v>11717.408000000001</v>
      </c>
    </row>
    <row r="168" spans="2:9">
      <c r="B168" s="83" t="s">
        <v>130</v>
      </c>
      <c r="C168" s="426">
        <v>20294.060000000001</v>
      </c>
      <c r="D168" s="426">
        <v>19349.181</v>
      </c>
      <c r="E168" s="426">
        <v>18221.758000000002</v>
      </c>
      <c r="F168" s="426">
        <v>16778.196</v>
      </c>
      <c r="G168" s="426">
        <v>15939.53</v>
      </c>
      <c r="H168" s="426">
        <v>15080.829</v>
      </c>
      <c r="I168" s="426">
        <v>11264.289000000001</v>
      </c>
    </row>
    <row r="169" spans="2:9">
      <c r="B169" s="83" t="s">
        <v>131</v>
      </c>
      <c r="C169" s="426">
        <v>739.50300000000004</v>
      </c>
      <c r="D169" s="426">
        <v>763.37</v>
      </c>
      <c r="E169" s="426">
        <v>751.68399999999997</v>
      </c>
      <c r="F169" s="426">
        <v>715.87</v>
      </c>
      <c r="G169" s="426">
        <v>697.99400000000003</v>
      </c>
      <c r="H169" s="426">
        <v>671.99800000000005</v>
      </c>
      <c r="I169" s="426">
        <v>453.11900000000003</v>
      </c>
    </row>
    <row r="170" spans="2:9">
      <c r="B170" s="64" t="s">
        <v>208</v>
      </c>
      <c r="C170" s="426"/>
      <c r="D170" s="426"/>
      <c r="E170" s="426"/>
      <c r="F170" s="426"/>
      <c r="G170" s="426"/>
      <c r="H170" s="426"/>
      <c r="I170" s="426"/>
    </row>
    <row r="171" spans="2:9">
      <c r="B171" s="64"/>
      <c r="C171" s="426"/>
      <c r="D171" s="426"/>
      <c r="E171" s="426"/>
      <c r="F171" s="426"/>
      <c r="G171" s="426"/>
      <c r="H171" s="426"/>
      <c r="I171" s="426"/>
    </row>
    <row r="172" spans="2:9" ht="26.4">
      <c r="B172" s="64" t="s">
        <v>209</v>
      </c>
      <c r="C172" s="977">
        <f>C158+C162+C167</f>
        <v>21204.769</v>
      </c>
      <c r="D172" s="977">
        <f t="shared" ref="D172:I172" si="3">D158+D162+D167</f>
        <v>20302.662</v>
      </c>
      <c r="E172" s="977">
        <f t="shared" si="3"/>
        <v>19198.749000000003</v>
      </c>
      <c r="F172" s="977">
        <f t="shared" si="3"/>
        <v>17766.98</v>
      </c>
      <c r="G172" s="977">
        <f t="shared" si="3"/>
        <v>16969.461000000003</v>
      </c>
      <c r="H172" s="977">
        <f t="shared" si="3"/>
        <v>16120.267</v>
      </c>
      <c r="I172" s="977">
        <f t="shared" si="3"/>
        <v>12048.897000000001</v>
      </c>
    </row>
    <row r="173" spans="2:9">
      <c r="B173" s="63" t="s">
        <v>210</v>
      </c>
      <c r="C173" s="426"/>
      <c r="D173" s="426"/>
      <c r="E173" s="426"/>
      <c r="F173" s="426"/>
      <c r="G173" s="426"/>
      <c r="H173" s="426"/>
      <c r="I173" s="426"/>
    </row>
    <row r="174" spans="2:9">
      <c r="B174" s="63"/>
      <c r="C174" s="426"/>
      <c r="D174" s="426"/>
      <c r="E174" s="426"/>
      <c r="F174" s="426"/>
      <c r="G174" s="426"/>
      <c r="H174" s="426"/>
      <c r="I174" s="426"/>
    </row>
    <row r="175" spans="2:9">
      <c r="B175" s="64" t="s">
        <v>211</v>
      </c>
      <c r="C175" s="426" t="s">
        <v>124</v>
      </c>
      <c r="D175" s="426" t="s">
        <v>124</v>
      </c>
      <c r="E175" s="426" t="s">
        <v>124</v>
      </c>
      <c r="F175" s="426" t="s">
        <v>124</v>
      </c>
      <c r="G175" s="426" t="s">
        <v>124</v>
      </c>
      <c r="H175" s="426" t="s">
        <v>124</v>
      </c>
      <c r="I175" s="426" t="s">
        <v>124</v>
      </c>
    </row>
    <row r="176" spans="2:9">
      <c r="B176" s="64"/>
      <c r="C176" s="426"/>
      <c r="D176" s="426"/>
      <c r="E176" s="426"/>
      <c r="F176" s="426"/>
      <c r="G176" s="426"/>
      <c r="H176" s="426"/>
      <c r="I176" s="426"/>
    </row>
    <row r="177" spans="2:9">
      <c r="B177" s="85" t="s">
        <v>212</v>
      </c>
      <c r="C177" s="426"/>
      <c r="D177" s="426"/>
      <c r="E177" s="426"/>
      <c r="F177" s="426"/>
      <c r="G177" s="426"/>
      <c r="H177" s="426"/>
      <c r="I177" s="426"/>
    </row>
    <row r="178" spans="2:9">
      <c r="B178" s="64" t="s">
        <v>213</v>
      </c>
      <c r="C178" s="426"/>
      <c r="D178" s="426"/>
      <c r="E178" s="426"/>
      <c r="F178" s="426"/>
      <c r="G178" s="426"/>
      <c r="H178" s="426"/>
      <c r="I178" s="426"/>
    </row>
    <row r="179" spans="2:9" ht="15">
      <c r="B179" s="63" t="s">
        <v>884</v>
      </c>
      <c r="C179" s="426">
        <v>71917.112999999998</v>
      </c>
      <c r="D179" s="426">
        <v>76275.400999999998</v>
      </c>
      <c r="E179" s="426">
        <v>80805.798999999999</v>
      </c>
      <c r="F179" s="426">
        <v>82652.294999999998</v>
      </c>
      <c r="G179" s="426">
        <v>86562.635999999999</v>
      </c>
      <c r="H179" s="426">
        <v>91827.531000000003</v>
      </c>
      <c r="I179" s="426">
        <v>86574.031000000003</v>
      </c>
    </row>
    <row r="180" spans="2:9" ht="15">
      <c r="B180" s="63" t="s">
        <v>885</v>
      </c>
      <c r="C180" s="426">
        <v>61.713999999999999</v>
      </c>
      <c r="D180" s="426">
        <v>80.087999999999994</v>
      </c>
      <c r="E180" s="426">
        <v>142.93899999999999</v>
      </c>
      <c r="F180" s="426">
        <v>158.70500000000001</v>
      </c>
      <c r="G180" s="426">
        <v>142.36799999999999</v>
      </c>
      <c r="H180" s="426">
        <v>125.997</v>
      </c>
      <c r="I180" s="426">
        <v>96.331000000000003</v>
      </c>
    </row>
    <row r="181" spans="2:9">
      <c r="B181" s="64" t="s">
        <v>216</v>
      </c>
      <c r="C181" s="426"/>
      <c r="D181" s="426"/>
      <c r="E181" s="426"/>
      <c r="F181" s="426"/>
      <c r="G181" s="426"/>
      <c r="H181" s="426"/>
      <c r="I181" s="426"/>
    </row>
    <row r="182" spans="2:9">
      <c r="B182" s="64" t="s">
        <v>206</v>
      </c>
      <c r="C182" s="426"/>
      <c r="D182" s="426"/>
      <c r="E182" s="426"/>
      <c r="F182" s="426"/>
      <c r="G182" s="426"/>
      <c r="H182" s="426"/>
      <c r="I182" s="426"/>
    </row>
    <row r="183" spans="2:9">
      <c r="B183" s="63" t="s">
        <v>217</v>
      </c>
      <c r="C183" s="426" t="s">
        <v>124</v>
      </c>
      <c r="D183" s="426" t="s">
        <v>124</v>
      </c>
      <c r="E183" s="426" t="s">
        <v>124</v>
      </c>
      <c r="F183" s="426" t="s">
        <v>124</v>
      </c>
      <c r="G183" s="426" t="s">
        <v>124</v>
      </c>
      <c r="H183" s="426" t="s">
        <v>124</v>
      </c>
      <c r="I183" s="426" t="s">
        <v>124</v>
      </c>
    </row>
    <row r="184" spans="2:9">
      <c r="B184" s="63" t="s">
        <v>218</v>
      </c>
      <c r="C184" s="426" t="s">
        <v>124</v>
      </c>
      <c r="D184" s="426" t="s">
        <v>124</v>
      </c>
      <c r="E184" s="426" t="s">
        <v>124</v>
      </c>
      <c r="F184" s="426" t="s">
        <v>124</v>
      </c>
      <c r="G184" s="426" t="s">
        <v>124</v>
      </c>
      <c r="H184" s="426" t="s">
        <v>124</v>
      </c>
      <c r="I184" s="426" t="s">
        <v>124</v>
      </c>
    </row>
    <row r="185" spans="2:9" ht="26.4">
      <c r="B185" s="63" t="s">
        <v>219</v>
      </c>
      <c r="C185" s="426" t="s">
        <v>124</v>
      </c>
      <c r="D185" s="426" t="s">
        <v>124</v>
      </c>
      <c r="E185" s="426" t="s">
        <v>124</v>
      </c>
      <c r="F185" s="426" t="s">
        <v>124</v>
      </c>
      <c r="G185" s="426" t="s">
        <v>124</v>
      </c>
      <c r="H185" s="426" t="s">
        <v>124</v>
      </c>
      <c r="I185" s="426" t="s">
        <v>124</v>
      </c>
    </row>
    <row r="186" spans="2:9">
      <c r="B186" s="63"/>
      <c r="C186" s="426"/>
      <c r="D186" s="426"/>
      <c r="E186" s="426"/>
      <c r="F186" s="426"/>
      <c r="G186" s="426"/>
      <c r="H186" s="426"/>
      <c r="I186" s="426"/>
    </row>
    <row r="187" spans="2:9" ht="26.4">
      <c r="B187" s="88" t="s">
        <v>220</v>
      </c>
      <c r="C187" s="426"/>
      <c r="D187" s="426"/>
      <c r="E187" s="426"/>
      <c r="F187" s="426"/>
      <c r="G187" s="426"/>
      <c r="H187" s="426"/>
      <c r="I187" s="426"/>
    </row>
    <row r="188" spans="2:9">
      <c r="B188" s="64" t="s">
        <v>213</v>
      </c>
      <c r="C188" s="426"/>
      <c r="D188" s="426"/>
      <c r="E188" s="426"/>
      <c r="F188" s="426"/>
      <c r="G188" s="426"/>
      <c r="H188" s="426"/>
      <c r="I188" s="426"/>
    </row>
    <row r="189" spans="2:9" ht="15">
      <c r="B189" s="63" t="s">
        <v>886</v>
      </c>
      <c r="C189" s="426">
        <v>70749.368000000002</v>
      </c>
      <c r="D189" s="426">
        <v>75071.217000000004</v>
      </c>
      <c r="E189" s="426">
        <v>79562.888000000006</v>
      </c>
      <c r="F189" s="426">
        <v>81879.679999999993</v>
      </c>
      <c r="G189" s="426">
        <v>85594.771999999997</v>
      </c>
      <c r="H189" s="426">
        <v>90443.38</v>
      </c>
      <c r="I189" s="426">
        <v>84389.334000000003</v>
      </c>
    </row>
    <row r="190" spans="2:9">
      <c r="B190" s="63" t="s">
        <v>215</v>
      </c>
      <c r="C190" s="426" t="s">
        <v>124</v>
      </c>
      <c r="D190" s="426" t="s">
        <v>124</v>
      </c>
      <c r="E190" s="426" t="s">
        <v>124</v>
      </c>
      <c r="F190" s="426" t="s">
        <v>124</v>
      </c>
      <c r="G190" s="426" t="s">
        <v>124</v>
      </c>
      <c r="H190" s="426" t="s">
        <v>124</v>
      </c>
      <c r="I190" s="426" t="s">
        <v>124</v>
      </c>
    </row>
    <row r="191" spans="2:9">
      <c r="B191" s="64" t="s">
        <v>216</v>
      </c>
      <c r="C191" s="426"/>
      <c r="D191" s="426"/>
      <c r="E191" s="426"/>
      <c r="F191" s="426"/>
      <c r="G191" s="426"/>
      <c r="H191" s="426"/>
      <c r="I191" s="426"/>
    </row>
    <row r="192" spans="2:9">
      <c r="B192" s="64" t="s">
        <v>206</v>
      </c>
      <c r="C192" s="426"/>
      <c r="D192" s="426"/>
      <c r="E192" s="426"/>
      <c r="F192" s="426"/>
      <c r="G192" s="426"/>
      <c r="H192" s="426"/>
      <c r="I192" s="426"/>
    </row>
    <row r="193" spans="2:9">
      <c r="B193" s="63" t="s">
        <v>217</v>
      </c>
      <c r="C193" s="426" t="s">
        <v>124</v>
      </c>
      <c r="D193" s="426" t="s">
        <v>124</v>
      </c>
      <c r="E193" s="426" t="s">
        <v>124</v>
      </c>
      <c r="F193" s="426" t="s">
        <v>124</v>
      </c>
      <c r="G193" s="426" t="s">
        <v>124</v>
      </c>
      <c r="H193" s="426" t="s">
        <v>124</v>
      </c>
      <c r="I193" s="426" t="s">
        <v>124</v>
      </c>
    </row>
    <row r="194" spans="2:9">
      <c r="B194" s="63" t="s">
        <v>218</v>
      </c>
      <c r="C194" s="426" t="s">
        <v>124</v>
      </c>
      <c r="D194" s="426" t="s">
        <v>124</v>
      </c>
      <c r="E194" s="426" t="s">
        <v>124</v>
      </c>
      <c r="F194" s="426" t="s">
        <v>124</v>
      </c>
      <c r="G194" s="426" t="s">
        <v>124</v>
      </c>
      <c r="H194" s="426" t="s">
        <v>124</v>
      </c>
      <c r="I194" s="426" t="s">
        <v>124</v>
      </c>
    </row>
    <row r="195" spans="2:9" ht="26.4">
      <c r="B195" s="63" t="s">
        <v>219</v>
      </c>
      <c r="C195" s="426" t="s">
        <v>124</v>
      </c>
      <c r="D195" s="426" t="s">
        <v>124</v>
      </c>
      <c r="E195" s="426" t="s">
        <v>124</v>
      </c>
      <c r="F195" s="426" t="s">
        <v>124</v>
      </c>
      <c r="G195" s="426" t="s">
        <v>124</v>
      </c>
      <c r="H195" s="426" t="s">
        <v>124</v>
      </c>
      <c r="I195" s="426" t="s">
        <v>124</v>
      </c>
    </row>
    <row r="196" spans="2:9">
      <c r="B196" s="63"/>
      <c r="C196" s="426"/>
      <c r="D196" s="426"/>
      <c r="E196" s="426"/>
      <c r="F196" s="426"/>
      <c r="G196" s="426"/>
      <c r="H196" s="426"/>
      <c r="I196" s="426"/>
    </row>
    <row r="197" spans="2:9" ht="26.4">
      <c r="B197" s="88" t="s">
        <v>221</v>
      </c>
      <c r="C197" s="426"/>
      <c r="D197" s="426"/>
      <c r="E197" s="426"/>
      <c r="F197" s="426"/>
      <c r="G197" s="426"/>
      <c r="H197" s="426"/>
      <c r="I197" s="426"/>
    </row>
    <row r="198" spans="2:9">
      <c r="B198" s="64" t="s">
        <v>213</v>
      </c>
      <c r="C198" s="426"/>
      <c r="D198" s="426"/>
      <c r="E198" s="426"/>
      <c r="F198" s="426"/>
      <c r="G198" s="426"/>
      <c r="H198" s="426"/>
      <c r="I198" s="426"/>
    </row>
    <row r="199" spans="2:9">
      <c r="B199" s="63" t="s">
        <v>214</v>
      </c>
      <c r="C199" s="426">
        <v>982.32299999999998</v>
      </c>
      <c r="D199" s="426">
        <v>964.70299999999997</v>
      </c>
      <c r="E199" s="426">
        <v>922.22199999999998</v>
      </c>
      <c r="F199" s="426">
        <v>722.61699999999996</v>
      </c>
      <c r="G199" s="426">
        <v>967.86400000000003</v>
      </c>
      <c r="H199" s="426">
        <v>962.75099999999998</v>
      </c>
      <c r="I199" s="426">
        <v>559.33500000000004</v>
      </c>
    </row>
    <row r="200" spans="2:9">
      <c r="B200" s="63" t="s">
        <v>215</v>
      </c>
      <c r="C200" s="426" t="s">
        <v>124</v>
      </c>
      <c r="D200" s="426" t="s">
        <v>124</v>
      </c>
      <c r="E200" s="426" t="s">
        <v>124</v>
      </c>
      <c r="F200" s="426" t="s">
        <v>124</v>
      </c>
      <c r="G200" s="426" t="s">
        <v>124</v>
      </c>
      <c r="H200" s="426" t="s">
        <v>124</v>
      </c>
      <c r="I200" s="426" t="s">
        <v>124</v>
      </c>
    </row>
    <row r="201" spans="2:9">
      <c r="B201" s="64" t="s">
        <v>216</v>
      </c>
      <c r="C201" s="426"/>
      <c r="D201" s="426"/>
      <c r="E201" s="426"/>
      <c r="F201" s="426"/>
      <c r="G201" s="426"/>
      <c r="H201" s="426"/>
      <c r="I201" s="426"/>
    </row>
    <row r="202" spans="2:9">
      <c r="B202" s="64" t="s">
        <v>206</v>
      </c>
      <c r="C202" s="426"/>
      <c r="D202" s="426"/>
      <c r="E202" s="426"/>
      <c r="F202" s="426"/>
      <c r="G202" s="426"/>
      <c r="H202" s="426"/>
      <c r="I202" s="426"/>
    </row>
    <row r="203" spans="2:9">
      <c r="B203" s="63" t="s">
        <v>217</v>
      </c>
      <c r="C203" s="426" t="s">
        <v>124</v>
      </c>
      <c r="D203" s="426" t="s">
        <v>124</v>
      </c>
      <c r="E203" s="426" t="s">
        <v>124</v>
      </c>
      <c r="F203" s="426" t="s">
        <v>124</v>
      </c>
      <c r="G203" s="426" t="s">
        <v>124</v>
      </c>
      <c r="H203" s="426" t="s">
        <v>124</v>
      </c>
      <c r="I203" s="426" t="s">
        <v>124</v>
      </c>
    </row>
    <row r="204" spans="2:9">
      <c r="B204" s="63" t="s">
        <v>218</v>
      </c>
      <c r="C204" s="426" t="s">
        <v>124</v>
      </c>
      <c r="D204" s="426" t="s">
        <v>124</v>
      </c>
      <c r="E204" s="426" t="s">
        <v>124</v>
      </c>
      <c r="F204" s="426" t="s">
        <v>124</v>
      </c>
      <c r="G204" s="426" t="s">
        <v>124</v>
      </c>
      <c r="H204" s="426" t="s">
        <v>124</v>
      </c>
      <c r="I204" s="426" t="s">
        <v>124</v>
      </c>
    </row>
    <row r="205" spans="2:9" ht="26.4">
      <c r="B205" s="63" t="s">
        <v>219</v>
      </c>
      <c r="C205" s="426" t="s">
        <v>124</v>
      </c>
      <c r="D205" s="426" t="s">
        <v>124</v>
      </c>
      <c r="E205" s="426" t="s">
        <v>124</v>
      </c>
      <c r="F205" s="426" t="s">
        <v>124</v>
      </c>
      <c r="G205" s="426" t="s">
        <v>124</v>
      </c>
      <c r="H205" s="426" t="s">
        <v>124</v>
      </c>
      <c r="I205" s="426" t="s">
        <v>124</v>
      </c>
    </row>
    <row r="206" spans="2:9">
      <c r="B206" s="63"/>
      <c r="C206" s="426"/>
      <c r="D206" s="426"/>
      <c r="E206" s="426"/>
      <c r="F206" s="426"/>
      <c r="G206" s="426"/>
      <c r="H206" s="426"/>
      <c r="I206" s="426"/>
    </row>
    <row r="207" spans="2:9" ht="26.4">
      <c r="B207" s="88" t="s">
        <v>222</v>
      </c>
      <c r="C207" s="446"/>
      <c r="D207" s="446"/>
      <c r="E207" s="446"/>
      <c r="F207" s="446"/>
      <c r="G207" s="446"/>
      <c r="H207" s="446"/>
      <c r="I207" s="446"/>
    </row>
    <row r="208" spans="2:9">
      <c r="B208" s="64" t="s">
        <v>213</v>
      </c>
      <c r="C208" s="426"/>
      <c r="D208" s="426"/>
      <c r="E208" s="426"/>
      <c r="F208" s="426"/>
      <c r="G208" s="426"/>
      <c r="H208" s="426"/>
      <c r="I208" s="426"/>
    </row>
    <row r="209" spans="2:9">
      <c r="B209" s="63" t="s">
        <v>214</v>
      </c>
      <c r="C209" s="426">
        <v>204.67699999999999</v>
      </c>
      <c r="D209" s="426">
        <v>239.48099999999999</v>
      </c>
      <c r="E209" s="426">
        <v>320.68900000000002</v>
      </c>
      <c r="F209" s="426">
        <v>282.572</v>
      </c>
      <c r="G209" s="426">
        <v>392.45</v>
      </c>
      <c r="H209" s="426">
        <v>421.4</v>
      </c>
      <c r="I209" s="426">
        <v>1625.3620000000001</v>
      </c>
    </row>
    <row r="210" spans="2:9">
      <c r="B210" s="63" t="s">
        <v>215</v>
      </c>
      <c r="C210" s="426" t="s">
        <v>124</v>
      </c>
      <c r="D210" s="426" t="s">
        <v>124</v>
      </c>
      <c r="E210" s="426" t="s">
        <v>124</v>
      </c>
      <c r="F210" s="426" t="s">
        <v>124</v>
      </c>
      <c r="G210" s="426" t="s">
        <v>124</v>
      </c>
      <c r="H210" s="426" t="s">
        <v>124</v>
      </c>
      <c r="I210" s="426" t="s">
        <v>124</v>
      </c>
    </row>
    <row r="211" spans="2:9">
      <c r="B211" s="64" t="s">
        <v>216</v>
      </c>
      <c r="C211" s="426"/>
      <c r="D211" s="426"/>
      <c r="E211" s="426"/>
      <c r="F211" s="426"/>
      <c r="G211" s="426"/>
      <c r="H211" s="426"/>
      <c r="I211" s="426"/>
    </row>
    <row r="212" spans="2:9">
      <c r="B212" s="64" t="s">
        <v>206</v>
      </c>
      <c r="C212" s="426"/>
      <c r="D212" s="426"/>
      <c r="E212" s="426"/>
      <c r="F212" s="426"/>
      <c r="G212" s="426"/>
      <c r="H212" s="426"/>
      <c r="I212" s="426"/>
    </row>
    <row r="213" spans="2:9">
      <c r="B213" s="63" t="s">
        <v>217</v>
      </c>
      <c r="C213" s="426" t="s">
        <v>124</v>
      </c>
      <c r="D213" s="426" t="s">
        <v>124</v>
      </c>
      <c r="E213" s="426" t="s">
        <v>124</v>
      </c>
      <c r="F213" s="426" t="s">
        <v>124</v>
      </c>
      <c r="G213" s="426" t="s">
        <v>124</v>
      </c>
      <c r="H213" s="426" t="s">
        <v>124</v>
      </c>
      <c r="I213" s="426" t="s">
        <v>124</v>
      </c>
    </row>
    <row r="214" spans="2:9">
      <c r="B214" s="63" t="s">
        <v>218</v>
      </c>
      <c r="C214" s="426" t="s">
        <v>124</v>
      </c>
      <c r="D214" s="426" t="s">
        <v>124</v>
      </c>
      <c r="E214" s="426" t="s">
        <v>124</v>
      </c>
      <c r="F214" s="426" t="s">
        <v>124</v>
      </c>
      <c r="G214" s="426" t="s">
        <v>124</v>
      </c>
      <c r="H214" s="426" t="s">
        <v>124</v>
      </c>
      <c r="I214" s="426" t="s">
        <v>124</v>
      </c>
    </row>
    <row r="215" spans="2:9" ht="27" thickBot="1">
      <c r="B215" s="507" t="s">
        <v>219</v>
      </c>
      <c r="C215" s="508" t="s">
        <v>124</v>
      </c>
      <c r="D215" s="508" t="s">
        <v>124</v>
      </c>
      <c r="E215" s="508" t="s">
        <v>124</v>
      </c>
      <c r="F215" s="508" t="s">
        <v>124</v>
      </c>
      <c r="G215" s="508" t="s">
        <v>124</v>
      </c>
      <c r="H215" s="508" t="s">
        <v>124</v>
      </c>
      <c r="I215" s="508" t="s">
        <v>124</v>
      </c>
    </row>
    <row r="216" spans="2:9" ht="15" thickTop="1">
      <c r="B216" s="1359" t="s">
        <v>887</v>
      </c>
      <c r="C216" s="1359"/>
      <c r="D216" s="1359"/>
      <c r="E216" s="1359"/>
      <c r="F216" s="1359"/>
      <c r="G216" s="1359"/>
      <c r="H216" s="1359"/>
      <c r="I216" s="1359"/>
    </row>
    <row r="217" spans="2:9">
      <c r="B217" s="1374" t="s">
        <v>888</v>
      </c>
      <c r="C217" s="1374"/>
      <c r="D217" s="1374"/>
      <c r="E217" s="1374"/>
      <c r="F217" s="1374"/>
      <c r="G217" s="1374"/>
      <c r="H217" s="1374"/>
      <c r="I217" s="1374"/>
    </row>
    <row r="218" spans="2:9">
      <c r="B218" s="417"/>
      <c r="C218" s="411"/>
      <c r="D218" s="411"/>
      <c r="E218" s="411"/>
      <c r="F218" s="411"/>
      <c r="G218" s="411"/>
      <c r="H218" s="411"/>
      <c r="I218" s="411"/>
    </row>
    <row r="219" spans="2:9">
      <c r="B219" s="1358" t="s">
        <v>21</v>
      </c>
      <c r="C219" s="1358"/>
      <c r="D219" s="1358"/>
      <c r="E219" s="1358"/>
      <c r="F219" s="1358"/>
      <c r="G219" s="1358"/>
      <c r="H219" s="1358"/>
      <c r="I219" s="1358"/>
    </row>
    <row r="220" spans="2:9">
      <c r="B220" s="413" t="s">
        <v>20</v>
      </c>
      <c r="C220" s="411"/>
      <c r="D220" s="411"/>
      <c r="E220" s="411"/>
      <c r="F220" s="411"/>
      <c r="G220" s="411"/>
      <c r="H220" s="411"/>
      <c r="I220" s="411"/>
    </row>
    <row r="221" spans="2:9">
      <c r="B221" s="422" t="s">
        <v>224</v>
      </c>
      <c r="C221" s="411"/>
      <c r="D221" s="411"/>
      <c r="E221" s="411"/>
      <c r="F221" s="411"/>
      <c r="G221" s="411"/>
      <c r="H221" s="411"/>
      <c r="I221" s="411"/>
    </row>
    <row r="222" spans="2:9">
      <c r="B222" s="417"/>
      <c r="C222" s="411"/>
      <c r="D222" s="411"/>
      <c r="E222" s="411"/>
      <c r="F222" s="411"/>
      <c r="G222" s="411"/>
      <c r="H222" s="411"/>
      <c r="I222" s="411"/>
    </row>
    <row r="223" spans="2:9">
      <c r="B223" s="415"/>
      <c r="C223" s="416">
        <v>2014</v>
      </c>
      <c r="D223" s="416">
        <v>2015</v>
      </c>
      <c r="E223" s="416">
        <v>2016</v>
      </c>
      <c r="F223" s="416">
        <v>2017</v>
      </c>
      <c r="G223" s="416">
        <v>2018</v>
      </c>
      <c r="H223" s="416">
        <v>2019</v>
      </c>
      <c r="I223" s="416">
        <v>2020</v>
      </c>
    </row>
    <row r="224" spans="2:9">
      <c r="B224" s="85" t="s">
        <v>197</v>
      </c>
      <c r="C224" s="432"/>
      <c r="D224" s="432"/>
      <c r="E224" s="432"/>
      <c r="F224" s="432"/>
      <c r="G224" s="432"/>
      <c r="H224" s="432"/>
      <c r="I224" s="432"/>
    </row>
    <row r="225" spans="2:9">
      <c r="B225" s="64" t="s">
        <v>198</v>
      </c>
      <c r="C225" s="426">
        <f>C227</f>
        <v>13.835980885961513</v>
      </c>
      <c r="D225" s="426">
        <f t="shared" ref="D225:I225" si="4">D227</f>
        <v>7.8726039900899734</v>
      </c>
      <c r="E225" s="426">
        <f t="shared" si="4"/>
        <v>9.0170738114000528</v>
      </c>
      <c r="F225" s="426">
        <f t="shared" si="4"/>
        <v>19.76439435089625</v>
      </c>
      <c r="G225" s="426">
        <f t="shared" si="4"/>
        <v>23.571921443736731</v>
      </c>
      <c r="H225" s="426">
        <f t="shared" si="4"/>
        <v>25.113092275640668</v>
      </c>
      <c r="I225" s="426">
        <f t="shared" si="4"/>
        <v>23.95</v>
      </c>
    </row>
    <row r="226" spans="2:9">
      <c r="B226" s="80" t="s">
        <v>199</v>
      </c>
      <c r="C226" s="977" t="s">
        <v>124</v>
      </c>
      <c r="D226" s="977" t="s">
        <v>124</v>
      </c>
      <c r="E226" s="977" t="s">
        <v>124</v>
      </c>
      <c r="F226" s="977" t="s">
        <v>124</v>
      </c>
      <c r="G226" s="977" t="s">
        <v>124</v>
      </c>
      <c r="H226" s="977" t="s">
        <v>124</v>
      </c>
      <c r="I226" s="977" t="s">
        <v>124</v>
      </c>
    </row>
    <row r="227" spans="2:9" ht="15">
      <c r="B227" s="80" t="s">
        <v>670</v>
      </c>
      <c r="C227" s="977">
        <v>13.835980885961513</v>
      </c>
      <c r="D227" s="977">
        <v>7.8726039900899734</v>
      </c>
      <c r="E227" s="977">
        <v>9.0170738114000528</v>
      </c>
      <c r="F227" s="977">
        <v>19.76439435089625</v>
      </c>
      <c r="G227" s="977">
        <v>23.571921443736731</v>
      </c>
      <c r="H227" s="977">
        <v>25.113092275640668</v>
      </c>
      <c r="I227" s="977">
        <v>23.95</v>
      </c>
    </row>
    <row r="228" spans="2:9">
      <c r="B228" s="81" t="s">
        <v>201</v>
      </c>
      <c r="C228" s="977"/>
      <c r="D228" s="977"/>
      <c r="E228" s="977"/>
      <c r="F228" s="977"/>
      <c r="G228" s="977"/>
      <c r="H228" s="977"/>
      <c r="I228" s="977">
        <v>0</v>
      </c>
    </row>
    <row r="229" spans="2:9" ht="28.8">
      <c r="B229" s="82" t="s">
        <v>838</v>
      </c>
      <c r="C229" s="977">
        <v>4.2409918636187527</v>
      </c>
      <c r="D229" s="977">
        <v>4.8277480766723171</v>
      </c>
      <c r="E229" s="977">
        <v>5.7495403204623061</v>
      </c>
      <c r="F229" s="977">
        <v>7.4957903313416621</v>
      </c>
      <c r="G229" s="977">
        <v>8.6308386411889604</v>
      </c>
      <c r="H229" s="977">
        <v>9.7448070414025381</v>
      </c>
      <c r="I229" s="977">
        <v>8.2944640805150733</v>
      </c>
    </row>
    <row r="230" spans="2:9">
      <c r="B230" s="80" t="s">
        <v>203</v>
      </c>
      <c r="C230" s="977" t="s">
        <v>124</v>
      </c>
      <c r="D230" s="977" t="s">
        <v>124</v>
      </c>
      <c r="E230" s="977" t="s">
        <v>124</v>
      </c>
      <c r="F230" s="977" t="s">
        <v>124</v>
      </c>
      <c r="G230" s="977">
        <v>8.5287951167728231</v>
      </c>
      <c r="H230" s="977">
        <v>9.6152332618570124</v>
      </c>
      <c r="I230" s="977">
        <v>8.1987155759306738</v>
      </c>
    </row>
    <row r="231" spans="2:9" ht="26.4">
      <c r="B231" s="80" t="s">
        <v>204</v>
      </c>
      <c r="C231" s="977" t="s">
        <v>124</v>
      </c>
      <c r="D231" s="977" t="s">
        <v>124</v>
      </c>
      <c r="E231" s="977" t="s">
        <v>124</v>
      </c>
      <c r="F231" s="977" t="s">
        <v>124</v>
      </c>
      <c r="G231" s="977" t="s">
        <v>124</v>
      </c>
      <c r="H231" s="977" t="s">
        <v>124</v>
      </c>
      <c r="I231" s="977" t="s">
        <v>124</v>
      </c>
    </row>
    <row r="232" spans="2:9">
      <c r="B232" s="80" t="s">
        <v>205</v>
      </c>
      <c r="C232" s="977" t="s">
        <v>124</v>
      </c>
      <c r="D232" s="977" t="s">
        <v>124</v>
      </c>
      <c r="E232" s="977" t="s">
        <v>124</v>
      </c>
      <c r="F232" s="977" t="s">
        <v>124</v>
      </c>
      <c r="G232" s="977">
        <v>0.10204352441613589</v>
      </c>
      <c r="H232" s="977">
        <v>0.12957377954552501</v>
      </c>
      <c r="I232" s="977">
        <v>9.5748504584401484E-2</v>
      </c>
    </row>
    <row r="233" spans="2:9">
      <c r="B233" s="82" t="s">
        <v>206</v>
      </c>
      <c r="C233" s="977"/>
      <c r="D233" s="977"/>
      <c r="E233" s="977"/>
      <c r="F233" s="977"/>
      <c r="G233" s="977"/>
      <c r="H233" s="977"/>
      <c r="I233" s="977"/>
    </row>
    <row r="234" spans="2:9">
      <c r="B234" s="82" t="s">
        <v>207</v>
      </c>
      <c r="C234" s="977">
        <f>C235+C236</f>
        <v>75006.416225623136</v>
      </c>
      <c r="D234" s="977">
        <f t="shared" ref="D234:I234" si="5">D235+D236</f>
        <v>71867.50587338637</v>
      </c>
      <c r="E234" s="977">
        <f t="shared" si="5"/>
        <v>53975.487630680327</v>
      </c>
      <c r="F234" s="977">
        <f t="shared" si="5"/>
        <v>43848.646631721887</v>
      </c>
      <c r="G234" s="977">
        <f t="shared" si="5"/>
        <v>43444.554986805735</v>
      </c>
      <c r="H234" s="977">
        <f t="shared" si="5"/>
        <v>41321.597827901489</v>
      </c>
      <c r="I234" s="977">
        <f t="shared" si="5"/>
        <v>33558.6234159132</v>
      </c>
    </row>
    <row r="235" spans="2:9">
      <c r="B235" s="83" t="s">
        <v>130</v>
      </c>
      <c r="C235" s="977">
        <v>60008.571225623142</v>
      </c>
      <c r="D235" s="977">
        <v>53610.558873386362</v>
      </c>
      <c r="E235" s="977">
        <v>38452.85763068033</v>
      </c>
      <c r="F235" s="977">
        <v>36158.707631721889</v>
      </c>
      <c r="G235" s="977">
        <v>34975.370905055737</v>
      </c>
      <c r="H235" s="977">
        <v>33348.336790251487</v>
      </c>
      <c r="I235" s="977">
        <v>27250.090415913201</v>
      </c>
    </row>
    <row r="236" spans="2:9" ht="15">
      <c r="B236" s="83" t="s">
        <v>889</v>
      </c>
      <c r="C236" s="977">
        <v>14997.844999999999</v>
      </c>
      <c r="D236" s="977">
        <v>18256.947</v>
      </c>
      <c r="E236" s="977">
        <v>15522.63</v>
      </c>
      <c r="F236" s="977">
        <v>7689.9390000000003</v>
      </c>
      <c r="G236" s="977">
        <v>8469.1840817499997</v>
      </c>
      <c r="H236" s="977">
        <v>7973.2610376499997</v>
      </c>
      <c r="I236" s="977">
        <v>6308.5330000000004</v>
      </c>
    </row>
    <row r="237" spans="2:9">
      <c r="B237" s="64" t="s">
        <v>208</v>
      </c>
      <c r="C237" s="977" t="s">
        <v>124</v>
      </c>
      <c r="D237" s="977" t="s">
        <v>124</v>
      </c>
      <c r="E237" s="977" t="s">
        <v>124</v>
      </c>
      <c r="F237" s="977" t="s">
        <v>124</v>
      </c>
      <c r="G237" s="977" t="s">
        <v>124</v>
      </c>
      <c r="H237" s="977" t="s">
        <v>124</v>
      </c>
      <c r="I237" s="977" t="s">
        <v>124</v>
      </c>
    </row>
    <row r="238" spans="2:9">
      <c r="B238" s="64"/>
      <c r="C238" s="977"/>
      <c r="D238" s="977"/>
      <c r="E238" s="977"/>
      <c r="F238" s="977"/>
      <c r="G238" s="977"/>
      <c r="H238" s="977"/>
      <c r="I238" s="977"/>
    </row>
    <row r="239" spans="2:9">
      <c r="B239" s="64" t="s">
        <v>225</v>
      </c>
      <c r="C239" s="977">
        <f>C225+C229+C234</f>
        <v>75024.493198372715</v>
      </c>
      <c r="D239" s="977">
        <f t="shared" ref="D239:I239" si="6">D225+D229+D234</f>
        <v>71880.206225453134</v>
      </c>
      <c r="E239" s="977">
        <f t="shared" si="6"/>
        <v>53990.254244812189</v>
      </c>
      <c r="F239" s="977">
        <f t="shared" si="6"/>
        <v>43875.906816404124</v>
      </c>
      <c r="G239" s="977">
        <f t="shared" si="6"/>
        <v>43476.75774689066</v>
      </c>
      <c r="H239" s="977">
        <f t="shared" si="6"/>
        <v>41356.455727218534</v>
      </c>
      <c r="I239" s="977">
        <f t="shared" si="6"/>
        <v>33590.867879993712</v>
      </c>
    </row>
    <row r="240" spans="2:9">
      <c r="B240" s="63" t="s">
        <v>210</v>
      </c>
      <c r="C240" s="977" t="s">
        <v>124</v>
      </c>
      <c r="D240" s="977" t="s">
        <v>124</v>
      </c>
      <c r="E240" s="977" t="s">
        <v>124</v>
      </c>
      <c r="F240" s="977" t="s">
        <v>124</v>
      </c>
      <c r="G240" s="977" t="s">
        <v>124</v>
      </c>
      <c r="H240" s="977" t="s">
        <v>124</v>
      </c>
      <c r="I240" s="977" t="s">
        <v>124</v>
      </c>
    </row>
    <row r="241" spans="2:9">
      <c r="B241" s="63"/>
      <c r="C241" s="977"/>
      <c r="D241" s="977"/>
      <c r="E241" s="977"/>
      <c r="F241" s="977"/>
      <c r="G241" s="977"/>
      <c r="H241" s="977"/>
      <c r="I241" s="977"/>
    </row>
    <row r="242" spans="2:9">
      <c r="B242" s="64" t="s">
        <v>211</v>
      </c>
      <c r="C242" s="977" t="s">
        <v>124</v>
      </c>
      <c r="D242" s="977" t="s">
        <v>124</v>
      </c>
      <c r="E242" s="977" t="s">
        <v>124</v>
      </c>
      <c r="F242" s="977" t="s">
        <v>124</v>
      </c>
      <c r="G242" s="977" t="s">
        <v>124</v>
      </c>
      <c r="H242" s="977" t="s">
        <v>124</v>
      </c>
      <c r="I242" s="977" t="s">
        <v>124</v>
      </c>
    </row>
    <row r="243" spans="2:9">
      <c r="B243" s="64"/>
      <c r="C243" s="977"/>
      <c r="D243" s="977"/>
      <c r="E243" s="977"/>
      <c r="F243" s="977"/>
      <c r="G243" s="977"/>
      <c r="H243" s="977"/>
      <c r="I243" s="977"/>
    </row>
    <row r="244" spans="2:9">
      <c r="B244" s="85" t="s">
        <v>212</v>
      </c>
      <c r="C244" s="977"/>
      <c r="D244" s="977"/>
      <c r="E244" s="977"/>
      <c r="F244" s="977"/>
      <c r="G244" s="977"/>
      <c r="H244" s="977"/>
      <c r="I244" s="977"/>
    </row>
    <row r="245" spans="2:9">
      <c r="B245" s="64" t="s">
        <v>213</v>
      </c>
      <c r="C245" s="977"/>
      <c r="D245" s="977"/>
      <c r="E245" s="977"/>
      <c r="F245" s="977"/>
      <c r="G245" s="977"/>
      <c r="H245" s="977"/>
      <c r="I245" s="977"/>
    </row>
    <row r="246" spans="2:9" ht="15">
      <c r="B246" s="63" t="s">
        <v>886</v>
      </c>
      <c r="C246" s="977">
        <v>4311.0628955185321</v>
      </c>
      <c r="D246" s="977">
        <v>4826.0229495370968</v>
      </c>
      <c r="E246" s="977">
        <v>5249.9368268978196</v>
      </c>
      <c r="F246" s="977">
        <v>5691.0029875067903</v>
      </c>
      <c r="G246" s="977">
        <v>6020.2117834394903</v>
      </c>
      <c r="H246" s="977">
        <v>6523.5260565206117</v>
      </c>
      <c r="I246" s="977">
        <v>7048.4661547403775</v>
      </c>
    </row>
    <row r="247" spans="2:9" ht="15">
      <c r="B247" s="63" t="s">
        <v>885</v>
      </c>
      <c r="C247" s="977">
        <v>4.5326100994446588</v>
      </c>
      <c r="D247" s="977">
        <v>6.7253879254140045</v>
      </c>
      <c r="E247" s="977">
        <v>13.018649855529288</v>
      </c>
      <c r="F247" s="977">
        <v>14.758690928843022</v>
      </c>
      <c r="G247" s="977">
        <v>12.536624203821656</v>
      </c>
      <c r="H247" s="977">
        <v>10.741617964301641</v>
      </c>
      <c r="I247" s="977">
        <v>8.4375782743477128</v>
      </c>
    </row>
    <row r="248" spans="2:9">
      <c r="B248" s="64" t="s">
        <v>216</v>
      </c>
      <c r="C248" s="977" t="s">
        <v>124</v>
      </c>
      <c r="D248" s="977" t="s">
        <v>124</v>
      </c>
      <c r="E248" s="977" t="s">
        <v>124</v>
      </c>
      <c r="F248" s="977" t="s">
        <v>124</v>
      </c>
      <c r="G248" s="977" t="s">
        <v>124</v>
      </c>
      <c r="H248" s="977" t="s">
        <v>124</v>
      </c>
      <c r="I248" s="977" t="s">
        <v>124</v>
      </c>
    </row>
    <row r="249" spans="2:9">
      <c r="B249" s="64" t="s">
        <v>206</v>
      </c>
      <c r="C249" s="977"/>
      <c r="D249" s="977"/>
      <c r="E249" s="977"/>
      <c r="F249" s="977"/>
      <c r="G249" s="977"/>
      <c r="H249" s="977"/>
      <c r="I249" s="977"/>
    </row>
    <row r="250" spans="2:9">
      <c r="B250" s="63" t="s">
        <v>217</v>
      </c>
      <c r="C250" s="977" t="s">
        <v>124</v>
      </c>
      <c r="D250" s="977" t="s">
        <v>124</v>
      </c>
      <c r="E250" s="977" t="s">
        <v>124</v>
      </c>
      <c r="F250" s="977" t="s">
        <v>124</v>
      </c>
      <c r="G250" s="977" t="s">
        <v>124</v>
      </c>
      <c r="H250" s="977" t="s">
        <v>124</v>
      </c>
      <c r="I250" s="977" t="s">
        <v>124</v>
      </c>
    </row>
    <row r="251" spans="2:9">
      <c r="B251" s="63" t="s">
        <v>218</v>
      </c>
      <c r="C251" s="977" t="s">
        <v>124</v>
      </c>
      <c r="D251" s="977" t="s">
        <v>124</v>
      </c>
      <c r="E251" s="977" t="s">
        <v>124</v>
      </c>
      <c r="F251" s="977" t="s">
        <v>124</v>
      </c>
      <c r="G251" s="977" t="s">
        <v>124</v>
      </c>
      <c r="H251" s="977" t="s">
        <v>124</v>
      </c>
      <c r="I251" s="977" t="s">
        <v>124</v>
      </c>
    </row>
    <row r="252" spans="2:9" ht="26.4">
      <c r="B252" s="63" t="s">
        <v>219</v>
      </c>
      <c r="C252" s="977" t="s">
        <v>124</v>
      </c>
      <c r="D252" s="977" t="s">
        <v>124</v>
      </c>
      <c r="E252" s="977" t="s">
        <v>124</v>
      </c>
      <c r="F252" s="977" t="s">
        <v>124</v>
      </c>
      <c r="G252" s="977" t="s">
        <v>124</v>
      </c>
      <c r="H252" s="977" t="s">
        <v>124</v>
      </c>
      <c r="I252" s="977" t="s">
        <v>124</v>
      </c>
    </row>
    <row r="253" spans="2:9">
      <c r="B253" s="63"/>
      <c r="C253" s="426"/>
      <c r="D253" s="426"/>
      <c r="E253" s="426"/>
      <c r="F253" s="426"/>
      <c r="G253" s="426"/>
      <c r="H253" s="426"/>
      <c r="I253" s="426"/>
    </row>
    <row r="254" spans="2:9" ht="26.4">
      <c r="B254" s="88" t="s">
        <v>220</v>
      </c>
      <c r="C254" s="426"/>
      <c r="D254" s="426"/>
      <c r="E254" s="426"/>
      <c r="F254" s="426"/>
      <c r="G254" s="426"/>
      <c r="H254" s="426"/>
      <c r="I254" s="426"/>
    </row>
    <row r="255" spans="2:9">
      <c r="B255" s="64" t="s">
        <v>213</v>
      </c>
      <c r="C255" s="426"/>
      <c r="D255" s="426"/>
      <c r="E255" s="426"/>
      <c r="F255" s="426"/>
      <c r="G255" s="426"/>
      <c r="H255" s="426"/>
      <c r="I255" s="426"/>
    </row>
    <row r="256" spans="2:9" ht="15">
      <c r="B256" s="63" t="s">
        <v>890</v>
      </c>
      <c r="C256" s="977">
        <v>4200.4196545860777</v>
      </c>
      <c r="D256" s="977">
        <v>4701.7098246511932</v>
      </c>
      <c r="E256" s="977">
        <v>5112.7786208747048</v>
      </c>
      <c r="F256" s="977">
        <v>5597.440270912547</v>
      </c>
      <c r="G256" s="977">
        <v>5894.1768842887477</v>
      </c>
      <c r="H256" s="977">
        <v>6329.8953346850722</v>
      </c>
      <c r="I256" s="977">
        <v>6829.8159810126581</v>
      </c>
    </row>
    <row r="257" spans="2:9">
      <c r="B257" s="63" t="s">
        <v>215</v>
      </c>
      <c r="C257" s="977" t="s">
        <v>124</v>
      </c>
      <c r="D257" s="977" t="s">
        <v>124</v>
      </c>
      <c r="E257" s="977" t="s">
        <v>124</v>
      </c>
      <c r="F257" s="977" t="s">
        <v>124</v>
      </c>
      <c r="G257" s="977" t="s">
        <v>124</v>
      </c>
      <c r="H257" s="977" t="s">
        <v>124</v>
      </c>
      <c r="I257" s="977" t="s">
        <v>124</v>
      </c>
    </row>
    <row r="258" spans="2:9">
      <c r="B258" s="64" t="s">
        <v>216</v>
      </c>
      <c r="C258" s="977"/>
      <c r="D258" s="977"/>
      <c r="E258" s="977"/>
      <c r="F258" s="977"/>
      <c r="G258" s="977"/>
      <c r="H258" s="977"/>
      <c r="I258" s="977"/>
    </row>
    <row r="259" spans="2:9">
      <c r="B259" s="64" t="s">
        <v>206</v>
      </c>
      <c r="C259" s="977"/>
      <c r="D259" s="977"/>
      <c r="E259" s="977"/>
      <c r="F259" s="977"/>
      <c r="G259" s="977"/>
      <c r="H259" s="977"/>
      <c r="I259" s="977"/>
    </row>
    <row r="260" spans="2:9">
      <c r="B260" s="63" t="s">
        <v>217</v>
      </c>
      <c r="C260" s="977" t="s">
        <v>124</v>
      </c>
      <c r="D260" s="977" t="s">
        <v>124</v>
      </c>
      <c r="E260" s="977" t="s">
        <v>124</v>
      </c>
      <c r="F260" s="977" t="s">
        <v>124</v>
      </c>
      <c r="G260" s="977" t="s">
        <v>124</v>
      </c>
      <c r="H260" s="977" t="s">
        <v>124</v>
      </c>
      <c r="I260" s="977" t="s">
        <v>124</v>
      </c>
    </row>
    <row r="261" spans="2:9">
      <c r="B261" s="63" t="s">
        <v>218</v>
      </c>
      <c r="C261" s="977" t="s">
        <v>124</v>
      </c>
      <c r="D261" s="977" t="s">
        <v>124</v>
      </c>
      <c r="E261" s="977" t="s">
        <v>124</v>
      </c>
      <c r="F261" s="977" t="s">
        <v>124</v>
      </c>
      <c r="G261" s="977" t="s">
        <v>124</v>
      </c>
      <c r="H261" s="977" t="s">
        <v>124</v>
      </c>
      <c r="I261" s="977" t="s">
        <v>124</v>
      </c>
    </row>
    <row r="262" spans="2:9" ht="26.4">
      <c r="B262" s="63" t="s">
        <v>219</v>
      </c>
      <c r="C262" s="977" t="s">
        <v>124</v>
      </c>
      <c r="D262" s="977" t="s">
        <v>124</v>
      </c>
      <c r="E262" s="977" t="s">
        <v>124</v>
      </c>
      <c r="F262" s="977" t="s">
        <v>124</v>
      </c>
      <c r="G262" s="977" t="s">
        <v>124</v>
      </c>
      <c r="H262" s="977" t="s">
        <v>124</v>
      </c>
      <c r="I262" s="977" t="s">
        <v>124</v>
      </c>
    </row>
    <row r="263" spans="2:9">
      <c r="B263" s="63"/>
      <c r="C263" s="977"/>
      <c r="D263" s="977"/>
      <c r="E263" s="977"/>
      <c r="F263" s="977"/>
      <c r="G263" s="977"/>
      <c r="H263" s="977"/>
      <c r="I263" s="977"/>
    </row>
    <row r="264" spans="2:9" ht="26.4">
      <c r="B264" s="88" t="s">
        <v>221</v>
      </c>
      <c r="C264" s="977"/>
      <c r="D264" s="977"/>
      <c r="E264" s="977"/>
      <c r="F264" s="977"/>
      <c r="G264" s="977"/>
      <c r="H264" s="977"/>
      <c r="I264" s="977"/>
    </row>
    <row r="265" spans="2:9">
      <c r="B265" s="64" t="s">
        <v>213</v>
      </c>
      <c r="C265" s="977"/>
      <c r="D265" s="977"/>
      <c r="E265" s="977"/>
      <c r="F265" s="977"/>
      <c r="G265" s="977"/>
      <c r="H265" s="977"/>
      <c r="I265" s="977"/>
    </row>
    <row r="266" spans="2:9">
      <c r="B266" s="63" t="s">
        <v>214</v>
      </c>
      <c r="C266" s="977">
        <v>85.31086142322097</v>
      </c>
      <c r="D266" s="977">
        <v>93.761768157517281</v>
      </c>
      <c r="E266" s="977">
        <v>92.586025742054119</v>
      </c>
      <c r="F266" s="977">
        <v>93.562737642585546</v>
      </c>
      <c r="G266" s="977">
        <v>126.03503184713377</v>
      </c>
      <c r="H266" s="977">
        <v>121.80858285192753</v>
      </c>
      <c r="I266" s="977">
        <v>69.245957117024034</v>
      </c>
    </row>
    <row r="267" spans="2:9">
      <c r="B267" s="63" t="s">
        <v>215</v>
      </c>
      <c r="C267" s="977" t="s">
        <v>124</v>
      </c>
      <c r="D267" s="977" t="s">
        <v>124</v>
      </c>
      <c r="E267" s="977" t="s">
        <v>124</v>
      </c>
      <c r="F267" s="977" t="s">
        <v>124</v>
      </c>
      <c r="G267" s="977" t="s">
        <v>124</v>
      </c>
      <c r="H267" s="977" t="s">
        <v>124</v>
      </c>
      <c r="I267" s="977" t="s">
        <v>124</v>
      </c>
    </row>
    <row r="268" spans="2:9">
      <c r="B268" s="64" t="s">
        <v>216</v>
      </c>
      <c r="C268" s="977"/>
      <c r="D268" s="977"/>
      <c r="E268" s="977"/>
      <c r="F268" s="977"/>
      <c r="G268" s="977"/>
      <c r="H268" s="977"/>
      <c r="I268" s="977"/>
    </row>
    <row r="269" spans="2:9">
      <c r="B269" s="64" t="s">
        <v>206</v>
      </c>
      <c r="C269" s="977"/>
      <c r="D269" s="977"/>
      <c r="E269" s="977"/>
      <c r="F269" s="977"/>
      <c r="G269" s="977"/>
      <c r="H269" s="977"/>
      <c r="I269" s="977"/>
    </row>
    <row r="270" spans="2:9">
      <c r="B270" s="63" t="s">
        <v>217</v>
      </c>
      <c r="C270" s="977" t="s">
        <v>124</v>
      </c>
      <c r="D270" s="977" t="s">
        <v>124</v>
      </c>
      <c r="E270" s="977" t="s">
        <v>124</v>
      </c>
      <c r="F270" s="977" t="s">
        <v>124</v>
      </c>
      <c r="G270" s="977" t="s">
        <v>124</v>
      </c>
      <c r="H270" s="977" t="s">
        <v>124</v>
      </c>
      <c r="I270" s="977" t="s">
        <v>124</v>
      </c>
    </row>
    <row r="271" spans="2:9">
      <c r="B271" s="63" t="s">
        <v>218</v>
      </c>
      <c r="C271" s="977" t="s">
        <v>124</v>
      </c>
      <c r="D271" s="977" t="s">
        <v>124</v>
      </c>
      <c r="E271" s="977" t="s">
        <v>124</v>
      </c>
      <c r="F271" s="977" t="s">
        <v>124</v>
      </c>
      <c r="G271" s="977" t="s">
        <v>124</v>
      </c>
      <c r="H271" s="977" t="s">
        <v>124</v>
      </c>
      <c r="I271" s="977" t="s">
        <v>124</v>
      </c>
    </row>
    <row r="272" spans="2:9" ht="26.4">
      <c r="B272" s="63" t="s">
        <v>219</v>
      </c>
      <c r="C272" s="977" t="s">
        <v>124</v>
      </c>
      <c r="D272" s="977" t="s">
        <v>124</v>
      </c>
      <c r="E272" s="977" t="s">
        <v>124</v>
      </c>
      <c r="F272" s="977" t="s">
        <v>124</v>
      </c>
      <c r="G272" s="977" t="s">
        <v>124</v>
      </c>
      <c r="H272" s="977" t="s">
        <v>124</v>
      </c>
      <c r="I272" s="977" t="s">
        <v>124</v>
      </c>
    </row>
    <row r="273" spans="2:9">
      <c r="B273" s="63"/>
      <c r="C273" s="977"/>
      <c r="D273" s="977"/>
      <c r="E273" s="977"/>
      <c r="F273" s="977"/>
      <c r="G273" s="977"/>
      <c r="H273" s="977"/>
      <c r="I273" s="977"/>
    </row>
    <row r="274" spans="2:9" ht="26.4">
      <c r="B274" s="88" t="s">
        <v>222</v>
      </c>
      <c r="C274" s="977"/>
      <c r="D274" s="977"/>
      <c r="E274" s="977"/>
      <c r="F274" s="977"/>
      <c r="G274" s="977"/>
      <c r="H274" s="977"/>
      <c r="I274" s="977"/>
    </row>
    <row r="275" spans="2:9">
      <c r="B275" s="64" t="s">
        <v>213</v>
      </c>
      <c r="C275" s="977"/>
      <c r="D275" s="977"/>
      <c r="E275" s="977"/>
      <c r="F275" s="977"/>
      <c r="G275" s="977"/>
      <c r="H275" s="977"/>
      <c r="I275" s="977"/>
    </row>
    <row r="276" spans="2:9">
      <c r="B276" s="63" t="s">
        <v>214</v>
      </c>
      <c r="C276" s="977">
        <v>24.631925610228592</v>
      </c>
      <c r="D276" s="977">
        <v>30.551310470726303</v>
      </c>
      <c r="E276" s="977">
        <v>44.572235355923297</v>
      </c>
      <c r="F276" s="977">
        <v>38.714285714285715</v>
      </c>
      <c r="G276" s="977">
        <v>68.699973460721864</v>
      </c>
      <c r="H276" s="977">
        <v>72.228482570862468</v>
      </c>
      <c r="I276" s="977">
        <v>149.39799070007749</v>
      </c>
    </row>
    <row r="277" spans="2:9">
      <c r="B277" s="63" t="s">
        <v>215</v>
      </c>
      <c r="C277" s="426" t="s">
        <v>124</v>
      </c>
      <c r="D277" s="426" t="s">
        <v>124</v>
      </c>
      <c r="E277" s="426" t="s">
        <v>124</v>
      </c>
      <c r="F277" s="426" t="s">
        <v>124</v>
      </c>
      <c r="G277" s="426" t="s">
        <v>124</v>
      </c>
      <c r="H277" s="426" t="s">
        <v>124</v>
      </c>
      <c r="I277" s="426" t="s">
        <v>124</v>
      </c>
    </row>
    <row r="278" spans="2:9">
      <c r="B278" s="64" t="s">
        <v>216</v>
      </c>
      <c r="C278" s="426"/>
      <c r="D278" s="426"/>
      <c r="E278" s="426"/>
      <c r="F278" s="426"/>
      <c r="G278" s="426"/>
      <c r="H278" s="426"/>
      <c r="I278" s="426"/>
    </row>
    <row r="279" spans="2:9">
      <c r="B279" s="64" t="s">
        <v>206</v>
      </c>
      <c r="C279" s="426"/>
      <c r="D279" s="426"/>
      <c r="E279" s="426"/>
      <c r="F279" s="426"/>
      <c r="G279" s="426"/>
      <c r="H279" s="426"/>
      <c r="I279" s="426"/>
    </row>
    <row r="280" spans="2:9">
      <c r="B280" s="63" t="s">
        <v>217</v>
      </c>
      <c r="C280" s="426" t="s">
        <v>124</v>
      </c>
      <c r="D280" s="426" t="s">
        <v>124</v>
      </c>
      <c r="E280" s="426" t="s">
        <v>124</v>
      </c>
      <c r="F280" s="426" t="s">
        <v>124</v>
      </c>
      <c r="G280" s="426" t="s">
        <v>124</v>
      </c>
      <c r="H280" s="426" t="s">
        <v>124</v>
      </c>
      <c r="I280" s="426" t="s">
        <v>124</v>
      </c>
    </row>
    <row r="281" spans="2:9">
      <c r="B281" s="63" t="s">
        <v>218</v>
      </c>
      <c r="C281" s="426" t="s">
        <v>124</v>
      </c>
      <c r="D281" s="426" t="s">
        <v>124</v>
      </c>
      <c r="E281" s="426" t="s">
        <v>124</v>
      </c>
      <c r="F281" s="426" t="s">
        <v>124</v>
      </c>
      <c r="G281" s="426" t="s">
        <v>124</v>
      </c>
      <c r="H281" s="426" t="s">
        <v>124</v>
      </c>
      <c r="I281" s="426" t="s">
        <v>124</v>
      </c>
    </row>
    <row r="282" spans="2:9" ht="27" thickBot="1">
      <c r="B282" s="507" t="s">
        <v>219</v>
      </c>
      <c r="C282" s="432" t="s">
        <v>124</v>
      </c>
      <c r="D282" s="432" t="s">
        <v>124</v>
      </c>
      <c r="E282" s="432" t="s">
        <v>124</v>
      </c>
      <c r="F282" s="432" t="s">
        <v>124</v>
      </c>
      <c r="G282" s="432" t="s">
        <v>124</v>
      </c>
      <c r="H282" s="432" t="s">
        <v>124</v>
      </c>
      <c r="I282" s="432" t="s">
        <v>124</v>
      </c>
    </row>
    <row r="283" spans="2:9" ht="15" thickTop="1">
      <c r="B283" s="1359" t="s">
        <v>891</v>
      </c>
      <c r="C283" s="1359"/>
      <c r="D283" s="1359"/>
      <c r="E283" s="1359"/>
      <c r="F283" s="1359"/>
      <c r="G283" s="1359"/>
      <c r="H283" s="1359"/>
      <c r="I283" s="1359"/>
    </row>
    <row r="284" spans="2:9">
      <c r="B284" s="1374" t="s">
        <v>892</v>
      </c>
      <c r="C284" s="1374"/>
      <c r="D284" s="1374"/>
      <c r="E284" s="1374"/>
      <c r="F284" s="1374"/>
      <c r="G284" s="1374"/>
      <c r="H284" s="1374"/>
      <c r="I284" s="1374"/>
    </row>
    <row r="285" spans="2:9">
      <c r="B285" s="417"/>
      <c r="C285" s="411"/>
      <c r="D285" s="411"/>
      <c r="E285" s="411"/>
      <c r="F285" s="411"/>
      <c r="G285" s="411"/>
      <c r="H285" s="411"/>
      <c r="I285" s="411"/>
    </row>
    <row r="286" spans="2:9">
      <c r="B286" s="1358" t="s">
        <v>24</v>
      </c>
      <c r="C286" s="1358"/>
      <c r="D286" s="1358"/>
      <c r="E286" s="1358"/>
      <c r="F286" s="1358"/>
      <c r="G286" s="1358"/>
      <c r="H286" s="1358"/>
      <c r="I286" s="1358"/>
    </row>
    <row r="287" spans="2:9">
      <c r="B287" s="413" t="s">
        <v>23</v>
      </c>
      <c r="C287" s="411"/>
      <c r="D287" s="411"/>
      <c r="E287" s="411"/>
      <c r="F287" s="411"/>
      <c r="G287" s="411"/>
      <c r="H287" s="411"/>
      <c r="I287" s="411"/>
    </row>
    <row r="288" spans="2:9">
      <c r="B288" s="422" t="s">
        <v>172</v>
      </c>
      <c r="C288" s="411"/>
      <c r="D288" s="411"/>
      <c r="E288" s="411"/>
      <c r="F288" s="411"/>
      <c r="G288" s="411"/>
      <c r="H288" s="411"/>
      <c r="I288" s="411"/>
    </row>
    <row r="289" spans="2:9">
      <c r="B289" s="417"/>
      <c r="C289" s="411"/>
      <c r="D289" s="411"/>
      <c r="E289" s="411"/>
      <c r="F289" s="411"/>
      <c r="G289" s="411"/>
      <c r="H289" s="411"/>
      <c r="I289" s="411"/>
    </row>
    <row r="290" spans="2:9">
      <c r="B290" s="415"/>
      <c r="C290" s="416">
        <v>2014</v>
      </c>
      <c r="D290" s="416">
        <v>2015</v>
      </c>
      <c r="E290" s="416">
        <v>2016</v>
      </c>
      <c r="F290" s="416">
        <v>2017</v>
      </c>
      <c r="G290" s="416">
        <v>2018</v>
      </c>
      <c r="H290" s="416">
        <v>2019</v>
      </c>
      <c r="I290" s="416">
        <v>2020</v>
      </c>
    </row>
    <row r="291" spans="2:9">
      <c r="B291" s="85" t="s">
        <v>226</v>
      </c>
      <c r="C291" s="461"/>
      <c r="D291" s="461"/>
      <c r="E291" s="461"/>
      <c r="F291" s="461"/>
      <c r="G291" s="461"/>
      <c r="H291" s="461"/>
      <c r="I291" s="461"/>
    </row>
    <row r="292" spans="2:9">
      <c r="B292" s="85"/>
      <c r="C292" s="461"/>
      <c r="D292" s="461"/>
      <c r="E292" s="461"/>
      <c r="F292" s="461"/>
      <c r="G292" s="461"/>
      <c r="H292" s="461"/>
      <c r="I292" s="461"/>
    </row>
    <row r="293" spans="2:9">
      <c r="B293" s="471" t="s">
        <v>893</v>
      </c>
      <c r="C293" s="461"/>
      <c r="D293" s="461"/>
      <c r="E293" s="461"/>
      <c r="F293" s="461"/>
      <c r="G293" s="461"/>
      <c r="H293" s="461"/>
      <c r="I293" s="461"/>
    </row>
    <row r="294" spans="2:9">
      <c r="B294" s="82" t="s">
        <v>228</v>
      </c>
      <c r="C294" s="461">
        <v>26</v>
      </c>
      <c r="D294" s="461">
        <v>26</v>
      </c>
      <c r="E294" s="461">
        <v>27</v>
      </c>
      <c r="F294" s="461">
        <v>28</v>
      </c>
      <c r="G294" s="461">
        <v>26</v>
      </c>
      <c r="H294" s="461">
        <v>24</v>
      </c>
      <c r="I294" s="461">
        <v>25</v>
      </c>
    </row>
    <row r="295" spans="2:9">
      <c r="B295" s="462" t="s">
        <v>229</v>
      </c>
      <c r="C295" s="461"/>
      <c r="D295" s="461"/>
      <c r="E295" s="461"/>
      <c r="F295" s="461"/>
      <c r="G295" s="461"/>
      <c r="H295" s="461"/>
      <c r="I295" s="461"/>
    </row>
    <row r="296" spans="2:9">
      <c r="B296" s="242" t="s">
        <v>162</v>
      </c>
      <c r="C296" s="461">
        <v>18</v>
      </c>
      <c r="D296" s="461">
        <v>17</v>
      </c>
      <c r="E296" s="461">
        <v>18</v>
      </c>
      <c r="F296" s="461">
        <v>18</v>
      </c>
      <c r="G296" s="461">
        <v>17</v>
      </c>
      <c r="H296" s="461">
        <v>16</v>
      </c>
      <c r="I296" s="461">
        <v>17</v>
      </c>
    </row>
    <row r="297" spans="2:9">
      <c r="B297" s="242" t="s">
        <v>230</v>
      </c>
      <c r="C297" s="461">
        <v>1</v>
      </c>
      <c r="D297" s="461">
        <v>1</v>
      </c>
      <c r="E297" s="461">
        <v>1</v>
      </c>
      <c r="F297" s="461">
        <v>1</v>
      </c>
      <c r="G297" s="461">
        <v>1</v>
      </c>
      <c r="H297" s="461">
        <v>1</v>
      </c>
      <c r="I297" s="461">
        <v>1</v>
      </c>
    </row>
    <row r="298" spans="2:9">
      <c r="B298" s="242" t="s">
        <v>231</v>
      </c>
      <c r="C298" s="461"/>
      <c r="D298" s="461"/>
      <c r="E298" s="461"/>
      <c r="F298" s="461"/>
      <c r="G298" s="461"/>
      <c r="H298" s="461"/>
      <c r="I298" s="461"/>
    </row>
    <row r="299" spans="2:9">
      <c r="B299" s="463" t="s">
        <v>232</v>
      </c>
      <c r="C299" s="461">
        <v>2</v>
      </c>
      <c r="D299" s="461">
        <v>3</v>
      </c>
      <c r="E299" s="461">
        <v>3</v>
      </c>
      <c r="F299" s="461">
        <v>3</v>
      </c>
      <c r="G299" s="461">
        <v>3</v>
      </c>
      <c r="H299" s="461">
        <v>3</v>
      </c>
      <c r="I299" s="461">
        <v>3</v>
      </c>
    </row>
    <row r="300" spans="2:9">
      <c r="B300" s="463" t="s">
        <v>233</v>
      </c>
      <c r="C300" s="461"/>
      <c r="D300" s="461"/>
      <c r="E300" s="461"/>
      <c r="F300" s="461"/>
      <c r="G300" s="461"/>
      <c r="H300" s="461"/>
      <c r="I300" s="461"/>
    </row>
    <row r="301" spans="2:9" ht="15.6">
      <c r="B301" s="463" t="s">
        <v>894</v>
      </c>
      <c r="C301" s="461">
        <v>2</v>
      </c>
      <c r="D301" s="461">
        <v>2</v>
      </c>
      <c r="E301" s="461">
        <v>2</v>
      </c>
      <c r="F301" s="461">
        <v>2</v>
      </c>
      <c r="G301" s="461">
        <v>2</v>
      </c>
      <c r="H301" s="461">
        <v>2</v>
      </c>
      <c r="I301" s="461">
        <v>2</v>
      </c>
    </row>
    <row r="302" spans="2:9">
      <c r="B302" s="463" t="s">
        <v>235</v>
      </c>
      <c r="C302" s="461">
        <v>3</v>
      </c>
      <c r="D302" s="461">
        <v>3</v>
      </c>
      <c r="E302" s="461">
        <v>3</v>
      </c>
      <c r="F302" s="461">
        <v>4</v>
      </c>
      <c r="G302" s="461">
        <v>3</v>
      </c>
      <c r="H302" s="461">
        <v>2</v>
      </c>
      <c r="I302" s="461">
        <v>2</v>
      </c>
    </row>
    <row r="303" spans="2:9">
      <c r="B303" s="463" t="s">
        <v>236</v>
      </c>
      <c r="C303" s="461"/>
      <c r="D303" s="461"/>
      <c r="E303" s="461"/>
      <c r="F303" s="461"/>
      <c r="G303" s="461"/>
      <c r="H303" s="461"/>
      <c r="I303" s="461"/>
    </row>
    <row r="304" spans="2:9">
      <c r="B304" s="462" t="s">
        <v>237</v>
      </c>
      <c r="C304" s="461"/>
      <c r="D304" s="461"/>
      <c r="E304" s="461"/>
      <c r="F304" s="461"/>
      <c r="G304" s="461"/>
      <c r="H304" s="461"/>
      <c r="I304" s="461"/>
    </row>
    <row r="305" spans="2:9">
      <c r="B305" s="462"/>
      <c r="C305" s="461"/>
      <c r="D305" s="461"/>
      <c r="E305" s="461"/>
      <c r="F305" s="461"/>
      <c r="G305" s="461"/>
      <c r="H305" s="461"/>
      <c r="I305" s="461"/>
    </row>
    <row r="306" spans="2:9">
      <c r="B306" s="85" t="s">
        <v>241</v>
      </c>
      <c r="C306" s="461"/>
      <c r="D306" s="461"/>
      <c r="E306" s="461"/>
      <c r="F306" s="461"/>
      <c r="G306" s="461"/>
      <c r="H306" s="461"/>
      <c r="I306" s="461"/>
    </row>
    <row r="307" spans="2:9">
      <c r="B307" s="85"/>
      <c r="C307" s="461"/>
      <c r="D307" s="461"/>
      <c r="E307" s="461"/>
      <c r="F307" s="461"/>
      <c r="G307" s="461"/>
      <c r="H307" s="461"/>
      <c r="I307" s="461"/>
    </row>
    <row r="308" spans="2:9">
      <c r="B308" s="471" t="s">
        <v>895</v>
      </c>
      <c r="C308" s="461"/>
      <c r="D308" s="461"/>
      <c r="E308" s="461"/>
      <c r="F308" s="461"/>
      <c r="G308" s="461"/>
      <c r="H308" s="461"/>
      <c r="I308" s="461"/>
    </row>
    <row r="309" spans="2:9">
      <c r="B309" s="82" t="s">
        <v>228</v>
      </c>
      <c r="C309" s="509">
        <v>19</v>
      </c>
      <c r="D309" s="509">
        <v>18</v>
      </c>
      <c r="E309" s="509">
        <v>19</v>
      </c>
      <c r="F309" s="509">
        <v>19</v>
      </c>
      <c r="G309" s="509">
        <v>18</v>
      </c>
      <c r="H309" s="509">
        <v>17</v>
      </c>
      <c r="I309" s="509">
        <v>18</v>
      </c>
    </row>
    <row r="310" spans="2:9">
      <c r="B310" s="462" t="s">
        <v>229</v>
      </c>
      <c r="C310" s="509"/>
      <c r="D310" s="509"/>
      <c r="E310" s="509"/>
      <c r="F310" s="509"/>
      <c r="G310" s="509"/>
      <c r="H310" s="509"/>
      <c r="I310" s="509"/>
    </row>
    <row r="311" spans="2:9">
      <c r="B311" s="242" t="s">
        <v>162</v>
      </c>
      <c r="C311" s="509">
        <v>18</v>
      </c>
      <c r="D311" s="509">
        <v>17</v>
      </c>
      <c r="E311" s="509">
        <v>18</v>
      </c>
      <c r="F311" s="509">
        <v>18</v>
      </c>
      <c r="G311" s="509">
        <v>17</v>
      </c>
      <c r="H311" s="509">
        <v>16</v>
      </c>
      <c r="I311" s="509">
        <v>17</v>
      </c>
    </row>
    <row r="312" spans="2:9">
      <c r="B312" s="242" t="s">
        <v>230</v>
      </c>
      <c r="C312" s="509">
        <v>1</v>
      </c>
      <c r="D312" s="509">
        <v>1</v>
      </c>
      <c r="E312" s="509">
        <v>1</v>
      </c>
      <c r="F312" s="509">
        <v>1</v>
      </c>
      <c r="G312" s="509">
        <v>1</v>
      </c>
      <c r="H312" s="509">
        <v>1</v>
      </c>
      <c r="I312" s="241">
        <v>1</v>
      </c>
    </row>
    <row r="313" spans="2:9">
      <c r="B313" s="242" t="s">
        <v>231</v>
      </c>
      <c r="C313" s="241"/>
      <c r="D313" s="241"/>
      <c r="E313" s="241"/>
      <c r="F313" s="241"/>
      <c r="G313" s="241"/>
      <c r="H313" s="241"/>
    </row>
    <row r="314" spans="2:9">
      <c r="B314" s="463" t="s">
        <v>232</v>
      </c>
      <c r="C314" s="241"/>
      <c r="D314" s="241"/>
      <c r="E314" s="241"/>
      <c r="F314" s="241"/>
      <c r="G314" s="241"/>
      <c r="H314" s="241"/>
      <c r="I314" s="241"/>
    </row>
    <row r="315" spans="2:9">
      <c r="B315" s="463" t="s">
        <v>233</v>
      </c>
      <c r="C315" s="241"/>
      <c r="D315" s="241"/>
      <c r="E315" s="241"/>
      <c r="F315" s="241"/>
      <c r="G315" s="241"/>
      <c r="H315" s="241"/>
      <c r="I315" s="241"/>
    </row>
    <row r="316" spans="2:9">
      <c r="B316" s="463" t="s">
        <v>234</v>
      </c>
      <c r="C316" s="241"/>
      <c r="D316" s="241"/>
      <c r="E316" s="241"/>
      <c r="F316" s="241"/>
      <c r="G316" s="241"/>
      <c r="H316" s="241"/>
      <c r="I316" s="241"/>
    </row>
    <row r="317" spans="2:9">
      <c r="B317" s="463" t="s">
        <v>235</v>
      </c>
      <c r="C317" s="241"/>
      <c r="D317" s="241"/>
      <c r="E317" s="241"/>
      <c r="F317" s="241"/>
      <c r="G317" s="241"/>
      <c r="H317" s="241"/>
      <c r="I317" s="241"/>
    </row>
    <row r="318" spans="2:9">
      <c r="B318" s="463" t="s">
        <v>236</v>
      </c>
      <c r="C318" s="241"/>
      <c r="D318" s="241"/>
      <c r="E318" s="241"/>
      <c r="F318" s="241"/>
      <c r="G318" s="241"/>
      <c r="H318" s="241"/>
      <c r="I318" s="241"/>
    </row>
    <row r="319" spans="2:9">
      <c r="B319" s="462" t="s">
        <v>237</v>
      </c>
      <c r="C319" s="241"/>
      <c r="D319" s="241"/>
      <c r="E319" s="241"/>
      <c r="F319" s="241"/>
      <c r="G319" s="241"/>
      <c r="H319" s="241"/>
      <c r="I319" s="241"/>
    </row>
    <row r="320" spans="2:9">
      <c r="B320" s="462"/>
      <c r="C320" s="461"/>
      <c r="D320" s="461"/>
      <c r="E320" s="461"/>
      <c r="F320" s="461"/>
      <c r="G320" s="461"/>
      <c r="H320" s="461"/>
      <c r="I320" s="461"/>
    </row>
    <row r="321" spans="2:9">
      <c r="B321" s="471" t="s">
        <v>896</v>
      </c>
      <c r="C321" s="461"/>
      <c r="D321" s="461"/>
      <c r="E321" s="461"/>
      <c r="F321" s="461"/>
      <c r="G321" s="461"/>
      <c r="H321" s="461"/>
      <c r="I321" s="461"/>
    </row>
    <row r="322" spans="2:9">
      <c r="B322" s="82" t="s">
        <v>228</v>
      </c>
      <c r="C322" s="241">
        <v>19</v>
      </c>
      <c r="D322" s="241">
        <v>18</v>
      </c>
      <c r="E322" s="241">
        <v>19</v>
      </c>
      <c r="F322" s="241">
        <v>20</v>
      </c>
      <c r="G322" s="241">
        <v>19</v>
      </c>
      <c r="H322" s="241">
        <v>18</v>
      </c>
      <c r="I322" s="241">
        <v>18</v>
      </c>
    </row>
    <row r="323" spans="2:9">
      <c r="B323" s="462" t="s">
        <v>229</v>
      </c>
      <c r="C323" s="241"/>
      <c r="D323" s="241"/>
      <c r="E323" s="241"/>
      <c r="F323" s="241"/>
      <c r="G323" s="241"/>
      <c r="H323" s="241"/>
      <c r="I323" s="241"/>
    </row>
    <row r="324" spans="2:9">
      <c r="B324" s="242" t="s">
        <v>162</v>
      </c>
      <c r="C324" s="241">
        <v>17</v>
      </c>
      <c r="D324" s="241">
        <v>16</v>
      </c>
      <c r="E324" s="241">
        <v>16</v>
      </c>
      <c r="F324" s="241">
        <v>17</v>
      </c>
      <c r="G324" s="241">
        <v>16</v>
      </c>
      <c r="H324" s="241">
        <v>16</v>
      </c>
      <c r="I324" s="241">
        <v>16</v>
      </c>
    </row>
    <row r="325" spans="2:9">
      <c r="B325" s="242" t="s">
        <v>230</v>
      </c>
      <c r="C325" s="241">
        <v>1</v>
      </c>
      <c r="D325" s="241">
        <v>1</v>
      </c>
      <c r="E325" s="241">
        <v>1</v>
      </c>
      <c r="F325" s="241">
        <v>1</v>
      </c>
      <c r="G325" s="241">
        <v>1</v>
      </c>
      <c r="H325" s="241">
        <v>1</v>
      </c>
      <c r="I325" s="241">
        <v>1</v>
      </c>
    </row>
    <row r="326" spans="2:9">
      <c r="B326" s="242" t="s">
        <v>231</v>
      </c>
      <c r="C326" s="241"/>
      <c r="D326" s="241"/>
      <c r="E326" s="241"/>
      <c r="F326" s="241"/>
      <c r="G326" s="241"/>
      <c r="H326" s="241"/>
      <c r="I326" s="241"/>
    </row>
    <row r="327" spans="2:9">
      <c r="B327" s="463" t="s">
        <v>232</v>
      </c>
      <c r="C327" s="241"/>
      <c r="D327" s="241"/>
      <c r="E327" s="241"/>
      <c r="F327" s="241"/>
      <c r="G327" s="241"/>
      <c r="H327" s="241"/>
      <c r="I327" s="241"/>
    </row>
    <row r="328" spans="2:9">
      <c r="B328" s="463" t="s">
        <v>233</v>
      </c>
      <c r="C328" s="241"/>
      <c r="D328" s="241"/>
      <c r="E328" s="241"/>
      <c r="F328" s="241"/>
      <c r="G328" s="241"/>
      <c r="H328" s="241"/>
      <c r="I328" s="241"/>
    </row>
    <row r="329" spans="2:9">
      <c r="B329" s="463" t="s">
        <v>234</v>
      </c>
      <c r="C329" s="241"/>
      <c r="D329" s="241"/>
      <c r="E329" s="241"/>
      <c r="F329" s="241"/>
      <c r="G329" s="241"/>
      <c r="H329" s="241"/>
      <c r="I329" s="241"/>
    </row>
    <row r="330" spans="2:9">
      <c r="B330" s="463" t="s">
        <v>235</v>
      </c>
      <c r="C330" s="241">
        <v>1</v>
      </c>
      <c r="D330" s="241">
        <v>1</v>
      </c>
      <c r="E330" s="241">
        <v>2</v>
      </c>
      <c r="F330" s="241">
        <v>2</v>
      </c>
      <c r="G330" s="241">
        <v>2</v>
      </c>
      <c r="H330" s="241">
        <v>1</v>
      </c>
      <c r="I330" s="241">
        <v>1</v>
      </c>
    </row>
    <row r="331" spans="2:9">
      <c r="B331" s="463" t="s">
        <v>236</v>
      </c>
      <c r="C331" s="241"/>
      <c r="D331" s="241"/>
      <c r="E331" s="241"/>
      <c r="F331" s="241"/>
      <c r="G331" s="241"/>
      <c r="H331" s="241"/>
    </row>
    <row r="332" spans="2:9" ht="15" thickBot="1">
      <c r="B332" s="462" t="s">
        <v>237</v>
      </c>
      <c r="C332" s="241"/>
      <c r="D332" s="241"/>
      <c r="E332" s="241"/>
      <c r="F332" s="241"/>
      <c r="G332" s="241"/>
      <c r="H332" s="241"/>
      <c r="I332" s="241"/>
    </row>
    <row r="333" spans="2:9" ht="15" thickTop="1">
      <c r="B333" s="1359" t="s">
        <v>857</v>
      </c>
      <c r="C333" s="1359"/>
      <c r="D333" s="1359"/>
      <c r="E333" s="1359"/>
      <c r="F333" s="1359"/>
      <c r="G333" s="1359"/>
      <c r="H333" s="1359"/>
      <c r="I333" s="1359"/>
    </row>
    <row r="334" spans="2:9">
      <c r="B334" s="417"/>
      <c r="C334" s="411"/>
      <c r="D334" s="411"/>
      <c r="E334" s="411"/>
      <c r="F334" s="411"/>
      <c r="G334" s="411"/>
      <c r="H334" s="411"/>
      <c r="I334" s="411"/>
    </row>
    <row r="335" spans="2:9">
      <c r="B335" s="1358" t="s">
        <v>26</v>
      </c>
      <c r="C335" s="1358"/>
      <c r="D335" s="1358"/>
      <c r="E335" s="1358"/>
      <c r="F335" s="1358"/>
      <c r="G335" s="1358"/>
      <c r="H335" s="1358"/>
      <c r="I335" s="1358"/>
    </row>
    <row r="336" spans="2:9">
      <c r="B336" s="413" t="s">
        <v>25</v>
      </c>
      <c r="C336" s="411"/>
      <c r="D336" s="411"/>
      <c r="E336" s="411"/>
      <c r="F336" s="411"/>
      <c r="G336" s="411"/>
      <c r="H336" s="411"/>
      <c r="I336" s="411"/>
    </row>
    <row r="337" spans="2:9">
      <c r="B337" s="422" t="s">
        <v>115</v>
      </c>
      <c r="C337" s="411"/>
      <c r="D337" s="411"/>
      <c r="E337" s="411"/>
      <c r="F337" s="411"/>
      <c r="G337" s="411"/>
      <c r="H337" s="411"/>
      <c r="I337" s="411"/>
    </row>
    <row r="338" spans="2:9">
      <c r="B338" s="417"/>
      <c r="C338" s="411"/>
      <c r="D338" s="411"/>
      <c r="E338" s="411"/>
      <c r="F338" s="411"/>
      <c r="G338" s="411"/>
      <c r="H338" s="411"/>
      <c r="I338" s="411"/>
    </row>
    <row r="339" spans="2:9">
      <c r="B339" s="415"/>
      <c r="C339" s="416">
        <v>2014</v>
      </c>
      <c r="D339" s="416">
        <v>2015</v>
      </c>
      <c r="E339" s="416">
        <v>2016</v>
      </c>
      <c r="F339" s="416">
        <v>2017</v>
      </c>
      <c r="G339" s="416">
        <v>2018</v>
      </c>
      <c r="H339" s="416">
        <v>2019</v>
      </c>
      <c r="I339" s="416">
        <v>2020</v>
      </c>
    </row>
    <row r="340" spans="2:9">
      <c r="B340" s="85" t="s">
        <v>226</v>
      </c>
      <c r="C340" s="510"/>
      <c r="D340" s="510"/>
      <c r="E340" s="510"/>
      <c r="F340" s="510"/>
      <c r="G340" s="510"/>
      <c r="H340" s="510"/>
      <c r="I340" s="510"/>
    </row>
    <row r="341" spans="2:9">
      <c r="B341" s="85"/>
      <c r="C341" s="510"/>
      <c r="D341" s="510"/>
      <c r="E341" s="510"/>
      <c r="F341" s="510"/>
      <c r="G341" s="510"/>
      <c r="H341" s="510"/>
      <c r="I341" s="510"/>
    </row>
    <row r="342" spans="2:9">
      <c r="B342" s="471" t="s">
        <v>893</v>
      </c>
      <c r="C342" s="469"/>
      <c r="D342" s="469"/>
      <c r="E342" s="469"/>
      <c r="F342" s="469"/>
      <c r="G342" s="469"/>
      <c r="H342" s="469"/>
      <c r="I342" s="469"/>
    </row>
    <row r="343" spans="2:9">
      <c r="B343" s="471" t="s">
        <v>897</v>
      </c>
      <c r="C343" s="469">
        <f>C344+C351</f>
        <v>9.9000000000000005E-2</v>
      </c>
      <c r="D343" s="469">
        <f t="shared" ref="D343:G343" si="7">D344+D351</f>
        <v>0.10100000000000001</v>
      </c>
      <c r="E343" s="469">
        <f t="shared" si="7"/>
        <v>9.9000000000000005E-2</v>
      </c>
      <c r="F343" s="469">
        <f t="shared" si="7"/>
        <v>0.10100000000000001</v>
      </c>
      <c r="G343" s="469">
        <f t="shared" si="7"/>
        <v>0.109</v>
      </c>
      <c r="H343" s="469">
        <f t="shared" ref="H343:I343" si="8">H344+H351</f>
        <v>0.11299999999999999</v>
      </c>
      <c r="I343" s="469">
        <f t="shared" si="8"/>
        <v>0.106254</v>
      </c>
    </row>
    <row r="344" spans="2:9">
      <c r="B344" s="82" t="s">
        <v>246</v>
      </c>
      <c r="C344" s="511">
        <v>9.0999999999999998E-2</v>
      </c>
      <c r="D344" s="511">
        <v>9.1999999999999998E-2</v>
      </c>
      <c r="E344" s="511">
        <v>9.1999999999999998E-2</v>
      </c>
      <c r="F344" s="306">
        <v>9.2999999999999999E-2</v>
      </c>
      <c r="G344" s="306">
        <v>0.1</v>
      </c>
      <c r="H344" s="306">
        <v>0.105</v>
      </c>
      <c r="I344" s="306">
        <v>9.9253999999999995E-2</v>
      </c>
    </row>
    <row r="345" spans="2:9">
      <c r="B345" s="462" t="s">
        <v>247</v>
      </c>
      <c r="C345" s="511">
        <v>9.0999999999999998E-2</v>
      </c>
      <c r="D345" s="511">
        <v>9.1999999999999998E-2</v>
      </c>
      <c r="E345" s="511">
        <v>9.1999999999999998E-2</v>
      </c>
      <c r="F345" s="306">
        <v>9.2999999999999999E-2</v>
      </c>
      <c r="G345" s="306">
        <v>0.1</v>
      </c>
      <c r="H345" s="306">
        <v>0.105</v>
      </c>
      <c r="I345" s="306">
        <v>9.9253999999999995E-2</v>
      </c>
    </row>
    <row r="346" spans="2:9">
      <c r="B346" s="466" t="s">
        <v>248</v>
      </c>
      <c r="C346" s="511"/>
      <c r="D346" s="511"/>
      <c r="E346" s="511"/>
      <c r="F346" s="511"/>
      <c r="G346" s="511"/>
      <c r="H346" s="511"/>
      <c r="I346" s="511"/>
    </row>
    <row r="347" spans="2:9">
      <c r="B347" s="466" t="s">
        <v>249</v>
      </c>
      <c r="C347" s="511"/>
      <c r="D347" s="511"/>
      <c r="E347" s="511"/>
      <c r="F347" s="511"/>
      <c r="G347" s="511"/>
      <c r="H347" s="511"/>
      <c r="I347" s="511"/>
    </row>
    <row r="348" spans="2:9">
      <c r="B348" s="47" t="s">
        <v>253</v>
      </c>
      <c r="C348" s="512">
        <v>0.52029999999999998</v>
      </c>
      <c r="D348" s="512">
        <v>0.50729999999999997</v>
      </c>
      <c r="E348" s="512">
        <v>0.51049999999999995</v>
      </c>
      <c r="F348" s="512">
        <v>0.54479999999999995</v>
      </c>
      <c r="G348" s="513">
        <v>0.5716</v>
      </c>
      <c r="H348" s="513">
        <v>0.57879999999999998</v>
      </c>
      <c r="I348" s="513">
        <v>0.59096862594958388</v>
      </c>
    </row>
    <row r="349" spans="2:9">
      <c r="B349" s="411"/>
      <c r="C349" s="469"/>
      <c r="D349" s="469"/>
      <c r="E349" s="469"/>
      <c r="F349" s="469"/>
      <c r="G349" s="469"/>
      <c r="H349" s="469"/>
      <c r="I349" s="469"/>
    </row>
    <row r="350" spans="2:9">
      <c r="B350" s="471" t="s">
        <v>898</v>
      </c>
      <c r="C350" s="469"/>
      <c r="D350" s="469"/>
      <c r="E350" s="469"/>
      <c r="F350" s="469"/>
      <c r="G350" s="469"/>
      <c r="H350" s="469"/>
      <c r="I350" s="469"/>
    </row>
    <row r="351" spans="2:9">
      <c r="B351" s="82" t="s">
        <v>246</v>
      </c>
      <c r="C351" s="458">
        <v>8.0000000000000002E-3</v>
      </c>
      <c r="D351" s="458">
        <v>9.0000000000000011E-3</v>
      </c>
      <c r="E351" s="458">
        <v>7.0000000000000001E-3</v>
      </c>
      <c r="F351" s="458">
        <v>8.0000000000000002E-3</v>
      </c>
      <c r="G351" s="458">
        <v>8.9999999999999993E-3</v>
      </c>
      <c r="H351" s="458">
        <v>8.0000000000000002E-3</v>
      </c>
      <c r="I351" s="458">
        <v>7.0000000000000001E-3</v>
      </c>
    </row>
    <row r="352" spans="2:9">
      <c r="B352" s="462" t="s">
        <v>247</v>
      </c>
      <c r="C352" s="458">
        <v>7.0000000000000001E-3</v>
      </c>
      <c r="D352" s="458">
        <v>8.0000000000000002E-3</v>
      </c>
      <c r="E352" s="458">
        <v>6.0000000000000001E-3</v>
      </c>
      <c r="F352" s="458">
        <v>7.0000000000000001E-3</v>
      </c>
      <c r="G352" s="458">
        <v>7.0000000000000001E-3</v>
      </c>
      <c r="H352" s="458">
        <v>6.0000000000000001E-3</v>
      </c>
      <c r="I352" s="458">
        <v>5.0000000000000001E-3</v>
      </c>
    </row>
    <row r="353" spans="2:9">
      <c r="B353" s="466" t="s">
        <v>248</v>
      </c>
      <c r="C353" s="469" t="s">
        <v>924</v>
      </c>
      <c r="D353" s="469" t="s">
        <v>924</v>
      </c>
      <c r="E353" s="469" t="s">
        <v>924</v>
      </c>
      <c r="F353" s="469" t="s">
        <v>924</v>
      </c>
      <c r="G353" s="469" t="s">
        <v>924</v>
      </c>
      <c r="H353" s="469" t="s">
        <v>924</v>
      </c>
      <c r="I353" s="469" t="s">
        <v>924</v>
      </c>
    </row>
    <row r="354" spans="2:9">
      <c r="B354" s="466" t="s">
        <v>249</v>
      </c>
      <c r="C354" s="469">
        <v>1E-3</v>
      </c>
      <c r="D354" s="469">
        <v>1E-3</v>
      </c>
      <c r="E354" s="469">
        <v>1E-3</v>
      </c>
      <c r="F354" s="469">
        <v>1E-3</v>
      </c>
      <c r="G354" s="469">
        <v>2E-3</v>
      </c>
      <c r="H354" s="469">
        <v>2E-3</v>
      </c>
      <c r="I354" s="469">
        <v>2E-3</v>
      </c>
    </row>
    <row r="355" spans="2:9">
      <c r="B355" s="47" t="s">
        <v>253</v>
      </c>
      <c r="C355" s="109">
        <v>0.57750000000000001</v>
      </c>
      <c r="D355" s="109">
        <v>0.56999999999999995</v>
      </c>
      <c r="E355" s="109">
        <v>0.59140000000000004</v>
      </c>
      <c r="F355" s="109">
        <v>0.57299999999999995</v>
      </c>
      <c r="G355" s="109">
        <v>0.56879999999999997</v>
      </c>
      <c r="H355" s="109">
        <v>0.61419999999999997</v>
      </c>
      <c r="I355" s="109">
        <v>0.65148406510737245</v>
      </c>
    </row>
    <row r="356" spans="2:9">
      <c r="B356" s="47"/>
      <c r="C356" s="514"/>
      <c r="D356" s="514"/>
      <c r="E356" s="514"/>
      <c r="F356" s="514"/>
      <c r="G356" s="514"/>
      <c r="H356" s="514"/>
      <c r="I356" s="514"/>
    </row>
    <row r="357" spans="2:9">
      <c r="B357" s="85" t="s">
        <v>241</v>
      </c>
      <c r="C357" s="469"/>
      <c r="D357" s="469"/>
      <c r="E357" s="469"/>
      <c r="F357" s="469"/>
      <c r="G357" s="469"/>
      <c r="H357" s="469"/>
      <c r="I357" s="469"/>
    </row>
    <row r="358" spans="2:9">
      <c r="B358" s="85"/>
      <c r="C358" s="469"/>
      <c r="D358" s="469"/>
      <c r="E358" s="469"/>
      <c r="F358" s="469"/>
      <c r="G358" s="469"/>
      <c r="H358" s="469"/>
      <c r="I358" s="469"/>
    </row>
    <row r="359" spans="2:9">
      <c r="B359" s="471" t="s">
        <v>895</v>
      </c>
      <c r="C359" s="469">
        <f>C361+C381</f>
        <v>21.033999999999999</v>
      </c>
      <c r="D359" s="469">
        <f t="shared" ref="D359:G359" si="9">D361+D381</f>
        <v>20.112000000000002</v>
      </c>
      <c r="E359" s="469">
        <f t="shared" si="9"/>
        <v>18.974</v>
      </c>
      <c r="F359" s="469">
        <f t="shared" si="9"/>
        <v>17.494</v>
      </c>
      <c r="G359" s="469">
        <f t="shared" si="9"/>
        <v>16.637</v>
      </c>
      <c r="H359" s="469">
        <f>H361+H381</f>
        <v>15.753</v>
      </c>
      <c r="I359" s="469">
        <f>I361+I381</f>
        <v>11.717118999999999</v>
      </c>
    </row>
    <row r="360" spans="2:9">
      <c r="B360" s="471" t="s">
        <v>897</v>
      </c>
      <c r="C360" s="469"/>
      <c r="D360" s="469"/>
      <c r="E360" s="469"/>
      <c r="F360" s="469"/>
      <c r="G360" s="469"/>
      <c r="H360" s="469"/>
      <c r="I360" s="469"/>
    </row>
    <row r="361" spans="2:9">
      <c r="B361" s="82" t="s">
        <v>246</v>
      </c>
      <c r="C361" s="458">
        <v>20.294</v>
      </c>
      <c r="D361" s="458">
        <v>19.349</v>
      </c>
      <c r="E361" s="458">
        <v>18.222000000000001</v>
      </c>
      <c r="F361" s="458">
        <v>16.777999999999999</v>
      </c>
      <c r="G361" s="458">
        <v>15.939</v>
      </c>
      <c r="H361" s="458">
        <v>15.081</v>
      </c>
      <c r="I361" s="458">
        <v>11.263999999999999</v>
      </c>
    </row>
    <row r="362" spans="2:9">
      <c r="B362" s="462" t="s">
        <v>247</v>
      </c>
      <c r="C362" s="469"/>
      <c r="D362" s="469"/>
      <c r="E362" s="469"/>
      <c r="F362" s="469"/>
      <c r="G362" s="469"/>
      <c r="H362" s="469"/>
      <c r="I362" s="469"/>
    </row>
    <row r="363" spans="2:9">
      <c r="B363" s="473" t="s">
        <v>254</v>
      </c>
      <c r="C363" s="469"/>
      <c r="D363" s="469"/>
      <c r="E363" s="469"/>
      <c r="F363" s="469"/>
      <c r="G363" s="469"/>
      <c r="H363" s="469"/>
      <c r="I363" s="469"/>
    </row>
    <row r="364" spans="2:9">
      <c r="B364" s="473" t="s">
        <v>255</v>
      </c>
      <c r="C364" s="469"/>
      <c r="D364" s="469"/>
      <c r="E364" s="469"/>
      <c r="F364" s="469"/>
      <c r="G364" s="469"/>
      <c r="H364" s="469"/>
      <c r="I364" s="469"/>
    </row>
    <row r="365" spans="2:9">
      <c r="B365" s="473" t="s">
        <v>256</v>
      </c>
      <c r="C365" s="469"/>
      <c r="D365" s="469"/>
      <c r="E365" s="469"/>
      <c r="F365" s="469"/>
      <c r="G365" s="469"/>
      <c r="H365" s="469"/>
      <c r="I365" s="469"/>
    </row>
    <row r="366" spans="2:9">
      <c r="B366" s="473" t="s">
        <v>257</v>
      </c>
      <c r="C366" s="469"/>
      <c r="D366" s="469"/>
      <c r="E366" s="469"/>
      <c r="F366" s="469"/>
      <c r="G366" s="469"/>
      <c r="H366" s="469"/>
      <c r="I366" s="469"/>
    </row>
    <row r="367" spans="2:9">
      <c r="B367" s="473" t="s">
        <v>258</v>
      </c>
      <c r="C367" s="469"/>
      <c r="D367" s="469"/>
      <c r="E367" s="469"/>
      <c r="F367" s="469"/>
      <c r="G367" s="469"/>
      <c r="H367" s="469"/>
      <c r="I367" s="469"/>
    </row>
    <row r="368" spans="2:9">
      <c r="B368" s="473" t="s">
        <v>259</v>
      </c>
      <c r="C368" s="458">
        <v>20.294</v>
      </c>
      <c r="D368" s="458">
        <v>19.349</v>
      </c>
      <c r="E368" s="458">
        <v>18.222000000000001</v>
      </c>
      <c r="F368" s="458">
        <v>16.777999999999999</v>
      </c>
      <c r="G368" s="458">
        <v>15.939</v>
      </c>
      <c r="H368" s="458">
        <v>15.081</v>
      </c>
      <c r="I368" s="458">
        <v>11.263999999999999</v>
      </c>
    </row>
    <row r="369" spans="2:9">
      <c r="B369" s="473" t="s">
        <v>260</v>
      </c>
      <c r="C369" s="469"/>
      <c r="D369" s="469"/>
      <c r="E369" s="469"/>
      <c r="F369" s="469"/>
      <c r="G369" s="469"/>
      <c r="H369" s="469"/>
      <c r="I369" s="469"/>
    </row>
    <row r="370" spans="2:9">
      <c r="B370" s="466" t="s">
        <v>248</v>
      </c>
      <c r="C370" s="469"/>
      <c r="D370" s="469"/>
      <c r="E370" s="469"/>
      <c r="F370" s="469"/>
      <c r="G370" s="469"/>
      <c r="H370" s="469"/>
      <c r="I370" s="469"/>
    </row>
    <row r="371" spans="2:9">
      <c r="B371" s="473" t="s">
        <v>254</v>
      </c>
      <c r="C371" s="469"/>
      <c r="D371" s="469"/>
      <c r="E371" s="469"/>
      <c r="F371" s="469"/>
      <c r="G371" s="469"/>
      <c r="H371" s="469"/>
      <c r="I371" s="469"/>
    </row>
    <row r="372" spans="2:9">
      <c r="B372" s="473" t="s">
        <v>255</v>
      </c>
      <c r="C372" s="469"/>
      <c r="D372" s="469"/>
      <c r="E372" s="469"/>
      <c r="F372" s="469"/>
      <c r="G372" s="469"/>
      <c r="H372" s="469"/>
      <c r="I372" s="469"/>
    </row>
    <row r="373" spans="2:9">
      <c r="B373" s="473" t="s">
        <v>256</v>
      </c>
      <c r="C373" s="469"/>
      <c r="D373" s="469"/>
      <c r="E373" s="469"/>
      <c r="F373" s="469"/>
      <c r="G373" s="469"/>
      <c r="H373" s="469"/>
      <c r="I373" s="469"/>
    </row>
    <row r="374" spans="2:9">
      <c r="B374" s="473" t="s">
        <v>257</v>
      </c>
      <c r="C374" s="469"/>
      <c r="D374" s="469"/>
      <c r="E374" s="469"/>
      <c r="F374" s="469"/>
      <c r="G374" s="469"/>
      <c r="H374" s="469"/>
      <c r="I374" s="469"/>
    </row>
    <row r="375" spans="2:9">
      <c r="B375" s="473" t="s">
        <v>258</v>
      </c>
      <c r="C375" s="469"/>
      <c r="D375" s="469"/>
      <c r="E375" s="469"/>
      <c r="F375" s="469"/>
      <c r="G375" s="469"/>
      <c r="H375" s="469"/>
      <c r="I375" s="469"/>
    </row>
    <row r="376" spans="2:9">
      <c r="B376" s="473" t="s">
        <v>259</v>
      </c>
      <c r="C376" s="469"/>
      <c r="D376" s="469"/>
      <c r="E376" s="469"/>
      <c r="F376" s="469"/>
      <c r="G376" s="469"/>
      <c r="H376" s="469"/>
      <c r="I376" s="469"/>
    </row>
    <row r="377" spans="2:9">
      <c r="B377" s="473" t="s">
        <v>260</v>
      </c>
      <c r="C377" s="469"/>
      <c r="D377" s="469"/>
      <c r="E377" s="469"/>
      <c r="F377" s="469"/>
      <c r="G377" s="469"/>
      <c r="H377" s="469"/>
      <c r="I377" s="469"/>
    </row>
    <row r="378" spans="2:9">
      <c r="B378" s="47" t="s">
        <v>253</v>
      </c>
      <c r="C378" s="515">
        <v>0.82950000000000002</v>
      </c>
      <c r="D378" s="515">
        <v>0.82750000000000001</v>
      </c>
      <c r="E378" s="515">
        <v>0.87949999999999995</v>
      </c>
      <c r="F378" s="515">
        <v>0.88056999999999996</v>
      </c>
      <c r="G378" s="515">
        <v>0.88</v>
      </c>
      <c r="H378" s="515">
        <v>0.87619999999999998</v>
      </c>
      <c r="I378" s="515">
        <v>0.87160000000000004</v>
      </c>
    </row>
    <row r="379" spans="2:9">
      <c r="B379" s="462"/>
      <c r="C379" s="514"/>
      <c r="D379" s="514"/>
      <c r="E379" s="514"/>
      <c r="F379" s="514"/>
      <c r="G379" s="514"/>
      <c r="H379" s="514"/>
      <c r="I379" s="514"/>
    </row>
    <row r="380" spans="2:9">
      <c r="B380" s="471" t="s">
        <v>898</v>
      </c>
      <c r="C380" s="469"/>
      <c r="D380" s="469"/>
      <c r="E380" s="469"/>
      <c r="F380" s="469"/>
      <c r="G380" s="469"/>
      <c r="H380" s="469"/>
      <c r="I380" s="469"/>
    </row>
    <row r="381" spans="2:9">
      <c r="B381" s="82" t="s">
        <v>246</v>
      </c>
      <c r="C381" s="458">
        <v>0.74</v>
      </c>
      <c r="D381" s="458">
        <v>0.76300000000000001</v>
      </c>
      <c r="E381" s="458">
        <v>0.752</v>
      </c>
      <c r="F381" s="458">
        <v>0.71599999999999997</v>
      </c>
      <c r="G381" s="458">
        <v>0.69799999999999995</v>
      </c>
      <c r="H381" s="458">
        <v>0.67200000000000004</v>
      </c>
      <c r="I381" s="458">
        <v>0.45311899999999999</v>
      </c>
    </row>
    <row r="382" spans="2:9">
      <c r="B382" s="462" t="s">
        <v>247</v>
      </c>
      <c r="C382" s="458"/>
      <c r="D382" s="458"/>
      <c r="E382" s="458"/>
      <c r="F382" s="458"/>
      <c r="G382" s="458"/>
      <c r="H382" s="458"/>
      <c r="I382" s="458"/>
    </row>
    <row r="383" spans="2:9">
      <c r="B383" s="473" t="s">
        <v>254</v>
      </c>
      <c r="C383" s="458"/>
      <c r="D383" s="458"/>
      <c r="E383" s="458"/>
      <c r="F383" s="458"/>
      <c r="G383" s="458"/>
      <c r="H383" s="458"/>
      <c r="I383" s="458"/>
    </row>
    <row r="384" spans="2:9">
      <c r="B384" s="473" t="s">
        <v>255</v>
      </c>
      <c r="C384" s="458"/>
      <c r="D384" s="458"/>
      <c r="E384" s="458"/>
      <c r="F384" s="458"/>
      <c r="G384" s="458"/>
      <c r="H384" s="458"/>
      <c r="I384" s="458"/>
    </row>
    <row r="385" spans="2:9">
      <c r="B385" s="473" t="s">
        <v>256</v>
      </c>
      <c r="C385" s="458"/>
      <c r="D385" s="458"/>
      <c r="E385" s="458"/>
      <c r="F385" s="458"/>
      <c r="G385" s="458"/>
      <c r="H385" s="458"/>
      <c r="I385" s="458"/>
    </row>
    <row r="386" spans="2:9">
      <c r="B386" s="473" t="s">
        <v>257</v>
      </c>
      <c r="C386" s="458"/>
      <c r="D386" s="458"/>
      <c r="E386" s="458"/>
      <c r="F386" s="458"/>
      <c r="G386" s="458"/>
      <c r="H386" s="458"/>
      <c r="I386" s="458"/>
    </row>
    <row r="387" spans="2:9">
      <c r="B387" s="473" t="s">
        <v>258</v>
      </c>
      <c r="C387" s="458"/>
      <c r="D387" s="458"/>
      <c r="E387" s="458"/>
      <c r="F387" s="458"/>
      <c r="G387" s="458"/>
      <c r="H387" s="458"/>
      <c r="I387" s="458"/>
    </row>
    <row r="388" spans="2:9">
      <c r="B388" s="473" t="s">
        <v>259</v>
      </c>
      <c r="C388" s="458">
        <v>0.74</v>
      </c>
      <c r="D388" s="458">
        <v>0.76300000000000001</v>
      </c>
      <c r="E388" s="458">
        <v>0.752</v>
      </c>
      <c r="F388" s="458">
        <v>0.71599999999999997</v>
      </c>
      <c r="G388" s="458">
        <v>0.69799999999999995</v>
      </c>
      <c r="H388" s="458">
        <v>0.67200000000000004</v>
      </c>
      <c r="I388" s="458">
        <v>0.45311899999999999</v>
      </c>
    </row>
    <row r="389" spans="2:9">
      <c r="B389" s="473" t="s">
        <v>260</v>
      </c>
      <c r="C389" s="469"/>
      <c r="D389" s="469"/>
      <c r="E389" s="469"/>
      <c r="F389" s="469"/>
      <c r="G389" s="469"/>
      <c r="H389" s="469"/>
      <c r="I389" s="469"/>
    </row>
    <row r="390" spans="2:9">
      <c r="B390" s="466" t="s">
        <v>248</v>
      </c>
      <c r="C390" s="469"/>
      <c r="D390" s="469"/>
      <c r="E390" s="469"/>
      <c r="F390" s="469"/>
      <c r="G390" s="469"/>
      <c r="H390" s="469"/>
      <c r="I390" s="469"/>
    </row>
    <row r="391" spans="2:9">
      <c r="B391" s="473" t="s">
        <v>254</v>
      </c>
      <c r="C391" s="469"/>
      <c r="D391" s="469"/>
      <c r="E391" s="469"/>
      <c r="F391" s="469"/>
      <c r="G391" s="469"/>
      <c r="H391" s="469"/>
      <c r="I391" s="469"/>
    </row>
    <row r="392" spans="2:9">
      <c r="B392" s="473" t="s">
        <v>255</v>
      </c>
      <c r="C392" s="469"/>
      <c r="D392" s="469"/>
      <c r="E392" s="469"/>
      <c r="F392" s="469"/>
      <c r="G392" s="469"/>
      <c r="H392" s="469"/>
      <c r="I392" s="469"/>
    </row>
    <row r="393" spans="2:9">
      <c r="B393" s="473" t="s">
        <v>256</v>
      </c>
      <c r="C393" s="469"/>
      <c r="D393" s="469"/>
      <c r="E393" s="469"/>
      <c r="F393" s="469"/>
      <c r="G393" s="469"/>
      <c r="H393" s="469"/>
      <c r="I393" s="469"/>
    </row>
    <row r="394" spans="2:9">
      <c r="B394" s="473" t="s">
        <v>257</v>
      </c>
      <c r="C394" s="469"/>
      <c r="D394" s="469"/>
      <c r="E394" s="469"/>
      <c r="F394" s="469"/>
      <c r="G394" s="469"/>
      <c r="H394" s="469"/>
      <c r="I394" s="469"/>
    </row>
    <row r="395" spans="2:9">
      <c r="B395" s="473" t="s">
        <v>258</v>
      </c>
      <c r="C395" s="469"/>
      <c r="D395" s="469"/>
      <c r="E395" s="469"/>
      <c r="F395" s="469"/>
      <c r="G395" s="469"/>
      <c r="H395" s="469"/>
      <c r="I395" s="469"/>
    </row>
    <row r="396" spans="2:9">
      <c r="B396" s="473" t="s">
        <v>259</v>
      </c>
      <c r="C396" s="469"/>
      <c r="D396" s="469"/>
      <c r="E396" s="469"/>
      <c r="F396" s="469"/>
      <c r="G396" s="469"/>
      <c r="H396" s="469"/>
      <c r="I396" s="469"/>
    </row>
    <row r="397" spans="2:9">
      <c r="B397" s="473" t="s">
        <v>260</v>
      </c>
      <c r="C397" s="469"/>
      <c r="D397" s="469"/>
      <c r="E397" s="469"/>
      <c r="F397" s="469"/>
      <c r="G397" s="469"/>
      <c r="H397" s="469"/>
      <c r="I397" s="469"/>
    </row>
    <row r="398" spans="2:9">
      <c r="B398" s="47" t="s">
        <v>253</v>
      </c>
      <c r="C398" s="515">
        <v>0.77510000000000001</v>
      </c>
      <c r="D398" s="515">
        <v>0.78959999999999997</v>
      </c>
      <c r="E398" s="515">
        <v>0.83209999999999995</v>
      </c>
      <c r="F398" s="515">
        <v>0.83565999999999996</v>
      </c>
      <c r="G398" s="515">
        <v>0.87529999999999997</v>
      </c>
      <c r="H398" s="515">
        <v>0.86060000000000003</v>
      </c>
      <c r="I398" s="515">
        <v>0.85540000000000005</v>
      </c>
    </row>
    <row r="399" spans="2:9">
      <c r="B399" s="462"/>
      <c r="C399" s="514"/>
      <c r="D399" s="514"/>
      <c r="E399" s="514"/>
      <c r="F399" s="514"/>
      <c r="G399" s="514"/>
      <c r="H399" s="514"/>
      <c r="I399" s="514"/>
    </row>
    <row r="400" spans="2:9">
      <c r="B400" s="471" t="s">
        <v>896</v>
      </c>
      <c r="C400" s="469">
        <f>C402+C422</f>
        <v>1.46</v>
      </c>
      <c r="D400" s="469">
        <f t="shared" ref="D400:G400" si="10">D402+D422</f>
        <v>2.157</v>
      </c>
      <c r="E400" s="469">
        <f t="shared" si="10"/>
        <v>2.976</v>
      </c>
      <c r="F400" s="469">
        <f t="shared" si="10"/>
        <v>4.1040000000000001</v>
      </c>
      <c r="G400" s="469">
        <f t="shared" si="10"/>
        <v>5.79</v>
      </c>
      <c r="H400" s="469">
        <f t="shared" ref="H400:I400" si="11">H402+H422</f>
        <v>7.9339999999999993</v>
      </c>
      <c r="I400" s="469">
        <f t="shared" si="11"/>
        <v>16.179041000000002</v>
      </c>
    </row>
    <row r="401" spans="2:9">
      <c r="B401" s="471" t="s">
        <v>897</v>
      </c>
      <c r="C401" s="469"/>
      <c r="D401" s="469"/>
      <c r="E401" s="469"/>
      <c r="F401" s="469"/>
      <c r="G401" s="469"/>
      <c r="H401" s="469"/>
      <c r="I401" s="469"/>
    </row>
    <row r="402" spans="2:9">
      <c r="B402" s="82" t="s">
        <v>246</v>
      </c>
      <c r="C402" s="469">
        <v>1.401</v>
      </c>
      <c r="D402" s="469">
        <v>2.0710000000000002</v>
      </c>
      <c r="E402" s="469">
        <v>2.8609999999999998</v>
      </c>
      <c r="F402" s="469">
        <v>3.948</v>
      </c>
      <c r="G402" s="469">
        <v>5.5830000000000002</v>
      </c>
      <c r="H402" s="469">
        <v>7.6639999999999997</v>
      </c>
      <c r="I402" s="469">
        <v>15.766681</v>
      </c>
    </row>
    <row r="403" spans="2:9">
      <c r="B403" s="462" t="s">
        <v>247</v>
      </c>
      <c r="C403" s="469">
        <v>1.401</v>
      </c>
      <c r="D403" s="469">
        <v>2.0710000000000002</v>
      </c>
      <c r="E403" s="469">
        <v>2.8609999999999998</v>
      </c>
      <c r="F403" s="469">
        <v>3.948</v>
      </c>
      <c r="G403" s="469">
        <v>5.5830000000000002</v>
      </c>
      <c r="H403" s="469">
        <v>7.6639999999999997</v>
      </c>
      <c r="I403" s="469">
        <v>15.766681</v>
      </c>
    </row>
    <row r="404" spans="2:9">
      <c r="B404" s="473" t="s">
        <v>254</v>
      </c>
      <c r="C404" s="469">
        <v>1.282</v>
      </c>
      <c r="D404" s="469">
        <v>1.915</v>
      </c>
      <c r="E404" s="469">
        <v>2.6619999999999999</v>
      </c>
      <c r="F404" s="469">
        <v>3.7389999999999999</v>
      </c>
      <c r="G404" s="469">
        <v>5.3630000000000004</v>
      </c>
      <c r="H404" s="469">
        <v>7.4119999999999999</v>
      </c>
      <c r="I404" s="469">
        <v>15.545</v>
      </c>
    </row>
    <row r="405" spans="2:9">
      <c r="B405" s="473" t="s">
        <v>255</v>
      </c>
      <c r="C405" s="469">
        <v>0.11899999999999999</v>
      </c>
      <c r="D405" s="469">
        <v>0.156</v>
      </c>
      <c r="E405" s="469">
        <v>0.19900000000000001</v>
      </c>
      <c r="F405" s="469">
        <v>0.20899999999999999</v>
      </c>
      <c r="G405" s="469">
        <v>0.22</v>
      </c>
      <c r="H405" s="469">
        <v>0.252</v>
      </c>
      <c r="I405" s="469">
        <v>0.222249</v>
      </c>
    </row>
    <row r="406" spans="2:9">
      <c r="B406" s="473" t="s">
        <v>256</v>
      </c>
      <c r="C406" s="469"/>
      <c r="D406" s="469"/>
      <c r="E406" s="469"/>
      <c r="F406" s="469"/>
      <c r="G406" s="469"/>
      <c r="H406" s="469"/>
      <c r="I406" s="469"/>
    </row>
    <row r="407" spans="2:9">
      <c r="B407" s="473" t="s">
        <v>257</v>
      </c>
      <c r="C407" s="469"/>
      <c r="D407" s="469"/>
      <c r="E407" s="469"/>
      <c r="F407" s="469"/>
      <c r="G407" s="469"/>
      <c r="H407" s="469"/>
      <c r="I407" s="469"/>
    </row>
    <row r="408" spans="2:9">
      <c r="B408" s="473" t="s">
        <v>258</v>
      </c>
      <c r="C408" s="469"/>
      <c r="D408" s="469"/>
      <c r="E408" s="469"/>
      <c r="F408" s="469"/>
      <c r="G408" s="469"/>
      <c r="H408" s="469"/>
      <c r="I408" s="469"/>
    </row>
    <row r="409" spans="2:9">
      <c r="B409" s="473" t="s">
        <v>259</v>
      </c>
      <c r="C409" s="469"/>
      <c r="D409" s="469"/>
      <c r="E409" s="469"/>
      <c r="F409" s="469"/>
      <c r="G409" s="469"/>
      <c r="H409" s="469"/>
      <c r="I409" s="469"/>
    </row>
    <row r="410" spans="2:9">
      <c r="B410" s="473" t="s">
        <v>260</v>
      </c>
      <c r="C410" s="469"/>
      <c r="D410" s="469"/>
      <c r="E410" s="469"/>
      <c r="F410" s="469"/>
      <c r="G410" s="469"/>
      <c r="H410" s="469"/>
      <c r="I410" s="469"/>
    </row>
    <row r="411" spans="2:9">
      <c r="B411" s="466" t="s">
        <v>248</v>
      </c>
      <c r="C411" s="469"/>
      <c r="D411" s="469"/>
      <c r="E411" s="469"/>
      <c r="F411" s="469"/>
      <c r="G411" s="469"/>
      <c r="H411" s="469"/>
      <c r="I411" s="469"/>
    </row>
    <row r="412" spans="2:9">
      <c r="B412" s="473" t="s">
        <v>254</v>
      </c>
      <c r="C412" s="469"/>
      <c r="D412" s="469"/>
      <c r="E412" s="469"/>
      <c r="F412" s="469"/>
      <c r="G412" s="469"/>
      <c r="H412" s="469"/>
      <c r="I412" s="469"/>
    </row>
    <row r="413" spans="2:9">
      <c r="B413" s="473" t="s">
        <v>255</v>
      </c>
      <c r="C413" s="469"/>
      <c r="D413" s="469"/>
      <c r="E413" s="469"/>
      <c r="F413" s="469"/>
      <c r="G413" s="469"/>
      <c r="H413" s="469"/>
      <c r="I413" s="469"/>
    </row>
    <row r="414" spans="2:9">
      <c r="B414" s="473" t="s">
        <v>256</v>
      </c>
      <c r="C414" s="469"/>
      <c r="D414" s="469"/>
      <c r="E414" s="469"/>
      <c r="F414" s="469"/>
      <c r="G414" s="469"/>
      <c r="H414" s="469"/>
      <c r="I414" s="469"/>
    </row>
    <row r="415" spans="2:9">
      <c r="B415" s="473" t="s">
        <v>257</v>
      </c>
      <c r="C415" s="469"/>
      <c r="D415" s="469"/>
      <c r="E415" s="469"/>
      <c r="F415" s="469"/>
      <c r="G415" s="469"/>
      <c r="H415" s="469"/>
      <c r="I415" s="469"/>
    </row>
    <row r="416" spans="2:9">
      <c r="B416" s="473" t="s">
        <v>258</v>
      </c>
      <c r="C416" s="469"/>
      <c r="D416" s="469"/>
      <c r="E416" s="469"/>
      <c r="F416" s="469"/>
      <c r="G416" s="469"/>
      <c r="H416" s="469"/>
      <c r="I416" s="469"/>
    </row>
    <row r="417" spans="2:9">
      <c r="B417" s="473" t="s">
        <v>259</v>
      </c>
      <c r="C417" s="469"/>
      <c r="D417" s="469"/>
      <c r="E417" s="469"/>
      <c r="F417" s="469"/>
      <c r="G417" s="469"/>
      <c r="H417" s="469"/>
      <c r="I417" s="469"/>
    </row>
    <row r="418" spans="2:9">
      <c r="B418" s="473" t="s">
        <v>260</v>
      </c>
      <c r="C418" s="469"/>
      <c r="D418" s="469"/>
      <c r="E418" s="469"/>
      <c r="F418" s="469"/>
      <c r="G418" s="469"/>
      <c r="H418" s="469"/>
      <c r="I418" s="469"/>
    </row>
    <row r="419" spans="2:9">
      <c r="B419" s="47" t="s">
        <v>253</v>
      </c>
      <c r="C419" s="516">
        <v>0.83830000000000005</v>
      </c>
      <c r="D419" s="516">
        <v>0.8306</v>
      </c>
      <c r="E419" s="517">
        <v>0.86870000000000003</v>
      </c>
      <c r="F419" s="517">
        <v>0.87380000000000002</v>
      </c>
      <c r="G419" s="517">
        <v>0.82620000000000005</v>
      </c>
      <c r="H419" s="517">
        <v>0.87119999999999997</v>
      </c>
      <c r="I419" s="517">
        <v>0.86338335886925088</v>
      </c>
    </row>
    <row r="420" spans="2:9">
      <c r="B420" s="47"/>
      <c r="C420" s="467"/>
      <c r="D420" s="514"/>
      <c r="E420" s="514"/>
      <c r="F420" s="514"/>
      <c r="G420" s="514"/>
      <c r="H420" s="514"/>
      <c r="I420" s="514"/>
    </row>
    <row r="421" spans="2:9">
      <c r="B421" s="471" t="s">
        <v>898</v>
      </c>
      <c r="C421" s="469"/>
      <c r="D421" s="469"/>
      <c r="E421" s="469"/>
      <c r="F421" s="469"/>
      <c r="G421" s="469"/>
      <c r="H421" s="469"/>
      <c r="I421" s="469"/>
    </row>
    <row r="422" spans="2:9">
      <c r="B422" s="82" t="s">
        <v>246</v>
      </c>
      <c r="C422" s="458">
        <v>5.8999999999999997E-2</v>
      </c>
      <c r="D422" s="458">
        <v>8.6000000000000007E-2</v>
      </c>
      <c r="E422" s="458">
        <v>0.115</v>
      </c>
      <c r="F422" s="458">
        <v>0.156</v>
      </c>
      <c r="G422" s="458">
        <v>0.20699999999999999</v>
      </c>
      <c r="H422" s="458">
        <v>0.27</v>
      </c>
      <c r="I422" s="458">
        <v>0.41236</v>
      </c>
    </row>
    <row r="423" spans="2:9">
      <c r="B423" s="462" t="s">
        <v>247</v>
      </c>
      <c r="C423" s="458">
        <v>5.8999999999999997E-2</v>
      </c>
      <c r="D423" s="458">
        <v>8.6000000000000007E-2</v>
      </c>
      <c r="E423" s="458">
        <v>0.115</v>
      </c>
      <c r="F423" s="458">
        <v>0.156</v>
      </c>
      <c r="G423" s="458">
        <v>0.20699999999999999</v>
      </c>
      <c r="H423" s="458">
        <v>0.27</v>
      </c>
      <c r="I423" s="458">
        <v>0.41236</v>
      </c>
    </row>
    <row r="424" spans="2:9">
      <c r="B424" s="473" t="s">
        <v>254</v>
      </c>
      <c r="C424" s="458">
        <v>5.5E-2</v>
      </c>
      <c r="D424" s="458">
        <v>7.9000000000000001E-2</v>
      </c>
      <c r="E424" s="458">
        <v>0.108</v>
      </c>
      <c r="F424" s="458">
        <v>0.14899999999999999</v>
      </c>
      <c r="G424" s="458">
        <v>0.2</v>
      </c>
      <c r="H424" s="458">
        <v>0.26300000000000001</v>
      </c>
      <c r="I424" s="458">
        <v>0.40685900000000003</v>
      </c>
    </row>
    <row r="425" spans="2:9">
      <c r="B425" s="473" t="s">
        <v>255</v>
      </c>
      <c r="C425" s="458">
        <v>4.0000000000000001E-3</v>
      </c>
      <c r="D425" s="458">
        <v>7.0000000000000001E-3</v>
      </c>
      <c r="E425" s="458">
        <v>7.0000000000000001E-3</v>
      </c>
      <c r="F425" s="458">
        <v>7.0000000000000001E-3</v>
      </c>
      <c r="G425" s="458">
        <v>7.0000000000000001E-3</v>
      </c>
      <c r="H425" s="458">
        <v>7.0000000000000001E-3</v>
      </c>
      <c r="I425" s="458">
        <v>5.5009999999999998E-3</v>
      </c>
    </row>
    <row r="426" spans="2:9">
      <c r="B426" s="473" t="s">
        <v>256</v>
      </c>
      <c r="C426" s="458"/>
      <c r="D426" s="458"/>
      <c r="E426" s="458"/>
      <c r="F426" s="458"/>
      <c r="G426" s="458"/>
      <c r="H426" s="458"/>
      <c r="I426" s="458"/>
    </row>
    <row r="427" spans="2:9">
      <c r="B427" s="473" t="s">
        <v>257</v>
      </c>
      <c r="C427" s="469"/>
      <c r="D427" s="469"/>
      <c r="E427" s="469"/>
      <c r="F427" s="469"/>
      <c r="G427" s="469"/>
      <c r="H427" s="469"/>
      <c r="I427" s="469"/>
    </row>
    <row r="428" spans="2:9">
      <c r="B428" s="473" t="s">
        <v>258</v>
      </c>
      <c r="C428" s="469"/>
      <c r="D428" s="469"/>
      <c r="E428" s="469"/>
      <c r="F428" s="469"/>
      <c r="G428" s="469"/>
      <c r="H428" s="469"/>
      <c r="I428" s="469"/>
    </row>
    <row r="429" spans="2:9">
      <c r="B429" s="473" t="s">
        <v>259</v>
      </c>
      <c r="C429" s="469"/>
      <c r="D429" s="469"/>
      <c r="E429" s="469"/>
      <c r="F429" s="469"/>
      <c r="G429" s="469"/>
      <c r="H429" s="469"/>
      <c r="I429" s="469"/>
    </row>
    <row r="430" spans="2:9">
      <c r="B430" s="473" t="s">
        <v>260</v>
      </c>
      <c r="C430" s="469"/>
      <c r="D430" s="469"/>
      <c r="E430" s="469"/>
      <c r="F430" s="469"/>
      <c r="G430" s="469"/>
      <c r="H430" s="469"/>
      <c r="I430" s="469"/>
    </row>
    <row r="431" spans="2:9">
      <c r="B431" s="466" t="s">
        <v>248</v>
      </c>
      <c r="C431" s="469"/>
      <c r="D431" s="469"/>
      <c r="E431" s="469"/>
      <c r="F431" s="469"/>
      <c r="G431" s="469"/>
      <c r="H431" s="469"/>
      <c r="I431" s="469"/>
    </row>
    <row r="432" spans="2:9">
      <c r="B432" s="473" t="s">
        <v>254</v>
      </c>
      <c r="C432" s="469"/>
      <c r="D432" s="469"/>
      <c r="E432" s="469"/>
      <c r="F432" s="469"/>
      <c r="G432" s="469"/>
      <c r="H432" s="469"/>
      <c r="I432" s="469"/>
    </row>
    <row r="433" spans="2:9">
      <c r="B433" s="473" t="s">
        <v>255</v>
      </c>
      <c r="C433" s="469"/>
      <c r="D433" s="469"/>
      <c r="E433" s="469"/>
      <c r="F433" s="469"/>
      <c r="G433" s="469"/>
      <c r="H433" s="469"/>
      <c r="I433" s="469"/>
    </row>
    <row r="434" spans="2:9">
      <c r="B434" s="473" t="s">
        <v>256</v>
      </c>
      <c r="C434" s="469"/>
      <c r="D434" s="469"/>
      <c r="E434" s="469"/>
      <c r="F434" s="469"/>
      <c r="G434" s="469"/>
      <c r="H434" s="469"/>
      <c r="I434" s="469"/>
    </row>
    <row r="435" spans="2:9">
      <c r="B435" s="473" t="s">
        <v>257</v>
      </c>
      <c r="C435" s="469"/>
      <c r="D435" s="469"/>
      <c r="E435" s="469"/>
      <c r="F435" s="469"/>
      <c r="G435" s="469"/>
      <c r="H435" s="469"/>
      <c r="I435" s="469"/>
    </row>
    <row r="436" spans="2:9">
      <c r="B436" s="473" t="s">
        <v>258</v>
      </c>
      <c r="C436" s="469"/>
      <c r="D436" s="469"/>
      <c r="E436" s="469"/>
      <c r="F436" s="469"/>
      <c r="G436" s="469"/>
      <c r="H436" s="469"/>
      <c r="I436" s="469"/>
    </row>
    <row r="437" spans="2:9">
      <c r="B437" s="473" t="s">
        <v>259</v>
      </c>
      <c r="C437" s="469"/>
      <c r="D437" s="469"/>
      <c r="E437" s="469"/>
      <c r="F437" s="469"/>
      <c r="G437" s="469"/>
      <c r="H437" s="469"/>
      <c r="I437" s="469"/>
    </row>
    <row r="438" spans="2:9">
      <c r="B438" s="473" t="s">
        <v>260</v>
      </c>
      <c r="C438" s="469"/>
      <c r="D438" s="469"/>
      <c r="E438" s="469"/>
      <c r="F438" s="469"/>
      <c r="G438" s="469"/>
      <c r="H438" s="469"/>
      <c r="I438" s="469"/>
    </row>
    <row r="439" spans="2:9" ht="15" thickBot="1">
      <c r="B439" s="47" t="s">
        <v>253</v>
      </c>
      <c r="C439" s="515">
        <v>0.80759999999999998</v>
      </c>
      <c r="D439" s="515">
        <v>0.78239999999999998</v>
      </c>
      <c r="E439" s="515">
        <v>0.80510000000000004</v>
      </c>
      <c r="F439" s="515">
        <v>0.80289999999999995</v>
      </c>
      <c r="G439" s="515">
        <v>0.82620000000000005</v>
      </c>
      <c r="H439" s="515">
        <v>0.86509999999999998</v>
      </c>
      <c r="I439" s="515">
        <v>0.88193083713260256</v>
      </c>
    </row>
    <row r="440" spans="2:9" ht="15" thickTop="1">
      <c r="B440" s="1359" t="s">
        <v>857</v>
      </c>
      <c r="C440" s="1359"/>
      <c r="D440" s="1359"/>
      <c r="E440" s="1359"/>
      <c r="F440" s="1359"/>
      <c r="G440" s="1359"/>
      <c r="H440" s="1359"/>
      <c r="I440" s="1359"/>
    </row>
    <row r="441" spans="2:9">
      <c r="B441" s="417"/>
      <c r="C441" s="411"/>
      <c r="D441" s="411"/>
      <c r="E441" s="411"/>
      <c r="F441" s="411"/>
      <c r="G441" s="411"/>
      <c r="H441" s="411"/>
      <c r="I441" s="411"/>
    </row>
    <row r="442" spans="2:9">
      <c r="B442" s="1358" t="s">
        <v>28</v>
      </c>
      <c r="C442" s="1358"/>
      <c r="D442" s="1358"/>
      <c r="E442" s="1358"/>
      <c r="F442" s="1358"/>
      <c r="G442" s="1358"/>
      <c r="H442" s="1358"/>
      <c r="I442" s="1358"/>
    </row>
    <row r="443" spans="2:9">
      <c r="B443" s="413" t="s">
        <v>27</v>
      </c>
      <c r="C443" s="411"/>
      <c r="D443" s="411"/>
      <c r="E443" s="411"/>
      <c r="F443" s="411"/>
      <c r="G443" s="411"/>
      <c r="H443" s="411"/>
      <c r="I443" s="411"/>
    </row>
    <row r="444" spans="2:9">
      <c r="B444" s="422" t="s">
        <v>224</v>
      </c>
      <c r="C444" s="411"/>
      <c r="D444" s="411"/>
      <c r="E444" s="411"/>
      <c r="F444" s="411"/>
      <c r="G444" s="411"/>
      <c r="H444" s="411"/>
      <c r="I444" s="411"/>
    </row>
    <row r="445" spans="2:9">
      <c r="B445" s="417"/>
      <c r="C445" s="411"/>
      <c r="D445" s="411"/>
      <c r="E445" s="411"/>
      <c r="F445" s="411"/>
      <c r="G445" s="411"/>
      <c r="H445" s="411"/>
      <c r="I445" s="411"/>
    </row>
    <row r="446" spans="2:9">
      <c r="B446" s="415"/>
      <c r="C446" s="416">
        <v>2014</v>
      </c>
      <c r="D446" s="416">
        <v>2015</v>
      </c>
      <c r="E446" s="416">
        <v>2016</v>
      </c>
      <c r="F446" s="416">
        <v>2017</v>
      </c>
      <c r="G446" s="416">
        <v>2018</v>
      </c>
      <c r="H446" s="416">
        <v>2019</v>
      </c>
      <c r="I446" s="416">
        <v>2020</v>
      </c>
    </row>
    <row r="447" spans="2:9">
      <c r="B447" s="85" t="s">
        <v>226</v>
      </c>
      <c r="C447" s="510"/>
      <c r="D447" s="510"/>
      <c r="E447" s="510"/>
      <c r="F447" s="510"/>
      <c r="G447" s="510"/>
      <c r="H447" s="510"/>
      <c r="I447" s="510"/>
    </row>
    <row r="448" spans="2:9">
      <c r="B448" s="85"/>
      <c r="C448" s="510"/>
      <c r="D448" s="510"/>
      <c r="E448" s="510"/>
      <c r="F448" s="510"/>
      <c r="G448" s="510"/>
      <c r="H448" s="510"/>
      <c r="I448" s="510"/>
    </row>
    <row r="449" spans="2:9">
      <c r="B449" s="471" t="s">
        <v>893</v>
      </c>
      <c r="C449" s="469"/>
      <c r="D449" s="469"/>
      <c r="E449" s="469"/>
      <c r="F449" s="469"/>
      <c r="G449" s="469"/>
      <c r="H449" s="469"/>
      <c r="I449" s="469"/>
    </row>
    <row r="450" spans="2:9" ht="15.6">
      <c r="B450" s="471" t="s">
        <v>899</v>
      </c>
      <c r="C450" s="224">
        <f>C451+C458</f>
        <v>171400.71278212577</v>
      </c>
      <c r="D450" s="224">
        <f t="shared" ref="D450:I450" si="12">D451+D458</f>
        <v>164423.12689503198</v>
      </c>
      <c r="E450" s="224">
        <f t="shared" si="12"/>
        <v>167595.90588731284</v>
      </c>
      <c r="F450" s="224">
        <f t="shared" si="12"/>
        <v>217703.98002607279</v>
      </c>
      <c r="G450" s="224">
        <f t="shared" si="12"/>
        <v>200802.0838089172</v>
      </c>
      <c r="H450" s="224">
        <f t="shared" si="12"/>
        <v>193614.28766425705</v>
      </c>
      <c r="I450" s="224">
        <f t="shared" si="12"/>
        <v>277979.85284726106</v>
      </c>
    </row>
    <row r="451" spans="2:9">
      <c r="B451" s="82" t="s">
        <v>246</v>
      </c>
      <c r="C451" s="207">
        <v>160324.00878212578</v>
      </c>
      <c r="D451" s="207">
        <v>150495.34489503197</v>
      </c>
      <c r="E451" s="207">
        <v>157374.54688731284</v>
      </c>
      <c r="F451" s="207">
        <v>198866.47202607279</v>
      </c>
      <c r="G451" s="207">
        <v>183900.03980891721</v>
      </c>
      <c r="H451" s="207">
        <v>173252.58766425704</v>
      </c>
      <c r="I451" s="207">
        <v>263110.13084726105</v>
      </c>
    </row>
    <row r="452" spans="2:9">
      <c r="B452" s="462" t="s">
        <v>247</v>
      </c>
      <c r="C452" s="207">
        <v>160324.00878212578</v>
      </c>
      <c r="D452" s="207">
        <v>150495.34489503197</v>
      </c>
      <c r="E452" s="207">
        <v>157374.54688731284</v>
      </c>
      <c r="F452" s="207">
        <v>198866.47202607279</v>
      </c>
      <c r="G452" s="207">
        <v>183900.03980891721</v>
      </c>
      <c r="H452" s="207">
        <v>173252.58766425704</v>
      </c>
      <c r="I452" s="207">
        <v>263110.13084726105</v>
      </c>
    </row>
    <row r="453" spans="2:9">
      <c r="B453" s="466" t="s">
        <v>248</v>
      </c>
      <c r="C453" s="224"/>
      <c r="D453" s="224"/>
      <c r="E453" s="224"/>
      <c r="F453" s="224"/>
      <c r="G453" s="224"/>
      <c r="H453" s="224"/>
      <c r="I453" s="224"/>
    </row>
    <row r="454" spans="2:9">
      <c r="B454" s="466" t="s">
        <v>249</v>
      </c>
      <c r="C454" s="224"/>
      <c r="D454" s="224"/>
      <c r="E454" s="224"/>
      <c r="F454" s="224"/>
      <c r="G454" s="224"/>
      <c r="H454" s="224"/>
      <c r="I454" s="224"/>
    </row>
    <row r="455" spans="2:9">
      <c r="B455" s="47" t="s">
        <v>265</v>
      </c>
      <c r="C455" s="109">
        <v>0.79959999999999998</v>
      </c>
      <c r="D455" s="109">
        <v>0.77259999999999995</v>
      </c>
      <c r="E455" s="109">
        <v>0.81689999999999996</v>
      </c>
      <c r="F455" s="109">
        <v>0.85370000000000001</v>
      </c>
      <c r="G455" s="109">
        <v>0.83730000000000004</v>
      </c>
      <c r="H455" s="109">
        <v>0.8508</v>
      </c>
      <c r="I455" s="109">
        <v>0.90155239869835335</v>
      </c>
    </row>
    <row r="456" spans="2:9">
      <c r="B456" s="411"/>
      <c r="C456" s="224"/>
      <c r="D456" s="224"/>
      <c r="E456" s="224"/>
      <c r="F456" s="224"/>
      <c r="G456" s="224"/>
      <c r="H456" s="224"/>
      <c r="I456" s="224"/>
    </row>
    <row r="457" spans="2:9">
      <c r="B457" s="471" t="s">
        <v>900</v>
      </c>
      <c r="C457" s="224"/>
      <c r="D457" s="224"/>
      <c r="E457" s="224"/>
      <c r="F457" s="224"/>
      <c r="G457" s="224"/>
      <c r="H457" s="224"/>
      <c r="I457" s="224"/>
    </row>
    <row r="458" spans="2:9">
      <c r="B458" s="82" t="s">
        <v>246</v>
      </c>
      <c r="C458" s="207">
        <f>+C459+C460+C461</f>
        <v>11076.704</v>
      </c>
      <c r="D458" s="207">
        <f t="shared" ref="D458:I458" si="13">+D459+D460+D461</f>
        <v>13927.781999999999</v>
      </c>
      <c r="E458" s="207">
        <f t="shared" si="13"/>
        <v>10221.358999999999</v>
      </c>
      <c r="F458" s="207">
        <f t="shared" si="13"/>
        <v>18837.508000000002</v>
      </c>
      <c r="G458" s="207">
        <f t="shared" si="13"/>
        <v>16902.043999999998</v>
      </c>
      <c r="H458" s="207">
        <f t="shared" si="13"/>
        <v>20361.699999999997</v>
      </c>
      <c r="I458" s="207">
        <f t="shared" si="13"/>
        <v>14869.722</v>
      </c>
    </row>
    <row r="459" spans="2:9">
      <c r="B459" s="462" t="s">
        <v>247</v>
      </c>
      <c r="C459" s="207">
        <v>11061.937</v>
      </c>
      <c r="D459" s="207">
        <v>13845.431</v>
      </c>
      <c r="E459" s="207">
        <v>10166.200999999999</v>
      </c>
      <c r="F459" s="207">
        <v>18753.516</v>
      </c>
      <c r="G459" s="207">
        <v>16820.120999999999</v>
      </c>
      <c r="H459" s="207">
        <v>20270</v>
      </c>
      <c r="I459" s="207">
        <v>14798.4</v>
      </c>
    </row>
    <row r="460" spans="2:9" ht="15.6">
      <c r="B460" s="466" t="s">
        <v>901</v>
      </c>
      <c r="C460" s="207">
        <v>1.163</v>
      </c>
      <c r="D460" s="207">
        <v>42.069000000000003</v>
      </c>
      <c r="E460" s="207">
        <v>3.4990000000000001</v>
      </c>
      <c r="F460" s="207">
        <v>0.184</v>
      </c>
      <c r="G460" s="207">
        <v>0.47899999999999998</v>
      </c>
      <c r="H460" s="207">
        <v>0.6</v>
      </c>
      <c r="I460" s="207">
        <v>2.1999999999999999E-2</v>
      </c>
    </row>
    <row r="461" spans="2:9" ht="15.6">
      <c r="B461" s="466" t="s">
        <v>902</v>
      </c>
      <c r="C461" s="207">
        <v>13.603999999999999</v>
      </c>
      <c r="D461" s="207">
        <v>40.281999999999996</v>
      </c>
      <c r="E461" s="207">
        <v>51.658999999999999</v>
      </c>
      <c r="F461" s="207">
        <v>83.808000000000007</v>
      </c>
      <c r="G461" s="207">
        <v>81.444000000000003</v>
      </c>
      <c r="H461" s="207">
        <v>91.1</v>
      </c>
      <c r="I461" s="207">
        <v>71.3</v>
      </c>
    </row>
    <row r="462" spans="2:9">
      <c r="B462" s="47" t="s">
        <v>265</v>
      </c>
      <c r="C462" s="468">
        <v>0.77569999999999995</v>
      </c>
      <c r="D462" s="468">
        <v>0.69199999999999995</v>
      </c>
      <c r="E462" s="468">
        <v>0.72809999999999997</v>
      </c>
      <c r="F462" s="468">
        <v>0.78449999999999998</v>
      </c>
      <c r="G462" s="468">
        <v>0.72960000000000003</v>
      </c>
      <c r="H462" s="468">
        <v>0.7641</v>
      </c>
      <c r="I462" s="468">
        <v>0.73254335998708786</v>
      </c>
    </row>
    <row r="463" spans="2:9">
      <c r="B463" s="411"/>
      <c r="C463" s="224"/>
      <c r="D463" s="224"/>
      <c r="E463" s="224"/>
      <c r="F463" s="224"/>
      <c r="G463" s="224"/>
      <c r="H463" s="224"/>
      <c r="I463" s="224"/>
    </row>
    <row r="464" spans="2:9">
      <c r="B464" s="85" t="s">
        <v>241</v>
      </c>
      <c r="C464" s="224"/>
      <c r="D464" s="224"/>
      <c r="E464" s="224"/>
      <c r="F464" s="224"/>
      <c r="G464" s="224"/>
      <c r="H464" s="224"/>
      <c r="I464" s="224"/>
    </row>
    <row r="465" spans="2:9">
      <c r="B465" s="85"/>
      <c r="C465" s="224"/>
      <c r="D465" s="224"/>
      <c r="E465" s="224"/>
      <c r="F465" s="224"/>
      <c r="G465" s="224"/>
      <c r="H465" s="224"/>
      <c r="I465" s="224"/>
    </row>
    <row r="466" spans="2:9">
      <c r="B466" s="471" t="s">
        <v>895</v>
      </c>
      <c r="C466" s="224"/>
      <c r="D466" s="224"/>
      <c r="E466" s="224"/>
      <c r="F466" s="224"/>
      <c r="G466" s="224"/>
      <c r="H466" s="224"/>
      <c r="I466" s="224"/>
    </row>
    <row r="467" spans="2:9" ht="15.6">
      <c r="B467" s="471" t="s">
        <v>899</v>
      </c>
      <c r="C467" s="224">
        <f>C468+C488</f>
        <v>75006.416225623136</v>
      </c>
      <c r="D467" s="224">
        <f t="shared" ref="D467:I467" si="14">D468+D488</f>
        <v>71867.50587338637</v>
      </c>
      <c r="E467" s="224">
        <f t="shared" si="14"/>
        <v>53975.51389808247</v>
      </c>
      <c r="F467" s="224">
        <f t="shared" si="14"/>
        <v>43848.646631721887</v>
      </c>
      <c r="G467" s="224">
        <f t="shared" si="14"/>
        <v>43444.554886411897</v>
      </c>
      <c r="H467" s="224">
        <f t="shared" si="14"/>
        <v>41323.673133500655</v>
      </c>
      <c r="I467" s="224">
        <f t="shared" si="14"/>
        <v>33558.623808169643</v>
      </c>
    </row>
    <row r="468" spans="2:9">
      <c r="B468" s="82" t="s">
        <v>246</v>
      </c>
      <c r="C468" s="207">
        <v>60008.571225623142</v>
      </c>
      <c r="D468" s="207">
        <v>53610.558873386362</v>
      </c>
      <c r="E468" s="207">
        <v>38452.883898082473</v>
      </c>
      <c r="F468" s="207">
        <v>36158.707631721889</v>
      </c>
      <c r="G468" s="207">
        <v>34975.370886411896</v>
      </c>
      <c r="H468" s="207">
        <v>33350.412133500657</v>
      </c>
      <c r="I468" s="207">
        <v>27250.090417779644</v>
      </c>
    </row>
    <row r="469" spans="2:9">
      <c r="B469" s="462" t="s">
        <v>247</v>
      </c>
      <c r="C469" s="469"/>
      <c r="D469" s="469"/>
      <c r="E469" s="469"/>
      <c r="F469" s="469"/>
      <c r="G469" s="469"/>
      <c r="H469" s="469"/>
      <c r="I469" s="469"/>
    </row>
    <row r="470" spans="2:9">
      <c r="B470" s="473" t="s">
        <v>254</v>
      </c>
      <c r="C470" s="469"/>
      <c r="D470" s="469"/>
      <c r="E470" s="469"/>
      <c r="F470" s="469"/>
      <c r="G470" s="469"/>
      <c r="H470" s="469"/>
      <c r="I470" s="469"/>
    </row>
    <row r="471" spans="2:9">
      <c r="B471" s="473" t="s">
        <v>255</v>
      </c>
      <c r="C471" s="469"/>
      <c r="D471" s="469"/>
      <c r="E471" s="469"/>
      <c r="F471" s="469"/>
      <c r="G471" s="469"/>
      <c r="H471" s="469"/>
      <c r="I471" s="469"/>
    </row>
    <row r="472" spans="2:9">
      <c r="B472" s="473" t="s">
        <v>256</v>
      </c>
      <c r="C472" s="469"/>
      <c r="D472" s="469"/>
      <c r="E472" s="469"/>
      <c r="F472" s="469"/>
      <c r="G472" s="469"/>
      <c r="H472" s="469"/>
      <c r="I472" s="469"/>
    </row>
    <row r="473" spans="2:9">
      <c r="B473" s="473" t="s">
        <v>257</v>
      </c>
      <c r="C473" s="469"/>
      <c r="D473" s="469"/>
      <c r="E473" s="469"/>
      <c r="F473" s="469"/>
      <c r="G473" s="469"/>
      <c r="H473" s="469"/>
      <c r="I473" s="469"/>
    </row>
    <row r="474" spans="2:9">
      <c r="B474" s="473" t="s">
        <v>258</v>
      </c>
      <c r="C474" s="469"/>
      <c r="D474" s="469"/>
      <c r="E474" s="469"/>
      <c r="F474" s="469"/>
      <c r="G474" s="469"/>
      <c r="H474" s="469"/>
      <c r="I474" s="469"/>
    </row>
    <row r="475" spans="2:9">
      <c r="B475" s="473" t="s">
        <v>259</v>
      </c>
      <c r="C475" s="469"/>
      <c r="D475" s="469"/>
      <c r="E475" s="469"/>
      <c r="F475" s="469"/>
      <c r="G475" s="469"/>
      <c r="H475" s="469"/>
      <c r="I475" s="469"/>
    </row>
    <row r="476" spans="2:9">
      <c r="B476" s="473" t="s">
        <v>260</v>
      </c>
      <c r="C476" s="469"/>
      <c r="D476" s="469"/>
      <c r="E476" s="469"/>
      <c r="F476" s="469"/>
      <c r="G476" s="469"/>
      <c r="H476" s="469"/>
      <c r="I476" s="469"/>
    </row>
    <row r="477" spans="2:9">
      <c r="B477" s="466" t="s">
        <v>248</v>
      </c>
      <c r="C477" s="458"/>
      <c r="D477" s="458"/>
      <c r="E477" s="458"/>
      <c r="F477" s="458"/>
      <c r="G477" s="458"/>
      <c r="H477" s="458"/>
      <c r="I477" s="458"/>
    </row>
    <row r="478" spans="2:9">
      <c r="B478" s="473" t="s">
        <v>254</v>
      </c>
      <c r="C478" s="469"/>
      <c r="D478" s="469"/>
      <c r="E478" s="469"/>
      <c r="F478" s="469"/>
      <c r="G478" s="469"/>
      <c r="H478" s="469"/>
      <c r="I478" s="469"/>
    </row>
    <row r="479" spans="2:9">
      <c r="B479" s="473" t="s">
        <v>255</v>
      </c>
      <c r="C479" s="469"/>
      <c r="D479" s="469"/>
      <c r="E479" s="469"/>
      <c r="F479" s="469"/>
      <c r="G479" s="469"/>
      <c r="H479" s="469"/>
      <c r="I479" s="469"/>
    </row>
    <row r="480" spans="2:9">
      <c r="B480" s="473" t="s">
        <v>256</v>
      </c>
      <c r="C480" s="469"/>
      <c r="D480" s="469"/>
      <c r="E480" s="469"/>
      <c r="F480" s="469"/>
      <c r="G480" s="469"/>
      <c r="H480" s="469"/>
      <c r="I480" s="469"/>
    </row>
    <row r="481" spans="2:9">
      <c r="B481" s="473" t="s">
        <v>257</v>
      </c>
      <c r="C481" s="469"/>
      <c r="D481" s="469"/>
      <c r="E481" s="469"/>
      <c r="F481" s="469"/>
      <c r="G481" s="469"/>
      <c r="H481" s="469"/>
      <c r="I481" s="469"/>
    </row>
    <row r="482" spans="2:9">
      <c r="B482" s="473" t="s">
        <v>258</v>
      </c>
      <c r="C482" s="469"/>
      <c r="D482" s="469"/>
      <c r="E482" s="469"/>
      <c r="F482" s="469"/>
      <c r="G482" s="469"/>
      <c r="H482" s="469"/>
      <c r="I482" s="469"/>
    </row>
    <row r="483" spans="2:9">
      <c r="B483" s="473" t="s">
        <v>259</v>
      </c>
      <c r="C483" s="207">
        <v>60008.571225623142</v>
      </c>
      <c r="D483" s="207">
        <v>53610.558873386362</v>
      </c>
      <c r="E483" s="207">
        <v>38452.883898082473</v>
      </c>
      <c r="F483" s="207">
        <v>36158.707631721889</v>
      </c>
      <c r="G483" s="207">
        <v>34975.370886411896</v>
      </c>
      <c r="H483" s="207">
        <v>33350.412133500657</v>
      </c>
      <c r="I483" s="207">
        <v>27250.090417779644</v>
      </c>
    </row>
    <row r="484" spans="2:9">
      <c r="B484" s="473" t="s">
        <v>260</v>
      </c>
      <c r="C484" s="224"/>
      <c r="D484" s="224"/>
      <c r="E484" s="224"/>
      <c r="F484" s="224"/>
      <c r="G484" s="224"/>
      <c r="H484" s="224"/>
      <c r="I484" s="224"/>
    </row>
    <row r="485" spans="2:9">
      <c r="B485" s="47" t="s">
        <v>265</v>
      </c>
      <c r="C485" s="109">
        <v>0.86660000000000004</v>
      </c>
      <c r="D485" s="109">
        <v>0.85209999999999997</v>
      </c>
      <c r="E485" s="109">
        <v>0.83079999999999998</v>
      </c>
      <c r="F485" s="109">
        <v>0.83540000000000003</v>
      </c>
      <c r="G485" s="109">
        <v>0.83279999999999998</v>
      </c>
      <c r="H485" s="109">
        <v>0.81799999999999995</v>
      </c>
      <c r="I485" s="109">
        <v>0.83209999999999995</v>
      </c>
    </row>
    <row r="486" spans="2:9">
      <c r="B486" s="462"/>
      <c r="C486" s="1055"/>
      <c r="D486" s="1055"/>
      <c r="E486" s="1055"/>
      <c r="F486" s="1055"/>
      <c r="G486" s="1055"/>
      <c r="H486" s="1055"/>
      <c r="I486" s="1055"/>
    </row>
    <row r="487" spans="2:9">
      <c r="B487" s="471" t="s">
        <v>898</v>
      </c>
      <c r="C487" s="224"/>
      <c r="D487" s="224"/>
      <c r="E487" s="224"/>
      <c r="F487" s="224"/>
      <c r="G487" s="224"/>
      <c r="H487" s="224"/>
      <c r="I487" s="224"/>
    </row>
    <row r="488" spans="2:9">
      <c r="B488" s="82" t="s">
        <v>246</v>
      </c>
      <c r="C488" s="207">
        <v>14997.844999999999</v>
      </c>
      <c r="D488" s="207">
        <v>18256.947</v>
      </c>
      <c r="E488" s="207">
        <v>15522.63</v>
      </c>
      <c r="F488" s="207">
        <v>7689.9390000000003</v>
      </c>
      <c r="G488" s="207">
        <v>8469.1839999999993</v>
      </c>
      <c r="H488" s="207">
        <v>7973.2610000000004</v>
      </c>
      <c r="I488" s="207">
        <v>6308.53339039</v>
      </c>
    </row>
    <row r="489" spans="2:9">
      <c r="B489" s="462" t="s">
        <v>247</v>
      </c>
      <c r="C489" s="224"/>
      <c r="D489" s="224"/>
      <c r="E489" s="224"/>
      <c r="F489" s="224"/>
      <c r="G489" s="224"/>
      <c r="H489" s="224"/>
      <c r="I489" s="224"/>
    </row>
    <row r="490" spans="2:9">
      <c r="B490" s="473" t="s">
        <v>254</v>
      </c>
      <c r="C490" s="224"/>
      <c r="D490" s="224"/>
      <c r="E490" s="224"/>
      <c r="F490" s="224"/>
      <c r="G490" s="224"/>
      <c r="H490" s="224"/>
      <c r="I490" s="224"/>
    </row>
    <row r="491" spans="2:9">
      <c r="B491" s="473" t="s">
        <v>255</v>
      </c>
      <c r="C491" s="224"/>
      <c r="D491" s="224"/>
      <c r="E491" s="224"/>
      <c r="F491" s="224"/>
      <c r="G491" s="224"/>
      <c r="H491" s="224"/>
      <c r="I491" s="224"/>
    </row>
    <row r="492" spans="2:9">
      <c r="B492" s="473" t="s">
        <v>256</v>
      </c>
      <c r="C492" s="224"/>
      <c r="D492" s="224"/>
      <c r="E492" s="224"/>
      <c r="F492" s="224"/>
      <c r="G492" s="224"/>
      <c r="H492" s="224"/>
      <c r="I492" s="224"/>
    </row>
    <row r="493" spans="2:9">
      <c r="B493" s="473" t="s">
        <v>257</v>
      </c>
      <c r="C493" s="224"/>
      <c r="D493" s="224"/>
      <c r="E493" s="224"/>
      <c r="F493" s="224"/>
      <c r="G493" s="224"/>
      <c r="H493" s="224"/>
      <c r="I493" s="224"/>
    </row>
    <row r="494" spans="2:9">
      <c r="B494" s="473" t="s">
        <v>258</v>
      </c>
      <c r="C494" s="224"/>
      <c r="D494" s="224"/>
      <c r="E494" s="224"/>
      <c r="F494" s="224"/>
      <c r="G494" s="224"/>
      <c r="H494" s="224"/>
      <c r="I494" s="224"/>
    </row>
    <row r="495" spans="2:9">
      <c r="B495" s="473" t="s">
        <v>259</v>
      </c>
      <c r="C495" s="224"/>
      <c r="D495" s="224"/>
      <c r="E495" s="224"/>
      <c r="F495" s="224"/>
      <c r="G495" s="224"/>
      <c r="H495" s="224"/>
      <c r="I495" s="224"/>
    </row>
    <row r="496" spans="2:9">
      <c r="B496" s="473" t="s">
        <v>260</v>
      </c>
      <c r="C496" s="224"/>
      <c r="D496" s="224"/>
      <c r="E496" s="224"/>
      <c r="F496" s="224"/>
      <c r="G496" s="224"/>
      <c r="H496" s="224"/>
      <c r="I496" s="224"/>
    </row>
    <row r="497" spans="2:9">
      <c r="B497" s="466" t="s">
        <v>248</v>
      </c>
      <c r="C497" s="224"/>
      <c r="D497" s="224"/>
      <c r="E497" s="224"/>
      <c r="F497" s="224"/>
      <c r="G497" s="224"/>
      <c r="H497" s="224"/>
      <c r="I497" s="224"/>
    </row>
    <row r="498" spans="2:9">
      <c r="B498" s="473" t="s">
        <v>254</v>
      </c>
      <c r="C498" s="224"/>
      <c r="D498" s="224"/>
      <c r="E498" s="224"/>
      <c r="F498" s="224"/>
      <c r="G498" s="224"/>
      <c r="H498" s="224"/>
      <c r="I498" s="224"/>
    </row>
    <row r="499" spans="2:9">
      <c r="B499" s="473" t="s">
        <v>255</v>
      </c>
      <c r="C499" s="224"/>
      <c r="D499" s="224"/>
      <c r="E499" s="224"/>
      <c r="F499" s="224"/>
      <c r="G499" s="224"/>
      <c r="H499" s="224"/>
      <c r="I499" s="224"/>
    </row>
    <row r="500" spans="2:9">
      <c r="B500" s="473" t="s">
        <v>256</v>
      </c>
      <c r="C500" s="224"/>
      <c r="D500" s="224"/>
      <c r="E500" s="224"/>
      <c r="F500" s="224"/>
      <c r="G500" s="224"/>
      <c r="H500" s="224"/>
      <c r="I500" s="224"/>
    </row>
    <row r="501" spans="2:9">
      <c r="B501" s="473" t="s">
        <v>257</v>
      </c>
      <c r="C501" s="224"/>
      <c r="D501" s="224"/>
      <c r="E501" s="224"/>
      <c r="F501" s="224"/>
      <c r="G501" s="224"/>
      <c r="H501" s="224"/>
      <c r="I501" s="224"/>
    </row>
    <row r="502" spans="2:9">
      <c r="B502" s="473" t="s">
        <v>258</v>
      </c>
      <c r="C502" s="224"/>
      <c r="D502" s="224"/>
      <c r="E502" s="224"/>
      <c r="F502" s="224"/>
      <c r="G502" s="224"/>
      <c r="H502" s="224"/>
      <c r="I502" s="224"/>
    </row>
    <row r="503" spans="2:9">
      <c r="B503" s="473" t="s">
        <v>259</v>
      </c>
      <c r="C503" s="207">
        <v>14997.844999999999</v>
      </c>
      <c r="D503" s="207">
        <v>18256.947</v>
      </c>
      <c r="E503" s="207">
        <v>15522.63</v>
      </c>
      <c r="F503" s="207">
        <v>7689.9390000000003</v>
      </c>
      <c r="G503" s="207">
        <v>8469.1839999999993</v>
      </c>
      <c r="H503" s="207">
        <v>7973.2610000000004</v>
      </c>
      <c r="I503" s="207">
        <v>6308.53339039</v>
      </c>
    </row>
    <row r="504" spans="2:9">
      <c r="B504" s="473" t="s">
        <v>260</v>
      </c>
      <c r="C504" s="224"/>
      <c r="D504" s="224"/>
      <c r="E504" s="224"/>
      <c r="F504" s="224"/>
      <c r="G504" s="224"/>
      <c r="H504" s="224"/>
      <c r="I504" s="224"/>
    </row>
    <row r="505" spans="2:9">
      <c r="B505" s="47" t="s">
        <v>265</v>
      </c>
      <c r="C505" s="109">
        <v>0.85670000000000002</v>
      </c>
      <c r="D505" s="109">
        <v>0.89729999999999999</v>
      </c>
      <c r="E505" s="109">
        <v>0.91520000000000001</v>
      </c>
      <c r="F505" s="109">
        <v>0.84345999999999999</v>
      </c>
      <c r="G505" s="109">
        <v>0.8458</v>
      </c>
      <c r="H505" s="109">
        <v>0.83830000000000005</v>
      </c>
      <c r="I505" s="109">
        <v>0.86499999999999999</v>
      </c>
    </row>
    <row r="506" spans="2:9">
      <c r="B506" s="462"/>
      <c r="C506" s="1055"/>
      <c r="D506" s="1055"/>
      <c r="E506" s="1055"/>
      <c r="F506" s="1055"/>
      <c r="G506" s="1055"/>
      <c r="H506" s="1055"/>
      <c r="I506" s="1055"/>
    </row>
    <row r="507" spans="2:9">
      <c r="B507" s="471" t="s">
        <v>896</v>
      </c>
      <c r="C507" s="224"/>
      <c r="D507" s="224"/>
      <c r="E507" s="224"/>
      <c r="F507" s="224"/>
      <c r="G507" s="224"/>
      <c r="H507" s="224"/>
      <c r="I507" s="224"/>
    </row>
    <row r="508" spans="2:9" ht="15.6">
      <c r="B508" s="471" t="s">
        <v>899</v>
      </c>
      <c r="C508" s="224">
        <f>C509+C529</f>
        <v>9538.2595424254159</v>
      </c>
      <c r="D508" s="224">
        <f t="shared" ref="D508:H508" si="15">D509+D529</f>
        <v>13103.518047724607</v>
      </c>
      <c r="E508" s="224">
        <f t="shared" si="15"/>
        <v>16882.836318098241</v>
      </c>
      <c r="F508" s="224">
        <f t="shared" si="15"/>
        <v>21321.813692558389</v>
      </c>
      <c r="G508" s="224">
        <f t="shared" si="15"/>
        <v>24180.828993630574</v>
      </c>
      <c r="H508" s="224">
        <f t="shared" si="15"/>
        <v>28707.40996754789</v>
      </c>
      <c r="I508" s="224">
        <f>I509+I529</f>
        <v>35245.241090695446</v>
      </c>
    </row>
    <row r="509" spans="2:9">
      <c r="B509" s="82" t="s">
        <v>246</v>
      </c>
      <c r="C509" s="224">
        <v>8554.6005424254163</v>
      </c>
      <c r="D509" s="224">
        <v>11862.986047724607</v>
      </c>
      <c r="E509" s="224">
        <v>15298.52731809824</v>
      </c>
      <c r="F509" s="224">
        <v>19174.22569255839</v>
      </c>
      <c r="G509" s="224">
        <v>21527.292993630574</v>
      </c>
      <c r="H509" s="224">
        <v>25528.590967547891</v>
      </c>
      <c r="I509" s="224">
        <v>30442.646955905449</v>
      </c>
    </row>
    <row r="510" spans="2:9">
      <c r="B510" s="462" t="s">
        <v>247</v>
      </c>
      <c r="C510" s="224">
        <v>8554.6005424254163</v>
      </c>
      <c r="D510" s="224">
        <v>11862.986047724607</v>
      </c>
      <c r="E510" s="224">
        <v>15298.52731809824</v>
      </c>
      <c r="F510" s="224">
        <v>19174.22569255839</v>
      </c>
      <c r="G510" s="224">
        <v>21527.292993630574</v>
      </c>
      <c r="H510" s="224">
        <v>25528.590967547891</v>
      </c>
      <c r="I510" s="224">
        <v>30442.646955905449</v>
      </c>
    </row>
    <row r="511" spans="2:9">
      <c r="B511" s="473" t="s">
        <v>254</v>
      </c>
      <c r="C511" s="224">
        <v>6510.4405269275476</v>
      </c>
      <c r="D511" s="224">
        <v>9165.4403442430576</v>
      </c>
      <c r="E511" s="224">
        <v>11510.383635408458</v>
      </c>
      <c r="F511" s="224">
        <v>14612.219038565996</v>
      </c>
      <c r="G511" s="224">
        <v>16687.409235668791</v>
      </c>
      <c r="H511" s="224">
        <v>19836.400761260746</v>
      </c>
      <c r="I511" s="224">
        <v>25265.081886084994</v>
      </c>
    </row>
    <row r="512" spans="2:9">
      <c r="B512" s="473" t="s">
        <v>255</v>
      </c>
      <c r="C512" s="224">
        <v>2044.1600154978689</v>
      </c>
      <c r="D512" s="224">
        <v>2697.545703481549</v>
      </c>
      <c r="E512" s="224">
        <v>3788.1436826897821</v>
      </c>
      <c r="F512" s="224">
        <v>4562.0066539923955</v>
      </c>
      <c r="G512" s="224">
        <v>4839.8837579617839</v>
      </c>
      <c r="H512" s="224">
        <v>5692.1902062871422</v>
      </c>
      <c r="I512" s="224">
        <v>5177.5650698204117</v>
      </c>
    </row>
    <row r="513" spans="2:9">
      <c r="B513" s="473" t="s">
        <v>256</v>
      </c>
      <c r="C513" s="469"/>
      <c r="D513" s="469"/>
      <c r="E513" s="469"/>
      <c r="F513" s="469"/>
      <c r="G513" s="469"/>
      <c r="H513" s="469"/>
      <c r="I513" s="469"/>
    </row>
    <row r="514" spans="2:9">
      <c r="B514" s="473" t="s">
        <v>257</v>
      </c>
      <c r="C514" s="469"/>
      <c r="D514" s="469"/>
      <c r="E514" s="469"/>
      <c r="F514" s="469"/>
      <c r="G514" s="469"/>
      <c r="H514" s="469"/>
      <c r="I514" s="469"/>
    </row>
    <row r="515" spans="2:9">
      <c r="B515" s="473" t="s">
        <v>258</v>
      </c>
      <c r="C515" s="469"/>
      <c r="D515" s="469"/>
      <c r="E515" s="469"/>
      <c r="F515" s="469"/>
      <c r="G515" s="469"/>
      <c r="H515" s="469"/>
      <c r="I515" s="469"/>
    </row>
    <row r="516" spans="2:9">
      <c r="B516" s="473" t="s">
        <v>259</v>
      </c>
      <c r="C516" s="469"/>
      <c r="D516" s="469"/>
      <c r="E516" s="469"/>
      <c r="F516" s="469"/>
      <c r="G516" s="469"/>
      <c r="H516" s="469"/>
      <c r="I516" s="469"/>
    </row>
    <row r="517" spans="2:9">
      <c r="B517" s="473" t="s">
        <v>260</v>
      </c>
      <c r="C517" s="469"/>
      <c r="D517" s="469"/>
      <c r="E517" s="469"/>
      <c r="F517" s="469"/>
      <c r="G517" s="469"/>
      <c r="H517" s="469"/>
      <c r="I517" s="469"/>
    </row>
    <row r="518" spans="2:9">
      <c r="B518" s="466" t="s">
        <v>248</v>
      </c>
      <c r="C518" s="469"/>
      <c r="D518" s="469"/>
      <c r="E518" s="469"/>
      <c r="F518" s="469"/>
      <c r="G518" s="469"/>
      <c r="H518" s="469"/>
      <c r="I518" s="469"/>
    </row>
    <row r="519" spans="2:9">
      <c r="B519" s="473" t="s">
        <v>254</v>
      </c>
      <c r="C519" s="469"/>
      <c r="D519" s="469"/>
      <c r="E519" s="469"/>
      <c r="F519" s="469"/>
      <c r="G519" s="469"/>
      <c r="H519" s="469"/>
      <c r="I519" s="469"/>
    </row>
    <row r="520" spans="2:9">
      <c r="B520" s="473" t="s">
        <v>255</v>
      </c>
      <c r="C520" s="469"/>
      <c r="D520" s="469"/>
      <c r="E520" s="469"/>
      <c r="F520" s="469"/>
      <c r="G520" s="469"/>
      <c r="H520" s="469"/>
      <c r="I520" s="469"/>
    </row>
    <row r="521" spans="2:9">
      <c r="B521" s="473" t="s">
        <v>256</v>
      </c>
      <c r="C521" s="469"/>
      <c r="D521" s="469"/>
      <c r="E521" s="469"/>
      <c r="F521" s="469"/>
      <c r="G521" s="469"/>
      <c r="H521" s="469"/>
      <c r="I521" s="469"/>
    </row>
    <row r="522" spans="2:9">
      <c r="B522" s="473" t="s">
        <v>257</v>
      </c>
      <c r="C522" s="469"/>
      <c r="D522" s="469"/>
      <c r="E522" s="469"/>
      <c r="F522" s="469"/>
      <c r="G522" s="469"/>
      <c r="H522" s="469"/>
      <c r="I522" s="469"/>
    </row>
    <row r="523" spans="2:9">
      <c r="B523" s="473" t="s">
        <v>258</v>
      </c>
      <c r="C523" s="469"/>
      <c r="D523" s="469"/>
      <c r="E523" s="469"/>
      <c r="F523" s="469"/>
      <c r="G523" s="469"/>
      <c r="H523" s="469"/>
      <c r="I523" s="469"/>
    </row>
    <row r="524" spans="2:9">
      <c r="B524" s="473" t="s">
        <v>259</v>
      </c>
      <c r="C524" s="469"/>
      <c r="D524" s="469"/>
      <c r="E524" s="469"/>
      <c r="F524" s="469"/>
      <c r="G524" s="469"/>
      <c r="H524" s="469"/>
      <c r="I524" s="469"/>
    </row>
    <row r="525" spans="2:9">
      <c r="B525" s="473" t="s">
        <v>260</v>
      </c>
      <c r="C525" s="469"/>
      <c r="D525" s="469"/>
      <c r="E525" s="469"/>
      <c r="F525" s="469"/>
      <c r="G525" s="469"/>
      <c r="H525" s="469"/>
      <c r="I525" s="469"/>
    </row>
    <row r="526" spans="2:9">
      <c r="B526" s="47" t="s">
        <v>265</v>
      </c>
      <c r="C526" s="515">
        <v>0.83830000000000005</v>
      </c>
      <c r="D526" s="515">
        <v>0.8306</v>
      </c>
      <c r="E526" s="515">
        <v>0.86870000000000003</v>
      </c>
      <c r="F526" s="515">
        <v>0.87887999999999999</v>
      </c>
      <c r="G526" s="515">
        <v>0.86380000000000001</v>
      </c>
      <c r="H526" s="515">
        <v>0.85419999999999996</v>
      </c>
      <c r="I526" s="515">
        <v>0.81873404390332205</v>
      </c>
    </row>
    <row r="527" spans="2:9">
      <c r="B527" s="47"/>
      <c r="C527" s="514"/>
      <c r="D527" s="514"/>
      <c r="E527" s="514"/>
      <c r="F527" s="514"/>
      <c r="G527" s="514"/>
      <c r="H527" s="514"/>
      <c r="I527" s="514"/>
    </row>
    <row r="528" spans="2:9">
      <c r="B528" s="471" t="s">
        <v>898</v>
      </c>
      <c r="C528" s="469"/>
      <c r="D528" s="469"/>
      <c r="E528" s="469"/>
      <c r="F528" s="469"/>
      <c r="G528" s="469"/>
      <c r="H528" s="469"/>
      <c r="I528" s="469"/>
    </row>
    <row r="529" spans="2:9">
      <c r="B529" s="82" t="s">
        <v>246</v>
      </c>
      <c r="C529" s="224">
        <v>983.65899999999999</v>
      </c>
      <c r="D529" s="224">
        <v>1240.5319999999999</v>
      </c>
      <c r="E529" s="224">
        <v>1584.309</v>
      </c>
      <c r="F529" s="224">
        <v>2147.5879999999997</v>
      </c>
      <c r="G529" s="224">
        <v>2653.5360000000001</v>
      </c>
      <c r="H529" s="224">
        <v>3178.819</v>
      </c>
      <c r="I529" s="224">
        <v>4802.5941347899998</v>
      </c>
    </row>
    <row r="530" spans="2:9">
      <c r="B530" s="462" t="s">
        <v>247</v>
      </c>
      <c r="C530" s="224">
        <v>983.65899999999999</v>
      </c>
      <c r="D530" s="224">
        <v>1240.5319999999999</v>
      </c>
      <c r="E530" s="224">
        <v>1584.309</v>
      </c>
      <c r="F530" s="224">
        <v>2147.5879999999997</v>
      </c>
      <c r="G530" s="224">
        <v>2653.5360000000001</v>
      </c>
      <c r="H530" s="224">
        <v>3178.819</v>
      </c>
      <c r="I530" s="224">
        <v>4802.5941347899998</v>
      </c>
    </row>
    <row r="531" spans="2:9">
      <c r="B531" s="473" t="s">
        <v>254</v>
      </c>
      <c r="C531" s="224">
        <v>933.20899999999995</v>
      </c>
      <c r="D531" s="224">
        <v>1152.4849999999999</v>
      </c>
      <c r="E531" s="224">
        <v>1474.165</v>
      </c>
      <c r="F531" s="224">
        <v>2062.5309999999999</v>
      </c>
      <c r="G531" s="224">
        <v>2567.0169999999998</v>
      </c>
      <c r="H531" s="224">
        <v>3049.5790000000002</v>
      </c>
      <c r="I531" s="224">
        <v>4651.3947509700001</v>
      </c>
    </row>
    <row r="532" spans="2:9">
      <c r="B532" s="473" t="s">
        <v>255</v>
      </c>
      <c r="C532" s="224">
        <v>50.45</v>
      </c>
      <c r="D532" s="224">
        <v>88.046999999999997</v>
      </c>
      <c r="E532" s="224">
        <v>110.14400000000001</v>
      </c>
      <c r="F532" s="224">
        <v>85.057000000000002</v>
      </c>
      <c r="G532" s="224">
        <v>86.519000000000005</v>
      </c>
      <c r="H532" s="224">
        <v>129.24</v>
      </c>
      <c r="I532" s="224">
        <v>151.19938381999998</v>
      </c>
    </row>
    <row r="533" spans="2:9">
      <c r="B533" s="473" t="s">
        <v>256</v>
      </c>
      <c r="C533" s="469"/>
      <c r="D533" s="469"/>
      <c r="E533" s="469"/>
      <c r="F533" s="469"/>
      <c r="G533" s="469"/>
      <c r="H533" s="469"/>
      <c r="I533" s="469"/>
    </row>
    <row r="534" spans="2:9">
      <c r="B534" s="473" t="s">
        <v>257</v>
      </c>
      <c r="C534" s="469"/>
      <c r="D534" s="469"/>
      <c r="E534" s="469"/>
      <c r="F534" s="469"/>
      <c r="G534" s="469"/>
      <c r="H534" s="469"/>
      <c r="I534" s="469"/>
    </row>
    <row r="535" spans="2:9">
      <c r="B535" s="473" t="s">
        <v>258</v>
      </c>
      <c r="C535" s="469"/>
      <c r="D535" s="469"/>
      <c r="E535" s="469"/>
      <c r="F535" s="469"/>
      <c r="G535" s="469"/>
      <c r="H535" s="469"/>
      <c r="I535" s="469"/>
    </row>
    <row r="536" spans="2:9">
      <c r="B536" s="473" t="s">
        <v>259</v>
      </c>
      <c r="C536" s="469"/>
      <c r="D536" s="469"/>
      <c r="E536" s="469"/>
      <c r="F536" s="469"/>
      <c r="G536" s="469"/>
      <c r="H536" s="469"/>
      <c r="I536" s="469"/>
    </row>
    <row r="537" spans="2:9">
      <c r="B537" s="473" t="s">
        <v>260</v>
      </c>
      <c r="C537" s="469"/>
      <c r="D537" s="469"/>
      <c r="E537" s="469"/>
      <c r="F537" s="469"/>
      <c r="G537" s="469"/>
      <c r="H537" s="469"/>
      <c r="I537" s="469"/>
    </row>
    <row r="538" spans="2:9">
      <c r="B538" s="466" t="s">
        <v>248</v>
      </c>
      <c r="C538" s="469"/>
      <c r="D538" s="469"/>
      <c r="E538" s="469"/>
      <c r="F538" s="469"/>
      <c r="G538" s="469"/>
      <c r="H538" s="469"/>
      <c r="I538" s="469"/>
    </row>
    <row r="539" spans="2:9">
      <c r="B539" s="473" t="s">
        <v>254</v>
      </c>
      <c r="C539" s="469"/>
      <c r="D539" s="469"/>
      <c r="E539" s="469"/>
      <c r="F539" s="469"/>
      <c r="G539" s="469"/>
      <c r="H539" s="469"/>
      <c r="I539" s="469"/>
    </row>
    <row r="540" spans="2:9">
      <c r="B540" s="473" t="s">
        <v>255</v>
      </c>
      <c r="C540" s="469"/>
      <c r="D540" s="469"/>
      <c r="E540" s="469"/>
      <c r="F540" s="469"/>
      <c r="G540" s="469"/>
      <c r="H540" s="469"/>
      <c r="I540" s="469"/>
    </row>
    <row r="541" spans="2:9">
      <c r="B541" s="473" t="s">
        <v>256</v>
      </c>
      <c r="C541" s="469"/>
      <c r="D541" s="469"/>
      <c r="E541" s="469"/>
      <c r="F541" s="469"/>
      <c r="G541" s="469"/>
      <c r="H541" s="469"/>
      <c r="I541" s="469"/>
    </row>
    <row r="542" spans="2:9">
      <c r="B542" s="473" t="s">
        <v>257</v>
      </c>
      <c r="C542" s="469"/>
      <c r="D542" s="469"/>
      <c r="E542" s="469"/>
      <c r="F542" s="469"/>
      <c r="G542" s="469"/>
      <c r="H542" s="469"/>
      <c r="I542" s="469"/>
    </row>
    <row r="543" spans="2:9">
      <c r="B543" s="473" t="s">
        <v>258</v>
      </c>
      <c r="C543" s="469"/>
      <c r="D543" s="469"/>
      <c r="E543" s="469"/>
      <c r="F543" s="469"/>
      <c r="G543" s="469"/>
      <c r="H543" s="469"/>
      <c r="I543" s="469"/>
    </row>
    <row r="544" spans="2:9">
      <c r="B544" s="473" t="s">
        <v>259</v>
      </c>
      <c r="C544" s="469"/>
      <c r="D544" s="469"/>
      <c r="E544" s="469"/>
      <c r="F544" s="469"/>
      <c r="G544" s="469"/>
      <c r="H544" s="469"/>
      <c r="I544" s="469"/>
    </row>
    <row r="545" spans="2:9">
      <c r="B545" s="473" t="s">
        <v>260</v>
      </c>
      <c r="C545" s="469"/>
      <c r="D545" s="469"/>
      <c r="E545" s="469"/>
      <c r="F545" s="469"/>
      <c r="G545" s="469"/>
      <c r="H545" s="469"/>
      <c r="I545" s="469"/>
    </row>
    <row r="546" spans="2:9" ht="15" thickBot="1">
      <c r="B546" s="47" t="s">
        <v>265</v>
      </c>
      <c r="C546" s="515">
        <v>0.86860000000000004</v>
      </c>
      <c r="D546" s="515">
        <v>0.8347</v>
      </c>
      <c r="E546" s="515">
        <v>0.84789999999999999</v>
      </c>
      <c r="F546" s="515">
        <v>0.85324</v>
      </c>
      <c r="G546" s="515">
        <v>0.85460000000000003</v>
      </c>
      <c r="H546" s="515">
        <v>0.86319999999999997</v>
      </c>
      <c r="I546" s="515">
        <v>0.87287473721601594</v>
      </c>
    </row>
    <row r="547" spans="2:9" ht="15" thickTop="1">
      <c r="B547" s="1359" t="s">
        <v>857</v>
      </c>
      <c r="C547" s="1359"/>
      <c r="D547" s="1359"/>
      <c r="E547" s="1359"/>
      <c r="F547" s="1359"/>
      <c r="G547" s="1359"/>
      <c r="H547" s="1359"/>
      <c r="I547" s="1359"/>
    </row>
    <row r="548" spans="2:9">
      <c r="B548" s="1374" t="s">
        <v>903</v>
      </c>
      <c r="C548" s="1374"/>
      <c r="D548" s="1374"/>
      <c r="E548" s="1374"/>
      <c r="F548" s="1374"/>
      <c r="G548" s="1374"/>
      <c r="H548" s="1374"/>
      <c r="I548" s="1374"/>
    </row>
    <row r="549" spans="2:9">
      <c r="B549" s="417"/>
      <c r="C549" s="411"/>
      <c r="D549" s="411"/>
      <c r="E549" s="411"/>
      <c r="F549" s="411"/>
      <c r="G549" s="411"/>
      <c r="H549" s="411"/>
      <c r="I549" s="411"/>
    </row>
    <row r="550" spans="2:9">
      <c r="B550" s="1358" t="s">
        <v>34</v>
      </c>
      <c r="C550" s="1358"/>
      <c r="D550" s="1358"/>
      <c r="E550" s="1358"/>
      <c r="F550" s="1358"/>
      <c r="G550" s="1358"/>
      <c r="H550" s="1358"/>
      <c r="I550" s="1358"/>
    </row>
    <row r="551" spans="2:9">
      <c r="B551" s="413" t="s">
        <v>33</v>
      </c>
      <c r="C551" s="411"/>
      <c r="D551" s="411"/>
      <c r="E551" s="411"/>
      <c r="F551" s="411"/>
      <c r="G551" s="411"/>
      <c r="H551" s="411"/>
      <c r="I551" s="411"/>
    </row>
    <row r="552" spans="2:9">
      <c r="B552" s="428" t="s">
        <v>172</v>
      </c>
      <c r="C552" s="411"/>
      <c r="D552" s="411"/>
      <c r="E552" s="411"/>
      <c r="F552" s="411"/>
      <c r="G552" s="411"/>
      <c r="H552" s="411"/>
      <c r="I552" s="411"/>
    </row>
    <row r="553" spans="2:9">
      <c r="B553" s="414"/>
      <c r="C553" s="411"/>
      <c r="D553" s="411"/>
      <c r="E553" s="411"/>
      <c r="F553" s="411"/>
      <c r="G553" s="411"/>
      <c r="H553" s="411"/>
      <c r="I553" s="411"/>
    </row>
    <row r="554" spans="2:9">
      <c r="B554" s="415"/>
      <c r="C554" s="416">
        <v>2014</v>
      </c>
      <c r="D554" s="416">
        <v>2015</v>
      </c>
      <c r="E554" s="416">
        <v>2016</v>
      </c>
      <c r="F554" s="416">
        <v>2017</v>
      </c>
      <c r="G554" s="416">
        <v>2018</v>
      </c>
      <c r="H554" s="416">
        <v>2019</v>
      </c>
      <c r="I554" s="416">
        <v>2020</v>
      </c>
    </row>
    <row r="555" spans="2:9">
      <c r="B555" s="414" t="s">
        <v>904</v>
      </c>
      <c r="C555" s="411"/>
      <c r="D555" s="411"/>
      <c r="E555" s="411"/>
      <c r="F555" s="411"/>
      <c r="G555" s="411"/>
      <c r="H555" s="411"/>
      <c r="I555" s="411"/>
    </row>
    <row r="556" spans="2:9">
      <c r="B556" s="82" t="s">
        <v>88</v>
      </c>
      <c r="C556" s="518" t="s">
        <v>124</v>
      </c>
      <c r="D556" s="518" t="s">
        <v>124</v>
      </c>
      <c r="E556" s="518">
        <v>19</v>
      </c>
      <c r="F556" s="518">
        <v>17</v>
      </c>
      <c r="G556" s="518">
        <v>16</v>
      </c>
      <c r="H556" s="459">
        <v>15</v>
      </c>
      <c r="I556" s="459">
        <v>17</v>
      </c>
    </row>
    <row r="557" spans="2:9">
      <c r="B557" s="242" t="s">
        <v>157</v>
      </c>
      <c r="C557" s="518" t="s">
        <v>124</v>
      </c>
      <c r="D557" s="518" t="s">
        <v>124</v>
      </c>
      <c r="E557" s="518">
        <v>1</v>
      </c>
      <c r="F557" s="518">
        <v>1</v>
      </c>
      <c r="G557" s="518">
        <v>1</v>
      </c>
      <c r="H557" s="518">
        <v>1</v>
      </c>
      <c r="I557" s="518">
        <v>1</v>
      </c>
    </row>
    <row r="558" spans="2:9">
      <c r="B558" s="242" t="s">
        <v>280</v>
      </c>
      <c r="C558" s="518" t="s">
        <v>124</v>
      </c>
      <c r="D558" s="518" t="s">
        <v>124</v>
      </c>
      <c r="E558" s="518" t="s">
        <v>139</v>
      </c>
      <c r="F558" s="518" t="s">
        <v>139</v>
      </c>
      <c r="G558" s="518" t="s">
        <v>139</v>
      </c>
      <c r="H558" s="518" t="s">
        <v>139</v>
      </c>
      <c r="I558" s="518" t="s">
        <v>139</v>
      </c>
    </row>
    <row r="559" spans="2:9">
      <c r="B559" s="242" t="s">
        <v>162</v>
      </c>
      <c r="C559" s="518" t="s">
        <v>124</v>
      </c>
      <c r="D559" s="518" t="s">
        <v>124</v>
      </c>
      <c r="E559" s="518">
        <v>17</v>
      </c>
      <c r="F559" s="518">
        <v>16</v>
      </c>
      <c r="G559" s="518">
        <v>15</v>
      </c>
      <c r="H559" s="518">
        <v>14</v>
      </c>
      <c r="I559" s="518">
        <v>15</v>
      </c>
    </row>
    <row r="560" spans="2:9">
      <c r="B560" s="242" t="s">
        <v>236</v>
      </c>
      <c r="C560" s="518" t="s">
        <v>124</v>
      </c>
      <c r="D560" s="518" t="s">
        <v>124</v>
      </c>
      <c r="E560" s="518">
        <v>1</v>
      </c>
      <c r="F560" s="518" t="s">
        <v>139</v>
      </c>
      <c r="G560" s="518" t="s">
        <v>139</v>
      </c>
      <c r="H560" s="518" t="s">
        <v>139</v>
      </c>
      <c r="I560" s="518">
        <v>1</v>
      </c>
    </row>
    <row r="561" spans="2:9">
      <c r="B561" s="242"/>
      <c r="C561" s="519"/>
      <c r="D561" s="519"/>
      <c r="E561" s="519"/>
      <c r="F561" s="519"/>
      <c r="G561" s="519"/>
      <c r="H561" s="518"/>
      <c r="I561" s="518"/>
    </row>
    <row r="562" spans="2:9">
      <c r="B562" s="82" t="s">
        <v>281</v>
      </c>
      <c r="C562" s="519" t="s">
        <v>124</v>
      </c>
      <c r="D562" s="519" t="s">
        <v>124</v>
      </c>
      <c r="E562" s="519">
        <v>19</v>
      </c>
      <c r="F562" s="519">
        <v>17</v>
      </c>
      <c r="G562" s="519">
        <v>16</v>
      </c>
      <c r="H562" s="518">
        <v>15</v>
      </c>
      <c r="I562" s="518">
        <v>17</v>
      </c>
    </row>
    <row r="563" spans="2:9">
      <c r="B563" s="242" t="s">
        <v>157</v>
      </c>
      <c r="C563" s="518" t="s">
        <v>124</v>
      </c>
      <c r="D563" s="518" t="s">
        <v>124</v>
      </c>
      <c r="E563" s="518">
        <v>1</v>
      </c>
      <c r="F563" s="518">
        <v>1</v>
      </c>
      <c r="G563" s="518">
        <v>1</v>
      </c>
      <c r="H563" s="518">
        <v>1</v>
      </c>
      <c r="I563" s="518">
        <v>1</v>
      </c>
    </row>
    <row r="564" spans="2:9">
      <c r="B564" s="242" t="s">
        <v>280</v>
      </c>
      <c r="C564" s="518" t="s">
        <v>139</v>
      </c>
      <c r="D564" s="518" t="s">
        <v>139</v>
      </c>
      <c r="E564" s="518" t="s">
        <v>139</v>
      </c>
      <c r="F564" s="518" t="s">
        <v>139</v>
      </c>
      <c r="G564" s="518" t="s">
        <v>139</v>
      </c>
      <c r="H564" s="518" t="s">
        <v>139</v>
      </c>
      <c r="I564" s="518" t="s">
        <v>139</v>
      </c>
    </row>
    <row r="565" spans="2:9">
      <c r="B565" s="242" t="s">
        <v>162</v>
      </c>
      <c r="C565" s="518" t="s">
        <v>124</v>
      </c>
      <c r="D565" s="518" t="s">
        <v>124</v>
      </c>
      <c r="E565" s="518">
        <v>17</v>
      </c>
      <c r="F565" s="518">
        <v>16</v>
      </c>
      <c r="G565" s="518">
        <v>15</v>
      </c>
      <c r="H565" s="518">
        <v>14</v>
      </c>
      <c r="I565" s="518">
        <v>15</v>
      </c>
    </row>
    <row r="566" spans="2:9">
      <c r="B566" s="242" t="s">
        <v>236</v>
      </c>
      <c r="C566" s="518" t="s">
        <v>124</v>
      </c>
      <c r="D566" s="518" t="s">
        <v>124</v>
      </c>
      <c r="E566" s="518">
        <v>1</v>
      </c>
      <c r="F566" s="518" t="s">
        <v>139</v>
      </c>
      <c r="G566" s="518" t="s">
        <v>139</v>
      </c>
      <c r="H566" s="518" t="s">
        <v>139</v>
      </c>
      <c r="I566" s="518">
        <v>1</v>
      </c>
    </row>
    <row r="567" spans="2:9">
      <c r="B567" s="242"/>
      <c r="C567" s="519"/>
      <c r="D567" s="519"/>
      <c r="E567" s="519"/>
      <c r="F567" s="519"/>
      <c r="G567" s="519"/>
      <c r="H567" s="518"/>
      <c r="I567" s="518"/>
    </row>
    <row r="568" spans="2:9">
      <c r="B568" s="82" t="s">
        <v>282</v>
      </c>
      <c r="C568" s="519" t="s">
        <v>139</v>
      </c>
      <c r="D568" s="519" t="s">
        <v>139</v>
      </c>
      <c r="E568" s="519" t="s">
        <v>139</v>
      </c>
      <c r="F568" s="519" t="s">
        <v>139</v>
      </c>
      <c r="G568" s="519" t="s">
        <v>139</v>
      </c>
      <c r="H568" s="518" t="s">
        <v>139</v>
      </c>
      <c r="I568" s="518" t="s">
        <v>139</v>
      </c>
    </row>
    <row r="569" spans="2:9">
      <c r="B569" s="242" t="s">
        <v>157</v>
      </c>
      <c r="C569" s="518" t="s">
        <v>139</v>
      </c>
      <c r="D569" s="518" t="s">
        <v>139</v>
      </c>
      <c r="E569" s="518" t="s">
        <v>139</v>
      </c>
      <c r="F569" s="518" t="s">
        <v>139</v>
      </c>
      <c r="G569" s="518" t="s">
        <v>139</v>
      </c>
      <c r="H569" s="518" t="s">
        <v>139</v>
      </c>
      <c r="I569" s="518" t="s">
        <v>139</v>
      </c>
    </row>
    <row r="570" spans="2:9">
      <c r="B570" s="242" t="s">
        <v>280</v>
      </c>
      <c r="C570" s="518" t="s">
        <v>139</v>
      </c>
      <c r="D570" s="518" t="s">
        <v>139</v>
      </c>
      <c r="E570" s="518" t="s">
        <v>139</v>
      </c>
      <c r="F570" s="518" t="s">
        <v>139</v>
      </c>
      <c r="G570" s="518" t="s">
        <v>139</v>
      </c>
      <c r="H570" s="518" t="s">
        <v>139</v>
      </c>
      <c r="I570" s="518" t="s">
        <v>139</v>
      </c>
    </row>
    <row r="571" spans="2:9">
      <c r="B571" s="242" t="s">
        <v>162</v>
      </c>
      <c r="C571" s="518" t="s">
        <v>139</v>
      </c>
      <c r="D571" s="518" t="s">
        <v>139</v>
      </c>
      <c r="E571" s="518" t="s">
        <v>139</v>
      </c>
      <c r="F571" s="518" t="s">
        <v>139</v>
      </c>
      <c r="G571" s="518" t="s">
        <v>139</v>
      </c>
      <c r="H571" s="518" t="s">
        <v>139</v>
      </c>
      <c r="I571" s="518" t="s">
        <v>139</v>
      </c>
    </row>
    <row r="572" spans="2:9">
      <c r="B572" s="242" t="s">
        <v>236</v>
      </c>
      <c r="C572" s="518" t="s">
        <v>139</v>
      </c>
      <c r="D572" s="518" t="s">
        <v>139</v>
      </c>
      <c r="E572" s="518" t="s">
        <v>139</v>
      </c>
      <c r="F572" s="518" t="s">
        <v>139</v>
      </c>
      <c r="G572" s="518" t="s">
        <v>139</v>
      </c>
      <c r="H572" s="518" t="s">
        <v>139</v>
      </c>
      <c r="I572" s="518" t="s">
        <v>139</v>
      </c>
    </row>
    <row r="573" spans="2:9">
      <c r="B573" s="242"/>
      <c r="C573" s="518"/>
      <c r="D573" s="518"/>
      <c r="E573" s="518"/>
      <c r="F573" s="518"/>
      <c r="G573" s="518"/>
      <c r="H573" s="518"/>
      <c r="I573" s="518"/>
    </row>
    <row r="574" spans="2:9">
      <c r="B574" s="414" t="s">
        <v>905</v>
      </c>
      <c r="C574" s="411"/>
      <c r="D574" s="411"/>
      <c r="E574" s="411"/>
      <c r="F574" s="411"/>
      <c r="G574" s="411"/>
      <c r="H574" s="459"/>
      <c r="I574" s="459"/>
    </row>
    <row r="575" spans="2:9">
      <c r="B575" s="82" t="s">
        <v>88</v>
      </c>
      <c r="C575" s="518" t="s">
        <v>124</v>
      </c>
      <c r="D575" s="518" t="s">
        <v>124</v>
      </c>
      <c r="E575" s="518">
        <v>16</v>
      </c>
      <c r="F575" s="518">
        <v>16</v>
      </c>
      <c r="G575" s="518">
        <v>16</v>
      </c>
      <c r="H575" s="459">
        <v>16</v>
      </c>
      <c r="I575" s="459">
        <v>17</v>
      </c>
    </row>
    <row r="576" spans="2:9">
      <c r="B576" s="242" t="s">
        <v>157</v>
      </c>
      <c r="C576" s="518" t="s">
        <v>139</v>
      </c>
      <c r="D576" s="518" t="s">
        <v>139</v>
      </c>
      <c r="E576" s="518" t="s">
        <v>139</v>
      </c>
      <c r="F576" s="518" t="s">
        <v>139</v>
      </c>
      <c r="G576" s="518" t="s">
        <v>139</v>
      </c>
      <c r="H576" s="518" t="s">
        <v>139</v>
      </c>
      <c r="I576" s="518" t="s">
        <v>139</v>
      </c>
    </row>
    <row r="577" spans="2:9">
      <c r="B577" s="242" t="s">
        <v>280</v>
      </c>
      <c r="C577" s="518" t="s">
        <v>139</v>
      </c>
      <c r="D577" s="518" t="s">
        <v>139</v>
      </c>
      <c r="E577" s="518" t="s">
        <v>139</v>
      </c>
      <c r="F577" s="518" t="s">
        <v>139</v>
      </c>
      <c r="G577" s="518" t="s">
        <v>139</v>
      </c>
      <c r="H577" s="518" t="s">
        <v>139</v>
      </c>
      <c r="I577" s="518" t="s">
        <v>139</v>
      </c>
    </row>
    <row r="578" spans="2:9">
      <c r="B578" s="242" t="s">
        <v>162</v>
      </c>
      <c r="C578" s="518" t="s">
        <v>139</v>
      </c>
      <c r="D578" s="518" t="s">
        <v>139</v>
      </c>
      <c r="E578" s="518" t="s">
        <v>139</v>
      </c>
      <c r="F578" s="518" t="s">
        <v>139</v>
      </c>
      <c r="G578" s="518" t="s">
        <v>139</v>
      </c>
      <c r="H578" s="518" t="s">
        <v>139</v>
      </c>
      <c r="I578" s="518" t="s">
        <v>139</v>
      </c>
    </row>
    <row r="579" spans="2:9">
      <c r="B579" s="242" t="s">
        <v>236</v>
      </c>
      <c r="C579" s="518" t="s">
        <v>124</v>
      </c>
      <c r="D579" s="518" t="s">
        <v>124</v>
      </c>
      <c r="E579" s="518">
        <v>16</v>
      </c>
      <c r="F579" s="518">
        <v>16</v>
      </c>
      <c r="G579" s="518">
        <v>16</v>
      </c>
      <c r="H579" s="518">
        <v>16</v>
      </c>
      <c r="I579" s="518">
        <v>17</v>
      </c>
    </row>
    <row r="580" spans="2:9">
      <c r="B580" s="242"/>
      <c r="C580" s="519"/>
      <c r="D580" s="519"/>
      <c r="E580" s="519"/>
      <c r="F580" s="519"/>
      <c r="G580" s="519"/>
      <c r="H580" s="518"/>
      <c r="I580" s="518"/>
    </row>
    <row r="581" spans="2:9">
      <c r="B581" s="82" t="s">
        <v>281</v>
      </c>
      <c r="C581" s="519" t="s">
        <v>124</v>
      </c>
      <c r="D581" s="519" t="s">
        <v>124</v>
      </c>
      <c r="E581" s="519">
        <v>16</v>
      </c>
      <c r="F581" s="519">
        <v>16</v>
      </c>
      <c r="G581" s="519">
        <v>16</v>
      </c>
      <c r="H581" s="518">
        <v>16</v>
      </c>
      <c r="I581" s="518">
        <v>17</v>
      </c>
    </row>
    <row r="582" spans="2:9">
      <c r="B582" s="242" t="s">
        <v>157</v>
      </c>
      <c r="C582" s="518" t="s">
        <v>139</v>
      </c>
      <c r="D582" s="518" t="s">
        <v>139</v>
      </c>
      <c r="E582" s="518" t="s">
        <v>139</v>
      </c>
      <c r="F582" s="518" t="s">
        <v>139</v>
      </c>
      <c r="G582" s="518" t="s">
        <v>139</v>
      </c>
      <c r="H582" s="518" t="s">
        <v>139</v>
      </c>
      <c r="I582" s="518" t="s">
        <v>139</v>
      </c>
    </row>
    <row r="583" spans="2:9">
      <c r="B583" s="242" t="s">
        <v>280</v>
      </c>
      <c r="C583" s="518" t="s">
        <v>139</v>
      </c>
      <c r="D583" s="518" t="s">
        <v>139</v>
      </c>
      <c r="E583" s="518" t="s">
        <v>139</v>
      </c>
      <c r="F583" s="518" t="s">
        <v>139</v>
      </c>
      <c r="G583" s="518" t="s">
        <v>139</v>
      </c>
      <c r="H583" s="518" t="s">
        <v>139</v>
      </c>
      <c r="I583" s="518" t="s">
        <v>139</v>
      </c>
    </row>
    <row r="584" spans="2:9">
      <c r="B584" s="242" t="s">
        <v>162</v>
      </c>
      <c r="C584" s="518" t="s">
        <v>139</v>
      </c>
      <c r="D584" s="518" t="s">
        <v>139</v>
      </c>
      <c r="E584" s="518" t="s">
        <v>139</v>
      </c>
      <c r="F584" s="518" t="s">
        <v>139</v>
      </c>
      <c r="G584" s="518" t="s">
        <v>139</v>
      </c>
      <c r="H584" s="518" t="s">
        <v>139</v>
      </c>
      <c r="I584" s="518" t="s">
        <v>139</v>
      </c>
    </row>
    <row r="585" spans="2:9">
      <c r="B585" s="242" t="s">
        <v>236</v>
      </c>
      <c r="C585" s="518" t="s">
        <v>124</v>
      </c>
      <c r="D585" s="518" t="s">
        <v>124</v>
      </c>
      <c r="E585" s="518">
        <v>16</v>
      </c>
      <c r="F585" s="518">
        <v>16</v>
      </c>
      <c r="G585" s="518">
        <v>16</v>
      </c>
      <c r="H585" s="518">
        <v>16</v>
      </c>
      <c r="I585" s="518">
        <v>17</v>
      </c>
    </row>
    <row r="586" spans="2:9">
      <c r="B586" s="242"/>
      <c r="C586" s="519"/>
      <c r="D586" s="519"/>
      <c r="E586" s="519"/>
      <c r="F586" s="519"/>
      <c r="G586" s="519"/>
      <c r="H586" s="518"/>
      <c r="I586" s="518"/>
    </row>
    <row r="587" spans="2:9">
      <c r="B587" s="82" t="s">
        <v>282</v>
      </c>
      <c r="C587" s="519" t="s">
        <v>139</v>
      </c>
      <c r="D587" s="519" t="s">
        <v>139</v>
      </c>
      <c r="E587" s="519" t="s">
        <v>139</v>
      </c>
      <c r="F587" s="519" t="s">
        <v>139</v>
      </c>
      <c r="G587" s="519" t="s">
        <v>139</v>
      </c>
      <c r="H587" s="518" t="s">
        <v>139</v>
      </c>
      <c r="I587" s="518" t="s">
        <v>139</v>
      </c>
    </row>
    <row r="588" spans="2:9">
      <c r="B588" s="242" t="s">
        <v>157</v>
      </c>
      <c r="C588" s="518" t="s">
        <v>139</v>
      </c>
      <c r="D588" s="518" t="s">
        <v>139</v>
      </c>
      <c r="E588" s="518" t="s">
        <v>139</v>
      </c>
      <c r="F588" s="518" t="s">
        <v>139</v>
      </c>
      <c r="G588" s="518" t="s">
        <v>139</v>
      </c>
      <c r="H588" s="518" t="s">
        <v>139</v>
      </c>
      <c r="I588" s="518" t="s">
        <v>139</v>
      </c>
    </row>
    <row r="589" spans="2:9">
      <c r="B589" s="242" t="s">
        <v>280</v>
      </c>
      <c r="C589" s="518" t="s">
        <v>139</v>
      </c>
      <c r="D589" s="518" t="s">
        <v>139</v>
      </c>
      <c r="E589" s="518" t="s">
        <v>139</v>
      </c>
      <c r="F589" s="518" t="s">
        <v>139</v>
      </c>
      <c r="G589" s="518" t="s">
        <v>139</v>
      </c>
      <c r="H589" s="518" t="s">
        <v>139</v>
      </c>
      <c r="I589" s="518" t="s">
        <v>139</v>
      </c>
    </row>
    <row r="590" spans="2:9">
      <c r="B590" s="242" t="s">
        <v>162</v>
      </c>
      <c r="C590" s="518" t="s">
        <v>139</v>
      </c>
      <c r="D590" s="518" t="s">
        <v>139</v>
      </c>
      <c r="E590" s="518" t="s">
        <v>139</v>
      </c>
      <c r="F590" s="518" t="s">
        <v>139</v>
      </c>
      <c r="G590" s="518" t="s">
        <v>139</v>
      </c>
      <c r="H590" s="518" t="s">
        <v>139</v>
      </c>
      <c r="I590" s="518" t="s">
        <v>139</v>
      </c>
    </row>
    <row r="591" spans="2:9">
      <c r="B591" s="242" t="s">
        <v>236</v>
      </c>
      <c r="C591" s="518" t="s">
        <v>139</v>
      </c>
      <c r="D591" s="518" t="s">
        <v>139</v>
      </c>
      <c r="E591" s="518" t="s">
        <v>139</v>
      </c>
      <c r="F591" s="518" t="s">
        <v>139</v>
      </c>
      <c r="G591" s="518" t="s">
        <v>139</v>
      </c>
      <c r="H591" s="518" t="s">
        <v>139</v>
      </c>
      <c r="I591" s="518" t="s">
        <v>139</v>
      </c>
    </row>
    <row r="592" spans="2:9">
      <c r="B592" s="242"/>
      <c r="C592" s="518"/>
      <c r="D592" s="518"/>
      <c r="E592" s="518"/>
      <c r="F592" s="518"/>
      <c r="G592" s="518"/>
      <c r="H592" s="518"/>
      <c r="I592" s="518"/>
    </row>
    <row r="593" spans="2:9">
      <c r="B593" s="414" t="s">
        <v>906</v>
      </c>
      <c r="C593" s="411"/>
      <c r="D593" s="411"/>
      <c r="E593" s="411"/>
      <c r="F593" s="411"/>
      <c r="G593" s="411"/>
      <c r="H593" s="459"/>
      <c r="I593" s="459"/>
    </row>
    <row r="594" spans="2:9">
      <c r="B594" s="82" t="s">
        <v>88</v>
      </c>
      <c r="C594" s="518" t="s">
        <v>124</v>
      </c>
      <c r="D594" s="518" t="s">
        <v>124</v>
      </c>
      <c r="E594" s="518">
        <v>20</v>
      </c>
      <c r="F594" s="518">
        <v>20</v>
      </c>
      <c r="G594" s="518">
        <v>19</v>
      </c>
      <c r="H594" s="459">
        <v>19</v>
      </c>
      <c r="I594" s="459">
        <v>19</v>
      </c>
    </row>
    <row r="595" spans="2:9">
      <c r="B595" s="242" t="s">
        <v>157</v>
      </c>
      <c r="C595" s="518" t="s">
        <v>124</v>
      </c>
      <c r="D595" s="518" t="s">
        <v>124</v>
      </c>
      <c r="E595" s="518">
        <v>1</v>
      </c>
      <c r="F595" s="518">
        <v>1</v>
      </c>
      <c r="G595" s="518">
        <v>1</v>
      </c>
      <c r="H595" s="518">
        <v>1</v>
      </c>
      <c r="I595" s="518">
        <v>1</v>
      </c>
    </row>
    <row r="596" spans="2:9">
      <c r="B596" s="242" t="s">
        <v>280</v>
      </c>
      <c r="C596" s="518" t="s">
        <v>139</v>
      </c>
      <c r="D596" s="518" t="s">
        <v>139</v>
      </c>
      <c r="E596" s="518" t="s">
        <v>139</v>
      </c>
      <c r="F596" s="518" t="s">
        <v>139</v>
      </c>
      <c r="G596" s="518" t="s">
        <v>139</v>
      </c>
      <c r="H596" s="518" t="s">
        <v>139</v>
      </c>
      <c r="I596" s="518" t="s">
        <v>139</v>
      </c>
    </row>
    <row r="597" spans="2:9">
      <c r="B597" s="242" t="s">
        <v>162</v>
      </c>
      <c r="C597" s="518" t="s">
        <v>124</v>
      </c>
      <c r="D597" s="518" t="s">
        <v>124</v>
      </c>
      <c r="E597" s="518">
        <v>17</v>
      </c>
      <c r="F597" s="518">
        <v>17</v>
      </c>
      <c r="G597" s="518">
        <v>17</v>
      </c>
      <c r="H597" s="518">
        <v>16</v>
      </c>
      <c r="I597" s="518">
        <v>16</v>
      </c>
    </row>
    <row r="598" spans="2:9">
      <c r="B598" s="242" t="s">
        <v>236</v>
      </c>
      <c r="C598" s="518" t="s">
        <v>124</v>
      </c>
      <c r="D598" s="518" t="s">
        <v>124</v>
      </c>
      <c r="E598" s="518">
        <v>2</v>
      </c>
      <c r="F598" s="518">
        <v>2</v>
      </c>
      <c r="G598" s="518">
        <v>1</v>
      </c>
      <c r="H598" s="518">
        <v>2</v>
      </c>
      <c r="I598" s="518">
        <v>2</v>
      </c>
    </row>
    <row r="599" spans="2:9">
      <c r="B599" s="242"/>
      <c r="C599" s="519"/>
      <c r="D599" s="519"/>
      <c r="E599" s="519"/>
      <c r="F599" s="519"/>
      <c r="G599" s="519"/>
      <c r="H599" s="518"/>
      <c r="I599" s="518"/>
    </row>
    <row r="600" spans="2:9">
      <c r="B600" s="82" t="s">
        <v>281</v>
      </c>
      <c r="C600" s="519" t="s">
        <v>139</v>
      </c>
      <c r="D600" s="519" t="s">
        <v>139</v>
      </c>
      <c r="E600" s="519">
        <v>20</v>
      </c>
      <c r="F600" s="519">
        <v>20</v>
      </c>
      <c r="G600" s="519">
        <v>19</v>
      </c>
      <c r="H600" s="518">
        <v>19</v>
      </c>
      <c r="I600" s="518">
        <v>19</v>
      </c>
    </row>
    <row r="601" spans="2:9">
      <c r="B601" s="242" t="s">
        <v>157</v>
      </c>
      <c r="C601" s="518" t="s">
        <v>139</v>
      </c>
      <c r="D601" s="518" t="s">
        <v>139</v>
      </c>
      <c r="E601" s="518">
        <v>1</v>
      </c>
      <c r="F601" s="518">
        <v>1</v>
      </c>
      <c r="G601" s="518">
        <v>1</v>
      </c>
      <c r="H601" s="518">
        <v>1</v>
      </c>
      <c r="I601" s="518">
        <v>1</v>
      </c>
    </row>
    <row r="602" spans="2:9">
      <c r="B602" s="242" t="s">
        <v>280</v>
      </c>
      <c r="C602" s="518" t="s">
        <v>139</v>
      </c>
      <c r="D602" s="518" t="s">
        <v>139</v>
      </c>
      <c r="E602" s="518" t="s">
        <v>139</v>
      </c>
      <c r="F602" s="518" t="s">
        <v>139</v>
      </c>
      <c r="G602" s="518" t="s">
        <v>139</v>
      </c>
      <c r="H602" s="518" t="s">
        <v>139</v>
      </c>
      <c r="I602" s="518" t="s">
        <v>139</v>
      </c>
    </row>
    <row r="603" spans="2:9">
      <c r="B603" s="242" t="s">
        <v>162</v>
      </c>
      <c r="C603" s="518" t="s">
        <v>124</v>
      </c>
      <c r="D603" s="518" t="s">
        <v>124</v>
      </c>
      <c r="E603" s="518">
        <v>17</v>
      </c>
      <c r="F603" s="518">
        <v>17</v>
      </c>
      <c r="G603" s="518">
        <v>16</v>
      </c>
      <c r="H603" s="518">
        <v>16</v>
      </c>
      <c r="I603" s="518">
        <v>16</v>
      </c>
    </row>
    <row r="604" spans="2:9">
      <c r="B604" s="242" t="s">
        <v>236</v>
      </c>
      <c r="C604" s="518" t="s">
        <v>124</v>
      </c>
      <c r="D604" s="518" t="s">
        <v>124</v>
      </c>
      <c r="E604" s="518">
        <v>2</v>
      </c>
      <c r="F604" s="518">
        <v>2</v>
      </c>
      <c r="G604" s="518">
        <v>1</v>
      </c>
      <c r="H604" s="518">
        <v>2</v>
      </c>
      <c r="I604" s="518">
        <v>2</v>
      </c>
    </row>
    <row r="605" spans="2:9">
      <c r="B605" s="242"/>
      <c r="C605" s="519"/>
      <c r="D605" s="519"/>
      <c r="E605" s="519"/>
      <c r="F605" s="519"/>
      <c r="G605" s="519"/>
      <c r="H605" s="518"/>
      <c r="I605" s="518"/>
    </row>
    <row r="606" spans="2:9">
      <c r="B606" s="82" t="s">
        <v>282</v>
      </c>
      <c r="C606" s="519" t="s">
        <v>139</v>
      </c>
      <c r="D606" s="519" t="s">
        <v>139</v>
      </c>
      <c r="E606" s="519" t="s">
        <v>139</v>
      </c>
      <c r="F606" s="519" t="s">
        <v>139</v>
      </c>
      <c r="G606" s="519" t="s">
        <v>139</v>
      </c>
      <c r="H606" s="518" t="s">
        <v>139</v>
      </c>
      <c r="I606" s="518" t="s">
        <v>139</v>
      </c>
    </row>
    <row r="607" spans="2:9">
      <c r="B607" s="242" t="s">
        <v>157</v>
      </c>
      <c r="C607" s="518" t="s">
        <v>139</v>
      </c>
      <c r="D607" s="518" t="s">
        <v>139</v>
      </c>
      <c r="E607" s="518" t="s">
        <v>139</v>
      </c>
      <c r="F607" s="518" t="s">
        <v>139</v>
      </c>
      <c r="G607" s="518" t="s">
        <v>139</v>
      </c>
      <c r="H607" s="518" t="s">
        <v>139</v>
      </c>
      <c r="I607" s="518" t="s">
        <v>139</v>
      </c>
    </row>
    <row r="608" spans="2:9">
      <c r="B608" s="242" t="s">
        <v>280</v>
      </c>
      <c r="C608" s="518" t="s">
        <v>139</v>
      </c>
      <c r="D608" s="518" t="s">
        <v>139</v>
      </c>
      <c r="E608" s="518" t="s">
        <v>139</v>
      </c>
      <c r="F608" s="518" t="s">
        <v>139</v>
      </c>
      <c r="G608" s="518" t="s">
        <v>139</v>
      </c>
      <c r="H608" s="518" t="s">
        <v>139</v>
      </c>
      <c r="I608" s="518" t="s">
        <v>139</v>
      </c>
    </row>
    <row r="609" spans="2:9">
      <c r="B609" s="242" t="s">
        <v>162</v>
      </c>
      <c r="C609" s="518" t="s">
        <v>139</v>
      </c>
      <c r="D609" s="518" t="s">
        <v>139</v>
      </c>
      <c r="E609" s="518" t="s">
        <v>139</v>
      </c>
      <c r="F609" s="518" t="s">
        <v>139</v>
      </c>
      <c r="G609" s="518" t="s">
        <v>139</v>
      </c>
      <c r="H609" s="518" t="s">
        <v>139</v>
      </c>
      <c r="I609" s="518" t="s">
        <v>139</v>
      </c>
    </row>
    <row r="610" spans="2:9" ht="15" thickBot="1">
      <c r="B610" s="242" t="s">
        <v>236</v>
      </c>
      <c r="C610" s="518" t="s">
        <v>139</v>
      </c>
      <c r="D610" s="518" t="s">
        <v>139</v>
      </c>
      <c r="E610" s="518" t="s">
        <v>139</v>
      </c>
      <c r="F610" s="518" t="s">
        <v>139</v>
      </c>
      <c r="G610" s="518" t="s">
        <v>139</v>
      </c>
      <c r="H610" s="518" t="s">
        <v>139</v>
      </c>
      <c r="I610" s="518" t="s">
        <v>139</v>
      </c>
    </row>
    <row r="611" spans="2:9" ht="15" thickTop="1">
      <c r="B611" s="1359" t="s">
        <v>907</v>
      </c>
      <c r="C611" s="1359"/>
      <c r="D611" s="1359"/>
      <c r="E611" s="1359"/>
      <c r="F611" s="1359"/>
      <c r="G611" s="1359"/>
      <c r="H611" s="1359"/>
      <c r="I611" s="1359"/>
    </row>
    <row r="612" spans="2:9">
      <c r="B612" s="422"/>
      <c r="C612" s="411"/>
      <c r="D612" s="411"/>
      <c r="E612" s="411"/>
      <c r="F612" s="411"/>
      <c r="G612" s="411"/>
      <c r="H612" s="411"/>
      <c r="I612" s="411"/>
    </row>
    <row r="613" spans="2:9">
      <c r="B613" s="1358" t="s">
        <v>36</v>
      </c>
      <c r="C613" s="1358"/>
      <c r="D613" s="1358"/>
      <c r="E613" s="1358"/>
      <c r="F613" s="1358"/>
      <c r="G613" s="1358"/>
      <c r="H613" s="1358"/>
      <c r="I613" s="1358"/>
    </row>
    <row r="614" spans="2:9">
      <c r="B614" s="413" t="s">
        <v>35</v>
      </c>
      <c r="C614" s="411"/>
      <c r="D614" s="411"/>
      <c r="E614" s="411"/>
      <c r="F614" s="411"/>
      <c r="G614" s="411"/>
      <c r="H614" s="411"/>
      <c r="I614" s="411"/>
    </row>
    <row r="615" spans="2:9">
      <c r="B615" s="428" t="s">
        <v>288</v>
      </c>
      <c r="C615" s="411"/>
      <c r="D615" s="411"/>
      <c r="E615" s="411"/>
      <c r="F615" s="411"/>
      <c r="G615" s="411"/>
      <c r="H615" s="411"/>
      <c r="I615" s="411"/>
    </row>
    <row r="616" spans="2:9">
      <c r="B616" s="422"/>
      <c r="C616" s="411"/>
      <c r="D616" s="411"/>
      <c r="E616" s="411"/>
      <c r="F616" s="411"/>
      <c r="G616" s="411"/>
      <c r="H616" s="411"/>
      <c r="I616" s="411"/>
    </row>
    <row r="617" spans="2:9">
      <c r="B617" s="415"/>
      <c r="C617" s="416">
        <v>2014</v>
      </c>
      <c r="D617" s="416">
        <v>2015</v>
      </c>
      <c r="E617" s="416">
        <v>2016</v>
      </c>
      <c r="F617" s="416">
        <v>2017</v>
      </c>
      <c r="G617" s="416">
        <v>2018</v>
      </c>
      <c r="H617" s="416">
        <v>2019</v>
      </c>
      <c r="I617" s="416">
        <v>2020</v>
      </c>
    </row>
    <row r="618" spans="2:9">
      <c r="B618" s="471" t="s">
        <v>908</v>
      </c>
      <c r="C618" s="411"/>
      <c r="D618" s="411"/>
      <c r="E618" s="411"/>
      <c r="F618" s="411"/>
      <c r="G618" s="411"/>
      <c r="H618" s="411"/>
      <c r="I618" s="411"/>
    </row>
    <row r="619" spans="2:9">
      <c r="B619" s="82" t="s">
        <v>290</v>
      </c>
      <c r="C619" s="420"/>
      <c r="D619" s="420"/>
      <c r="E619" s="420"/>
      <c r="F619" s="420"/>
      <c r="G619" s="420"/>
      <c r="H619" s="420"/>
      <c r="I619" s="420"/>
    </row>
    <row r="620" spans="2:9">
      <c r="B620" s="242" t="s">
        <v>291</v>
      </c>
      <c r="C620" s="420">
        <v>1.4E-2</v>
      </c>
      <c r="D620" s="420">
        <v>1.0999999999999999E-2</v>
      </c>
      <c r="E620" s="420">
        <v>1.0999999999999999E-2</v>
      </c>
      <c r="F620" s="420">
        <v>1.7999999999999999E-2</v>
      </c>
      <c r="G620" s="420">
        <v>1.7999999999999999E-2</v>
      </c>
      <c r="H620" s="420">
        <v>1.4999999999999999E-2</v>
      </c>
      <c r="I620" s="420">
        <v>0.03</v>
      </c>
    </row>
    <row r="621" spans="2:9">
      <c r="B621" s="475" t="s">
        <v>292</v>
      </c>
      <c r="C621" s="420" t="s">
        <v>124</v>
      </c>
      <c r="D621" s="420" t="s">
        <v>124</v>
      </c>
      <c r="E621" s="420" t="s">
        <v>124</v>
      </c>
      <c r="F621" s="420" t="s">
        <v>124</v>
      </c>
      <c r="G621" s="420" t="s">
        <v>124</v>
      </c>
      <c r="H621" s="420" t="s">
        <v>124</v>
      </c>
      <c r="I621" s="420" t="s">
        <v>124</v>
      </c>
    </row>
    <row r="622" spans="2:9">
      <c r="B622" s="242" t="s">
        <v>361</v>
      </c>
      <c r="C622" s="420">
        <v>8.1000000000000003E-2</v>
      </c>
      <c r="D622" s="420">
        <v>7.5999999999999998E-2</v>
      </c>
      <c r="E622" s="420">
        <v>5.8999999999999997E-2</v>
      </c>
      <c r="F622" s="420">
        <v>7.6999999999999999E-2</v>
      </c>
      <c r="G622" s="420">
        <v>8.4000000000000005E-2</v>
      </c>
      <c r="H622" s="420">
        <v>7.2999999999999995E-2</v>
      </c>
      <c r="I622" s="420">
        <v>0.1</v>
      </c>
    </row>
    <row r="623" spans="2:9">
      <c r="B623" s="242" t="s">
        <v>294</v>
      </c>
      <c r="C623" s="461">
        <v>5.0000000000000001E-3</v>
      </c>
      <c r="D623" s="461">
        <v>6.0000000000000001E-3</v>
      </c>
      <c r="E623" s="461">
        <v>6.0000000000000001E-3</v>
      </c>
      <c r="F623" s="461">
        <v>6.0000000000000001E-3</v>
      </c>
      <c r="G623" s="461">
        <v>8.0000000000000002E-3</v>
      </c>
      <c r="H623" s="461">
        <v>8.0000000000000002E-3</v>
      </c>
      <c r="I623" s="461">
        <v>8.0000000000000002E-3</v>
      </c>
    </row>
    <row r="624" spans="2:9" ht="15" thickBot="1">
      <c r="B624" s="242" t="s">
        <v>236</v>
      </c>
      <c r="C624" s="461" t="s">
        <v>124</v>
      </c>
      <c r="D624" s="461" t="s">
        <v>124</v>
      </c>
      <c r="E624" s="461" t="s">
        <v>124</v>
      </c>
      <c r="F624" s="461" t="s">
        <v>124</v>
      </c>
      <c r="G624" s="461" t="s">
        <v>124</v>
      </c>
      <c r="H624" s="461" t="s">
        <v>124</v>
      </c>
      <c r="I624" s="461" t="s">
        <v>124</v>
      </c>
    </row>
    <row r="625" spans="2:9" ht="15" thickTop="1">
      <c r="B625" s="1359" t="s">
        <v>909</v>
      </c>
      <c r="C625" s="1359"/>
      <c r="D625" s="1359"/>
      <c r="E625" s="1359"/>
      <c r="F625" s="1359"/>
      <c r="G625" s="1359"/>
      <c r="H625" s="1359"/>
      <c r="I625" s="1359"/>
    </row>
    <row r="626" spans="2:9">
      <c r="B626" s="417"/>
      <c r="C626" s="411"/>
      <c r="D626" s="411"/>
      <c r="E626" s="411"/>
      <c r="F626" s="411"/>
      <c r="G626" s="411"/>
      <c r="H626" s="411"/>
      <c r="I626" s="411"/>
    </row>
    <row r="627" spans="2:9">
      <c r="B627" s="1358" t="s">
        <v>38</v>
      </c>
      <c r="C627" s="1358"/>
      <c r="D627" s="1358"/>
      <c r="E627" s="1358"/>
      <c r="F627" s="1358"/>
      <c r="G627" s="1358"/>
      <c r="H627" s="1358"/>
      <c r="I627" s="1358"/>
    </row>
    <row r="628" spans="2:9">
      <c r="B628" s="413" t="s">
        <v>37</v>
      </c>
      <c r="C628" s="411"/>
      <c r="D628" s="411"/>
      <c r="E628" s="411"/>
      <c r="F628" s="411"/>
      <c r="G628" s="411"/>
      <c r="H628" s="411"/>
      <c r="I628" s="411"/>
    </row>
    <row r="629" spans="2:9">
      <c r="B629" s="422" t="s">
        <v>115</v>
      </c>
      <c r="C629" s="411"/>
      <c r="D629" s="411"/>
      <c r="E629" s="411"/>
      <c r="F629" s="411"/>
      <c r="G629" s="411"/>
      <c r="H629" s="411"/>
      <c r="I629" s="411"/>
    </row>
    <row r="630" spans="2:9">
      <c r="B630" s="417"/>
      <c r="C630" s="411"/>
      <c r="D630" s="411"/>
      <c r="E630" s="411"/>
      <c r="F630" s="411"/>
      <c r="G630" s="411"/>
      <c r="H630" s="411"/>
      <c r="I630" s="411"/>
    </row>
    <row r="631" spans="2:9">
      <c r="B631" s="415"/>
      <c r="C631" s="416">
        <v>2014</v>
      </c>
      <c r="D631" s="416">
        <v>2015</v>
      </c>
      <c r="E631" s="416">
        <v>2016</v>
      </c>
      <c r="F631" s="416">
        <v>2017</v>
      </c>
      <c r="G631" s="416">
        <v>2018</v>
      </c>
      <c r="H631" s="416">
        <v>2019</v>
      </c>
      <c r="I631" s="416">
        <v>2020</v>
      </c>
    </row>
    <row r="632" spans="2:9">
      <c r="B632" s="85" t="s">
        <v>910</v>
      </c>
      <c r="C632" s="411"/>
      <c r="D632" s="411"/>
      <c r="E632" s="411"/>
      <c r="F632" s="411"/>
      <c r="G632" s="411"/>
      <c r="H632" s="411"/>
      <c r="I632" s="411"/>
    </row>
    <row r="633" spans="2:9" ht="15" thickBot="1">
      <c r="B633" s="82" t="s">
        <v>304</v>
      </c>
      <c r="C633" s="426">
        <v>23.076214295116493</v>
      </c>
      <c r="D633" s="426">
        <v>26.915094339622641</v>
      </c>
      <c r="E633" s="426">
        <v>26.914251528848713</v>
      </c>
      <c r="F633" s="426">
        <v>29.913802610565071</v>
      </c>
      <c r="G633" s="426">
        <v>29.913854942839233</v>
      </c>
      <c r="H633" s="426">
        <v>29.913800001039117</v>
      </c>
      <c r="I633" s="426">
        <v>29.885216748654702</v>
      </c>
    </row>
    <row r="634" spans="2:9" ht="15" thickTop="1">
      <c r="B634" s="1359" t="s">
        <v>911</v>
      </c>
      <c r="C634" s="1359"/>
      <c r="D634" s="1359"/>
      <c r="E634" s="1359"/>
      <c r="F634" s="1359"/>
      <c r="G634" s="1359"/>
      <c r="H634" s="1359"/>
      <c r="I634" s="1359"/>
    </row>
    <row r="635" spans="2:9">
      <c r="B635" s="1310"/>
      <c r="C635" s="1310"/>
      <c r="D635" s="1310"/>
      <c r="E635" s="1310"/>
      <c r="F635" s="1310"/>
      <c r="G635" s="1310"/>
      <c r="H635" s="1310"/>
      <c r="I635" s="1310"/>
    </row>
    <row r="636" spans="2:9">
      <c r="B636" s="417"/>
      <c r="C636" s="411"/>
      <c r="D636" s="411"/>
      <c r="E636" s="411"/>
      <c r="F636" s="411"/>
      <c r="G636" s="411"/>
      <c r="H636" s="411"/>
      <c r="I636" s="411"/>
    </row>
    <row r="637" spans="2:9">
      <c r="B637" s="1358" t="s">
        <v>40</v>
      </c>
      <c r="C637" s="1358"/>
      <c r="D637" s="1358"/>
      <c r="E637" s="1358"/>
      <c r="F637" s="1358"/>
      <c r="G637" s="1358"/>
      <c r="H637" s="1358"/>
      <c r="I637" s="1358"/>
    </row>
    <row r="638" spans="2:9">
      <c r="B638" s="413" t="s">
        <v>39</v>
      </c>
      <c r="C638" s="411"/>
      <c r="D638" s="411"/>
      <c r="E638" s="411"/>
      <c r="F638" s="411"/>
      <c r="G638" s="411"/>
      <c r="H638" s="411"/>
      <c r="I638" s="411"/>
    </row>
    <row r="639" spans="2:9">
      <c r="B639" s="422" t="s">
        <v>271</v>
      </c>
      <c r="C639" s="411"/>
      <c r="D639" s="411"/>
      <c r="E639" s="411"/>
      <c r="F639" s="411"/>
      <c r="G639" s="411"/>
      <c r="H639" s="411"/>
      <c r="I639" s="411"/>
    </row>
    <row r="640" spans="2:9">
      <c r="B640" s="417"/>
      <c r="C640" s="411"/>
      <c r="D640" s="411"/>
      <c r="E640" s="411"/>
      <c r="F640" s="411"/>
      <c r="G640" s="411"/>
      <c r="H640" s="411"/>
      <c r="I640" s="411"/>
    </row>
    <row r="641" spans="2:9">
      <c r="B641" s="415"/>
      <c r="C641" s="416">
        <v>2014</v>
      </c>
      <c r="D641" s="416">
        <v>2015</v>
      </c>
      <c r="E641" s="416">
        <v>2016</v>
      </c>
      <c r="F641" s="416">
        <v>2017</v>
      </c>
      <c r="G641" s="416">
        <v>2018</v>
      </c>
      <c r="H641" s="416">
        <v>2019</v>
      </c>
      <c r="I641" s="416">
        <v>2020</v>
      </c>
    </row>
    <row r="642" spans="2:9">
      <c r="B642" s="471" t="s">
        <v>906</v>
      </c>
      <c r="C642" s="411"/>
      <c r="D642" s="411"/>
      <c r="E642" s="411"/>
      <c r="F642" s="411"/>
      <c r="G642" s="411"/>
      <c r="H642" s="411"/>
      <c r="I642" s="411"/>
    </row>
    <row r="643" spans="2:9">
      <c r="B643" s="82" t="s">
        <v>306</v>
      </c>
      <c r="C643" s="420">
        <v>3.6589999999999998</v>
      </c>
      <c r="D643" s="420">
        <v>3.395</v>
      </c>
      <c r="E643" s="420">
        <v>3.1739999999999999</v>
      </c>
      <c r="F643" s="420">
        <v>3.31</v>
      </c>
      <c r="G643" s="420">
        <v>3.125</v>
      </c>
      <c r="H643" s="420">
        <v>2.6269999999999998</v>
      </c>
      <c r="I643" s="420">
        <v>3.653</v>
      </c>
    </row>
    <row r="644" spans="2:9">
      <c r="B644" s="242" t="s">
        <v>291</v>
      </c>
      <c r="C644" s="420" t="s">
        <v>124</v>
      </c>
      <c r="D644" s="420" t="s">
        <v>124</v>
      </c>
      <c r="E644" s="420" t="s">
        <v>124</v>
      </c>
      <c r="F644" s="420" t="s">
        <v>124</v>
      </c>
      <c r="G644" s="420" t="s">
        <v>124</v>
      </c>
      <c r="H644" s="420" t="s">
        <v>124</v>
      </c>
      <c r="I644" s="420" t="s">
        <v>124</v>
      </c>
    </row>
    <row r="645" spans="2:9">
      <c r="B645" s="475" t="s">
        <v>292</v>
      </c>
      <c r="C645" s="420" t="s">
        <v>124</v>
      </c>
      <c r="D645" s="420" t="s">
        <v>124</v>
      </c>
      <c r="E645" s="420" t="s">
        <v>124</v>
      </c>
      <c r="F645" s="420" t="s">
        <v>124</v>
      </c>
      <c r="G645" s="420" t="s">
        <v>124</v>
      </c>
      <c r="H645" s="420" t="s">
        <v>124</v>
      </c>
      <c r="I645" s="420" t="s">
        <v>124</v>
      </c>
    </row>
    <row r="646" spans="2:9">
      <c r="B646" s="475" t="s">
        <v>293</v>
      </c>
      <c r="C646" s="420" t="s">
        <v>124</v>
      </c>
      <c r="D646" s="420" t="s">
        <v>124</v>
      </c>
      <c r="E646" s="420" t="s">
        <v>124</v>
      </c>
      <c r="F646" s="420" t="s">
        <v>124</v>
      </c>
      <c r="G646" s="420" t="s">
        <v>124</v>
      </c>
      <c r="H646" s="420" t="s">
        <v>124</v>
      </c>
      <c r="I646" s="420" t="s">
        <v>124</v>
      </c>
    </row>
    <row r="647" spans="2:9">
      <c r="B647" s="242" t="s">
        <v>294</v>
      </c>
      <c r="C647" s="420" t="s">
        <v>124</v>
      </c>
      <c r="D647" s="420" t="s">
        <v>124</v>
      </c>
      <c r="E647" s="420" t="s">
        <v>124</v>
      </c>
      <c r="F647" s="420" t="s">
        <v>124</v>
      </c>
      <c r="G647" s="420" t="s">
        <v>124</v>
      </c>
      <c r="H647" s="420" t="s">
        <v>124</v>
      </c>
      <c r="I647" s="420" t="s">
        <v>124</v>
      </c>
    </row>
    <row r="648" spans="2:9" ht="15.6">
      <c r="B648" s="242" t="s">
        <v>912</v>
      </c>
      <c r="C648" s="420">
        <v>3.6589999999999998</v>
      </c>
      <c r="D648" s="420">
        <v>3.395</v>
      </c>
      <c r="E648" s="420">
        <v>3.1739999999999999</v>
      </c>
      <c r="F648" s="420">
        <v>3.31</v>
      </c>
      <c r="G648" s="420">
        <v>3.125</v>
      </c>
      <c r="H648" s="420">
        <v>2.6269999999999998</v>
      </c>
      <c r="I648" s="420">
        <v>3.653</v>
      </c>
    </row>
    <row r="649" spans="2:9">
      <c r="B649" s="242"/>
      <c r="C649" s="420"/>
      <c r="D649" s="420"/>
      <c r="E649" s="420"/>
      <c r="F649" s="420"/>
      <c r="G649" s="420"/>
      <c r="H649" s="420"/>
      <c r="I649" s="420"/>
    </row>
    <row r="650" spans="2:9">
      <c r="B650" s="82" t="s">
        <v>308</v>
      </c>
      <c r="C650" s="420"/>
      <c r="D650" s="420"/>
      <c r="E650" s="420"/>
      <c r="F650" s="420"/>
      <c r="G650" s="420"/>
      <c r="H650" s="420"/>
      <c r="I650" s="420"/>
    </row>
    <row r="651" spans="2:9">
      <c r="B651" s="242" t="s">
        <v>309</v>
      </c>
      <c r="C651" s="420" t="s">
        <v>124</v>
      </c>
      <c r="D651" s="420" t="s">
        <v>124</v>
      </c>
      <c r="E651" s="420" t="s">
        <v>124</v>
      </c>
      <c r="F651" s="420" t="s">
        <v>124</v>
      </c>
      <c r="G651" s="420" t="s">
        <v>124</v>
      </c>
      <c r="H651" s="420" t="s">
        <v>124</v>
      </c>
      <c r="I651" s="420" t="s">
        <v>124</v>
      </c>
    </row>
    <row r="652" spans="2:9">
      <c r="B652" s="242" t="s">
        <v>310</v>
      </c>
      <c r="C652" s="420" t="s">
        <v>124</v>
      </c>
      <c r="D652" s="420" t="s">
        <v>124</v>
      </c>
      <c r="E652" s="420" t="s">
        <v>124</v>
      </c>
      <c r="F652" s="420" t="s">
        <v>124</v>
      </c>
      <c r="G652" s="420" t="s">
        <v>124</v>
      </c>
      <c r="H652" s="420" t="s">
        <v>124</v>
      </c>
      <c r="I652" s="420" t="s">
        <v>124</v>
      </c>
    </row>
    <row r="653" spans="2:9">
      <c r="B653" s="242" t="s">
        <v>311</v>
      </c>
      <c r="C653" s="420" t="s">
        <v>124</v>
      </c>
      <c r="D653" s="420" t="s">
        <v>124</v>
      </c>
      <c r="E653" s="420" t="s">
        <v>124</v>
      </c>
      <c r="F653" s="420" t="s">
        <v>124</v>
      </c>
      <c r="G653" s="420" t="s">
        <v>124</v>
      </c>
      <c r="H653" s="420" t="s">
        <v>124</v>
      </c>
      <c r="I653" s="420" t="s">
        <v>124</v>
      </c>
    </row>
    <row r="654" spans="2:9">
      <c r="B654" s="242" t="s">
        <v>312</v>
      </c>
      <c r="C654" s="420" t="s">
        <v>124</v>
      </c>
      <c r="D654" s="420" t="s">
        <v>124</v>
      </c>
      <c r="E654" s="420" t="s">
        <v>124</v>
      </c>
      <c r="F654" s="420" t="s">
        <v>124</v>
      </c>
      <c r="G654" s="420" t="s">
        <v>124</v>
      </c>
      <c r="H654" s="420" t="s">
        <v>124</v>
      </c>
      <c r="I654" s="420" t="s">
        <v>124</v>
      </c>
    </row>
    <row r="655" spans="2:9">
      <c r="B655" s="242" t="s">
        <v>313</v>
      </c>
      <c r="C655" s="420" t="s">
        <v>124</v>
      </c>
      <c r="D655" s="420" t="s">
        <v>124</v>
      </c>
      <c r="E655" s="420" t="s">
        <v>124</v>
      </c>
      <c r="F655" s="420" t="s">
        <v>124</v>
      </c>
      <c r="G655" s="420" t="s">
        <v>124</v>
      </c>
      <c r="H655" s="420" t="s">
        <v>124</v>
      </c>
      <c r="I655" s="420" t="s">
        <v>124</v>
      </c>
    </row>
    <row r="656" spans="2:9">
      <c r="B656" s="242" t="s">
        <v>314</v>
      </c>
      <c r="C656" s="420" t="s">
        <v>124</v>
      </c>
      <c r="D656" s="420" t="s">
        <v>124</v>
      </c>
      <c r="E656" s="420" t="s">
        <v>124</v>
      </c>
      <c r="F656" s="420" t="s">
        <v>124</v>
      </c>
      <c r="G656" s="420" t="s">
        <v>124</v>
      </c>
      <c r="H656" s="420" t="s">
        <v>124</v>
      </c>
      <c r="I656" s="420" t="s">
        <v>124</v>
      </c>
    </row>
    <row r="657" spans="2:9">
      <c r="B657" s="82"/>
      <c r="C657" s="420"/>
      <c r="D657" s="420"/>
      <c r="E657" s="420"/>
      <c r="F657" s="420"/>
      <c r="G657" s="420"/>
      <c r="H657" s="420"/>
      <c r="I657" s="420"/>
    </row>
    <row r="658" spans="2:9">
      <c r="B658" s="471" t="s">
        <v>913</v>
      </c>
      <c r="C658" s="420"/>
      <c r="D658" s="420"/>
      <c r="E658" s="420"/>
      <c r="F658" s="420"/>
      <c r="G658" s="420"/>
      <c r="H658" s="420"/>
      <c r="I658" s="420"/>
    </row>
    <row r="659" spans="2:9">
      <c r="B659" s="82" t="s">
        <v>306</v>
      </c>
      <c r="C659" s="420">
        <v>0.93600000000000005</v>
      </c>
      <c r="D659" s="420">
        <v>0.91</v>
      </c>
      <c r="E659" s="420">
        <v>0.93200000000000005</v>
      </c>
      <c r="F659" s="420">
        <v>0.95899999999999996</v>
      </c>
      <c r="G659" s="420">
        <v>0.91100000000000003</v>
      </c>
      <c r="H659" s="420">
        <v>0.93</v>
      </c>
      <c r="I659" s="420">
        <v>0.78400000000000003</v>
      </c>
    </row>
    <row r="660" spans="2:9">
      <c r="B660" s="242" t="s">
        <v>291</v>
      </c>
      <c r="C660" s="420" t="s">
        <v>124</v>
      </c>
      <c r="D660" s="420" t="s">
        <v>124</v>
      </c>
      <c r="E660" s="420" t="s">
        <v>124</v>
      </c>
      <c r="F660" s="420" t="s">
        <v>124</v>
      </c>
      <c r="G660" s="420" t="s">
        <v>124</v>
      </c>
      <c r="H660" s="420" t="s">
        <v>124</v>
      </c>
      <c r="I660" s="420" t="s">
        <v>124</v>
      </c>
    </row>
    <row r="661" spans="2:9">
      <c r="B661" s="475" t="s">
        <v>292</v>
      </c>
      <c r="C661" s="420" t="s">
        <v>124</v>
      </c>
      <c r="D661" s="420" t="s">
        <v>124</v>
      </c>
      <c r="E661" s="420" t="s">
        <v>124</v>
      </c>
      <c r="F661" s="420" t="s">
        <v>124</v>
      </c>
      <c r="G661" s="420" t="s">
        <v>124</v>
      </c>
      <c r="H661" s="420" t="s">
        <v>124</v>
      </c>
      <c r="I661" s="420" t="s">
        <v>124</v>
      </c>
    </row>
    <row r="662" spans="2:9">
      <c r="B662" s="475" t="s">
        <v>293</v>
      </c>
      <c r="C662" s="420" t="s">
        <v>124</v>
      </c>
      <c r="D662" s="420" t="s">
        <v>124</v>
      </c>
      <c r="E662" s="420" t="s">
        <v>124</v>
      </c>
      <c r="F662" s="420" t="s">
        <v>124</v>
      </c>
      <c r="G662" s="420" t="s">
        <v>124</v>
      </c>
      <c r="H662" s="420" t="s">
        <v>124</v>
      </c>
      <c r="I662" s="420" t="s">
        <v>124</v>
      </c>
    </row>
    <row r="663" spans="2:9">
      <c r="B663" s="242" t="s">
        <v>294</v>
      </c>
      <c r="C663" s="420" t="s">
        <v>124</v>
      </c>
      <c r="D663" s="420" t="s">
        <v>124</v>
      </c>
      <c r="E663" s="420" t="s">
        <v>124</v>
      </c>
      <c r="F663" s="420" t="s">
        <v>124</v>
      </c>
      <c r="G663" s="420" t="s">
        <v>124</v>
      </c>
      <c r="H663" s="420" t="s">
        <v>124</v>
      </c>
      <c r="I663" s="420" t="s">
        <v>124</v>
      </c>
    </row>
    <row r="664" spans="2:9" ht="15.6">
      <c r="B664" s="242" t="s">
        <v>912</v>
      </c>
      <c r="C664" s="420">
        <v>0.93600000000000005</v>
      </c>
      <c r="D664" s="420">
        <v>0.91</v>
      </c>
      <c r="E664" s="420">
        <v>0.93200000000000005</v>
      </c>
      <c r="F664" s="420">
        <v>0.95899999999999996</v>
      </c>
      <c r="G664" s="420">
        <v>0.91100000000000003</v>
      </c>
      <c r="H664" s="420">
        <v>0.93</v>
      </c>
      <c r="I664" s="420">
        <v>0.78400000000000003</v>
      </c>
    </row>
    <row r="665" spans="2:9">
      <c r="B665" s="242"/>
      <c r="C665" s="420"/>
      <c r="D665" s="420"/>
      <c r="E665" s="420"/>
      <c r="F665" s="420"/>
      <c r="G665" s="420"/>
      <c r="H665" s="420"/>
      <c r="I665" s="420"/>
    </row>
    <row r="666" spans="2:9">
      <c r="B666" s="82" t="s">
        <v>308</v>
      </c>
      <c r="C666" s="520"/>
      <c r="D666" s="520"/>
      <c r="E666" s="520"/>
      <c r="F666" s="520"/>
      <c r="G666" s="520"/>
      <c r="H666" s="520"/>
      <c r="I666" s="520"/>
    </row>
    <row r="667" spans="2:9">
      <c r="B667" s="242" t="s">
        <v>309</v>
      </c>
      <c r="C667" s="420" t="s">
        <v>124</v>
      </c>
      <c r="D667" s="420" t="s">
        <v>124</v>
      </c>
      <c r="E667" s="420" t="s">
        <v>124</v>
      </c>
      <c r="F667" s="420" t="s">
        <v>124</v>
      </c>
      <c r="G667" s="420" t="s">
        <v>124</v>
      </c>
      <c r="H667" s="420" t="s">
        <v>124</v>
      </c>
      <c r="I667" s="420" t="s">
        <v>124</v>
      </c>
    </row>
    <row r="668" spans="2:9">
      <c r="B668" s="242" t="s">
        <v>310</v>
      </c>
      <c r="C668" s="420" t="s">
        <v>124</v>
      </c>
      <c r="D668" s="420" t="s">
        <v>124</v>
      </c>
      <c r="E668" s="420" t="s">
        <v>124</v>
      </c>
      <c r="F668" s="420" t="s">
        <v>124</v>
      </c>
      <c r="G668" s="420" t="s">
        <v>124</v>
      </c>
      <c r="H668" s="420" t="s">
        <v>124</v>
      </c>
      <c r="I668" s="420" t="s">
        <v>124</v>
      </c>
    </row>
    <row r="669" spans="2:9">
      <c r="B669" s="242" t="s">
        <v>311</v>
      </c>
      <c r="C669" s="420" t="s">
        <v>124</v>
      </c>
      <c r="D669" s="420" t="s">
        <v>124</v>
      </c>
      <c r="E669" s="420" t="s">
        <v>124</v>
      </c>
      <c r="F669" s="420" t="s">
        <v>124</v>
      </c>
      <c r="G669" s="420" t="s">
        <v>124</v>
      </c>
      <c r="H669" s="420" t="s">
        <v>124</v>
      </c>
      <c r="I669" s="420" t="s">
        <v>124</v>
      </c>
    </row>
    <row r="670" spans="2:9">
      <c r="B670" s="242" t="s">
        <v>312</v>
      </c>
      <c r="C670" s="420" t="s">
        <v>124</v>
      </c>
      <c r="D670" s="420" t="s">
        <v>124</v>
      </c>
      <c r="E670" s="420" t="s">
        <v>124</v>
      </c>
      <c r="F670" s="420" t="s">
        <v>124</v>
      </c>
      <c r="G670" s="420" t="s">
        <v>124</v>
      </c>
      <c r="H670" s="420" t="s">
        <v>124</v>
      </c>
      <c r="I670" s="420" t="s">
        <v>124</v>
      </c>
    </row>
    <row r="671" spans="2:9">
      <c r="B671" s="242" t="s">
        <v>313</v>
      </c>
      <c r="C671" s="420" t="s">
        <v>124</v>
      </c>
      <c r="D671" s="420" t="s">
        <v>124</v>
      </c>
      <c r="E671" s="420" t="s">
        <v>124</v>
      </c>
      <c r="F671" s="420" t="s">
        <v>124</v>
      </c>
      <c r="G671" s="420" t="s">
        <v>124</v>
      </c>
      <c r="H671" s="420" t="s">
        <v>124</v>
      </c>
      <c r="I671" s="420" t="s">
        <v>124</v>
      </c>
    </row>
    <row r="672" spans="2:9">
      <c r="B672" s="242" t="s">
        <v>314</v>
      </c>
      <c r="C672" s="420" t="s">
        <v>124</v>
      </c>
      <c r="D672" s="420" t="s">
        <v>124</v>
      </c>
      <c r="E672" s="420" t="s">
        <v>124</v>
      </c>
      <c r="F672" s="420" t="s">
        <v>124</v>
      </c>
      <c r="G672" s="420" t="s">
        <v>124</v>
      </c>
      <c r="H672" s="420" t="s">
        <v>124</v>
      </c>
      <c r="I672" s="420" t="s">
        <v>124</v>
      </c>
    </row>
    <row r="673" spans="2:9">
      <c r="B673" s="242"/>
      <c r="C673" s="420"/>
      <c r="D673" s="420"/>
      <c r="E673" s="420"/>
      <c r="F673" s="420"/>
      <c r="G673" s="420"/>
      <c r="H673" s="420"/>
      <c r="I673" s="420"/>
    </row>
    <row r="674" spans="2:9">
      <c r="B674" s="471" t="s">
        <v>905</v>
      </c>
      <c r="C674" s="420"/>
      <c r="D674" s="420"/>
      <c r="E674" s="420"/>
      <c r="F674" s="420"/>
      <c r="G674" s="420"/>
      <c r="H674" s="420"/>
      <c r="I674" s="420"/>
    </row>
    <row r="675" spans="2:9">
      <c r="B675" s="82" t="s">
        <v>306</v>
      </c>
      <c r="C675" s="420">
        <v>9.6669999999999998</v>
      </c>
      <c r="D675" s="420">
        <v>9.2420000000000009</v>
      </c>
      <c r="E675" s="420">
        <v>8.2959999999999994</v>
      </c>
      <c r="F675" s="420">
        <v>3.7469999999999999</v>
      </c>
      <c r="G675" s="420">
        <v>7.4079999999999995</v>
      </c>
      <c r="H675" s="420">
        <v>3.4180000000000001</v>
      </c>
      <c r="I675" s="420">
        <v>4.0209999999999999</v>
      </c>
    </row>
    <row r="676" spans="2:9">
      <c r="B676" s="242" t="s">
        <v>291</v>
      </c>
      <c r="C676" s="521">
        <v>9.6669999999999998</v>
      </c>
      <c r="D676" s="521">
        <v>9.2420000000000009</v>
      </c>
      <c r="E676" s="521">
        <v>5.5650000000000004</v>
      </c>
      <c r="F676" s="521">
        <v>3.3220000000000001</v>
      </c>
      <c r="G676" s="521">
        <v>5.4749999999999996</v>
      </c>
      <c r="H676" s="521">
        <v>2.5009999999999999</v>
      </c>
      <c r="I676" s="521">
        <v>3</v>
      </c>
    </row>
    <row r="677" spans="2:9">
      <c r="B677" s="475" t="s">
        <v>292</v>
      </c>
      <c r="C677" s="420" t="s">
        <v>124</v>
      </c>
      <c r="D677" s="420" t="s">
        <v>124</v>
      </c>
      <c r="E677" s="420" t="s">
        <v>124</v>
      </c>
      <c r="F677" s="420" t="s">
        <v>124</v>
      </c>
      <c r="G677" s="420" t="s">
        <v>124</v>
      </c>
      <c r="H677" s="420" t="s">
        <v>124</v>
      </c>
      <c r="I677" s="420" t="s">
        <v>124</v>
      </c>
    </row>
    <row r="678" spans="2:9">
      <c r="B678" s="242" t="s">
        <v>361</v>
      </c>
      <c r="C678" s="420" t="s">
        <v>124</v>
      </c>
      <c r="D678" s="420" t="s">
        <v>124</v>
      </c>
      <c r="E678" s="420">
        <v>2.7309999999999999</v>
      </c>
      <c r="F678" s="420">
        <v>0.42499999999999999</v>
      </c>
      <c r="G678" s="420">
        <v>1.9330000000000001</v>
      </c>
      <c r="H678" s="420">
        <v>0.91700000000000004</v>
      </c>
      <c r="I678" s="420">
        <v>1.0209999999999999</v>
      </c>
    </row>
    <row r="679" spans="2:9">
      <c r="B679" s="242" t="s">
        <v>294</v>
      </c>
      <c r="C679" s="420" t="s">
        <v>124</v>
      </c>
      <c r="D679" s="420" t="s">
        <v>124</v>
      </c>
      <c r="E679" s="420" t="s">
        <v>124</v>
      </c>
      <c r="F679" s="420" t="s">
        <v>124</v>
      </c>
      <c r="G679" s="420" t="s">
        <v>124</v>
      </c>
      <c r="H679" s="420" t="s">
        <v>124</v>
      </c>
      <c r="I679" s="420" t="s">
        <v>124</v>
      </c>
    </row>
    <row r="680" spans="2:9">
      <c r="B680" s="242" t="s">
        <v>236</v>
      </c>
      <c r="C680" s="420" t="s">
        <v>124</v>
      </c>
      <c r="D680" s="420" t="s">
        <v>124</v>
      </c>
      <c r="E680" s="420" t="s">
        <v>124</v>
      </c>
      <c r="F680" s="420" t="s">
        <v>124</v>
      </c>
      <c r="G680" s="420" t="s">
        <v>124</v>
      </c>
      <c r="H680" s="420" t="s">
        <v>124</v>
      </c>
      <c r="I680" s="420" t="s">
        <v>124</v>
      </c>
    </row>
    <row r="681" spans="2:9">
      <c r="B681" s="242"/>
      <c r="C681" s="420"/>
      <c r="D681" s="420"/>
      <c r="E681" s="420"/>
      <c r="F681" s="420"/>
      <c r="G681" s="420"/>
      <c r="H681" s="420"/>
      <c r="I681" s="420"/>
    </row>
    <row r="682" spans="2:9">
      <c r="B682" s="82" t="s">
        <v>308</v>
      </c>
      <c r="C682" s="420" t="s">
        <v>124</v>
      </c>
      <c r="D682" s="420" t="s">
        <v>124</v>
      </c>
      <c r="E682" s="420" t="s">
        <v>124</v>
      </c>
      <c r="F682" s="420" t="s">
        <v>124</v>
      </c>
      <c r="G682" s="420" t="s">
        <v>124</v>
      </c>
      <c r="H682" s="420" t="s">
        <v>124</v>
      </c>
      <c r="I682" s="420" t="s">
        <v>124</v>
      </c>
    </row>
    <row r="683" spans="2:9">
      <c r="B683" s="242" t="s">
        <v>309</v>
      </c>
      <c r="C683" s="420" t="s">
        <v>124</v>
      </c>
      <c r="D683" s="420" t="s">
        <v>124</v>
      </c>
      <c r="E683" s="420" t="s">
        <v>124</v>
      </c>
      <c r="F683" s="420" t="s">
        <v>124</v>
      </c>
      <c r="G683" s="420" t="s">
        <v>124</v>
      </c>
      <c r="H683" s="420" t="s">
        <v>124</v>
      </c>
      <c r="I683" s="420" t="s">
        <v>124</v>
      </c>
    </row>
    <row r="684" spans="2:9">
      <c r="B684" s="242" t="s">
        <v>310</v>
      </c>
      <c r="C684" s="420" t="s">
        <v>124</v>
      </c>
      <c r="D684" s="420" t="s">
        <v>124</v>
      </c>
      <c r="E684" s="420" t="s">
        <v>124</v>
      </c>
      <c r="F684" s="420" t="s">
        <v>124</v>
      </c>
      <c r="G684" s="420" t="s">
        <v>124</v>
      </c>
      <c r="H684" s="420" t="s">
        <v>124</v>
      </c>
      <c r="I684" s="420" t="s">
        <v>124</v>
      </c>
    </row>
    <row r="685" spans="2:9">
      <c r="B685" s="242" t="s">
        <v>311</v>
      </c>
      <c r="C685" s="420" t="s">
        <v>124</v>
      </c>
      <c r="D685" s="420" t="s">
        <v>124</v>
      </c>
      <c r="E685" s="420" t="s">
        <v>124</v>
      </c>
      <c r="F685" s="420" t="s">
        <v>124</v>
      </c>
      <c r="G685" s="420" t="s">
        <v>124</v>
      </c>
      <c r="H685" s="420" t="s">
        <v>124</v>
      </c>
      <c r="I685" s="420" t="s">
        <v>124</v>
      </c>
    </row>
    <row r="686" spans="2:9">
      <c r="B686" s="242" t="s">
        <v>312</v>
      </c>
      <c r="C686" s="420" t="s">
        <v>124</v>
      </c>
      <c r="D686" s="420" t="s">
        <v>124</v>
      </c>
      <c r="E686" s="420" t="s">
        <v>124</v>
      </c>
      <c r="F686" s="420" t="s">
        <v>124</v>
      </c>
      <c r="G686" s="420" t="s">
        <v>124</v>
      </c>
      <c r="H686" s="420" t="s">
        <v>124</v>
      </c>
      <c r="I686" s="420" t="s">
        <v>124</v>
      </c>
    </row>
    <row r="687" spans="2:9">
      <c r="B687" s="242" t="s">
        <v>313</v>
      </c>
      <c r="C687" s="420" t="s">
        <v>124</v>
      </c>
      <c r="D687" s="420" t="s">
        <v>124</v>
      </c>
      <c r="E687" s="420" t="s">
        <v>124</v>
      </c>
      <c r="F687" s="420" t="s">
        <v>124</v>
      </c>
      <c r="G687" s="420" t="s">
        <v>124</v>
      </c>
      <c r="H687" s="420" t="s">
        <v>124</v>
      </c>
      <c r="I687" s="420" t="s">
        <v>124</v>
      </c>
    </row>
    <row r="688" spans="2:9" ht="15" thickBot="1">
      <c r="B688" s="522" t="s">
        <v>314</v>
      </c>
      <c r="C688" s="420" t="s">
        <v>124</v>
      </c>
      <c r="D688" s="420" t="s">
        <v>124</v>
      </c>
      <c r="E688" s="420" t="s">
        <v>124</v>
      </c>
      <c r="F688" s="420" t="s">
        <v>124</v>
      </c>
      <c r="G688" s="420" t="s">
        <v>124</v>
      </c>
      <c r="H688" s="420" t="s">
        <v>124</v>
      </c>
      <c r="I688" s="420" t="s">
        <v>124</v>
      </c>
    </row>
    <row r="689" spans="2:9" ht="15" thickTop="1">
      <c r="B689" s="1359" t="s">
        <v>914</v>
      </c>
      <c r="C689" s="1359"/>
      <c r="D689" s="1359"/>
      <c r="E689" s="1359"/>
      <c r="F689" s="1359"/>
      <c r="G689" s="1359"/>
      <c r="H689" s="1359"/>
      <c r="I689" s="1359"/>
    </row>
    <row r="690" spans="2:9">
      <c r="B690" s="417"/>
      <c r="C690" s="411"/>
      <c r="D690" s="411"/>
      <c r="E690" s="411"/>
      <c r="F690" s="411"/>
      <c r="G690" s="411"/>
      <c r="H690" s="411"/>
      <c r="I690" s="411"/>
    </row>
    <row r="691" spans="2:9">
      <c r="B691" s="1358" t="s">
        <v>42</v>
      </c>
      <c r="C691" s="1358"/>
      <c r="D691" s="1358"/>
      <c r="E691" s="1358"/>
      <c r="F691" s="1358"/>
      <c r="G691" s="1358"/>
      <c r="H691" s="1358"/>
      <c r="I691" s="1358"/>
    </row>
    <row r="692" spans="2:9">
      <c r="B692" s="413" t="s">
        <v>41</v>
      </c>
      <c r="C692" s="411"/>
      <c r="D692" s="411"/>
      <c r="E692" s="411"/>
      <c r="F692" s="411"/>
      <c r="G692" s="411"/>
      <c r="H692" s="411"/>
      <c r="I692" s="411"/>
    </row>
    <row r="693" spans="2:9">
      <c r="B693" s="422" t="s">
        <v>318</v>
      </c>
      <c r="C693" s="411"/>
      <c r="D693" s="411"/>
      <c r="E693" s="411"/>
      <c r="F693" s="411"/>
      <c r="G693" s="411"/>
      <c r="H693" s="411"/>
      <c r="I693" s="411"/>
    </row>
    <row r="694" spans="2:9">
      <c r="B694" s="422"/>
      <c r="C694" s="411"/>
      <c r="D694" s="411"/>
      <c r="E694" s="411"/>
      <c r="F694" s="411"/>
      <c r="G694" s="411"/>
      <c r="H694" s="411"/>
      <c r="I694" s="411"/>
    </row>
    <row r="695" spans="2:9">
      <c r="B695" s="415"/>
      <c r="C695" s="416">
        <v>2014</v>
      </c>
      <c r="D695" s="416">
        <v>2015</v>
      </c>
      <c r="E695" s="416">
        <v>2016</v>
      </c>
      <c r="F695" s="416">
        <v>2017</v>
      </c>
      <c r="G695" s="416">
        <v>2018</v>
      </c>
      <c r="H695" s="416">
        <v>2019</v>
      </c>
      <c r="I695" s="416">
        <v>2020</v>
      </c>
    </row>
    <row r="696" spans="2:9">
      <c r="B696" s="471" t="s">
        <v>906</v>
      </c>
      <c r="C696" s="411"/>
      <c r="D696" s="411"/>
      <c r="E696" s="411"/>
      <c r="F696" s="411"/>
      <c r="G696" s="411"/>
      <c r="H696" s="411"/>
      <c r="I696" s="411"/>
    </row>
    <row r="697" spans="2:9">
      <c r="B697" s="82" t="s">
        <v>306</v>
      </c>
      <c r="C697" s="1056">
        <v>64919.243574841785</v>
      </c>
      <c r="D697" s="1056">
        <v>62762.452862172388</v>
      </c>
      <c r="E697" s="1056">
        <v>72186.911741528762</v>
      </c>
      <c r="F697" s="1056">
        <v>62214.218495382949</v>
      </c>
      <c r="G697" s="1056">
        <v>77003.501592356697</v>
      </c>
      <c r="H697" s="1056">
        <v>69713.09205135917</v>
      </c>
      <c r="I697" s="1056">
        <v>203458.87154482046</v>
      </c>
    </row>
    <row r="698" spans="2:9">
      <c r="B698" s="242" t="s">
        <v>291</v>
      </c>
      <c r="C698" s="1056" t="s">
        <v>124</v>
      </c>
      <c r="D698" s="1056" t="s">
        <v>124</v>
      </c>
      <c r="E698" s="1056" t="s">
        <v>124</v>
      </c>
      <c r="F698" s="1056" t="s">
        <v>124</v>
      </c>
      <c r="G698" s="1056" t="s">
        <v>124</v>
      </c>
      <c r="H698" s="1056" t="s">
        <v>124</v>
      </c>
      <c r="I698" s="1056" t="s">
        <v>124</v>
      </c>
    </row>
    <row r="699" spans="2:9">
      <c r="B699" s="475" t="s">
        <v>292</v>
      </c>
      <c r="C699" s="1056" t="s">
        <v>124</v>
      </c>
      <c r="D699" s="1056" t="s">
        <v>124</v>
      </c>
      <c r="E699" s="1056" t="s">
        <v>124</v>
      </c>
      <c r="F699" s="1056" t="s">
        <v>124</v>
      </c>
      <c r="G699" s="1056" t="s">
        <v>124</v>
      </c>
      <c r="H699" s="1056" t="s">
        <v>124</v>
      </c>
      <c r="I699" s="1056" t="s">
        <v>124</v>
      </c>
    </row>
    <row r="700" spans="2:9">
      <c r="B700" s="475" t="s">
        <v>293</v>
      </c>
      <c r="C700" s="1056" t="s">
        <v>124</v>
      </c>
      <c r="D700" s="1056" t="s">
        <v>124</v>
      </c>
      <c r="E700" s="1056" t="s">
        <v>124</v>
      </c>
      <c r="F700" s="1056" t="s">
        <v>124</v>
      </c>
      <c r="G700" s="1056" t="s">
        <v>124</v>
      </c>
      <c r="H700" s="1056" t="s">
        <v>124</v>
      </c>
      <c r="I700" s="1056" t="s">
        <v>124</v>
      </c>
    </row>
    <row r="701" spans="2:9">
      <c r="B701" s="242" t="s">
        <v>294</v>
      </c>
      <c r="C701" s="1056" t="s">
        <v>124</v>
      </c>
      <c r="D701" s="1056" t="s">
        <v>124</v>
      </c>
      <c r="E701" s="1056" t="s">
        <v>124</v>
      </c>
      <c r="F701" s="1056" t="s">
        <v>124</v>
      </c>
      <c r="G701" s="1056" t="s">
        <v>124</v>
      </c>
      <c r="H701" s="1056" t="s">
        <v>124</v>
      </c>
      <c r="I701" s="1056" t="s">
        <v>124</v>
      </c>
    </row>
    <row r="702" spans="2:9" ht="15.6">
      <c r="B702" s="242" t="s">
        <v>912</v>
      </c>
      <c r="C702" s="1056">
        <v>64919.243574841785</v>
      </c>
      <c r="D702" s="1056">
        <v>62762.452862172388</v>
      </c>
      <c r="E702" s="1056">
        <v>72186.911741528762</v>
      </c>
      <c r="F702" s="1056">
        <v>62214.218495382949</v>
      </c>
      <c r="G702" s="1056">
        <v>77003.501592356697</v>
      </c>
      <c r="H702" s="1056">
        <v>69713.09205135917</v>
      </c>
      <c r="I702" s="1056">
        <v>203458.87154482046</v>
      </c>
    </row>
    <row r="703" spans="2:9">
      <c r="B703" s="242"/>
      <c r="C703" s="1057"/>
      <c r="D703" s="1057"/>
      <c r="E703" s="1057"/>
      <c r="F703" s="1057"/>
      <c r="G703" s="1057"/>
      <c r="H703" s="1057"/>
      <c r="I703" s="1057"/>
    </row>
    <row r="704" spans="2:9">
      <c r="B704" s="82" t="s">
        <v>308</v>
      </c>
      <c r="C704" s="1056"/>
      <c r="D704" s="1056"/>
      <c r="E704" s="1056"/>
      <c r="F704" s="1056"/>
      <c r="G704" s="1056"/>
      <c r="H704" s="1056"/>
      <c r="I704" s="1056"/>
    </row>
    <row r="705" spans="2:9">
      <c r="B705" s="242" t="s">
        <v>309</v>
      </c>
      <c r="C705" s="1056" t="s">
        <v>124</v>
      </c>
      <c r="D705" s="1056" t="s">
        <v>124</v>
      </c>
      <c r="E705" s="1056" t="s">
        <v>124</v>
      </c>
      <c r="F705" s="1056" t="s">
        <v>124</v>
      </c>
      <c r="G705" s="1056" t="s">
        <v>124</v>
      </c>
      <c r="H705" s="1056" t="s">
        <v>124</v>
      </c>
      <c r="I705" s="1056" t="s">
        <v>124</v>
      </c>
    </row>
    <row r="706" spans="2:9">
      <c r="B706" s="242" t="s">
        <v>310</v>
      </c>
      <c r="C706" s="1056" t="s">
        <v>124</v>
      </c>
      <c r="D706" s="1056" t="s">
        <v>124</v>
      </c>
      <c r="E706" s="1056" t="s">
        <v>124</v>
      </c>
      <c r="F706" s="1056" t="s">
        <v>124</v>
      </c>
      <c r="G706" s="1056" t="s">
        <v>124</v>
      </c>
      <c r="H706" s="1056" t="s">
        <v>124</v>
      </c>
      <c r="I706" s="1056" t="s">
        <v>124</v>
      </c>
    </row>
    <row r="707" spans="2:9">
      <c r="B707" s="242" t="s">
        <v>311</v>
      </c>
      <c r="C707" s="1056" t="s">
        <v>124</v>
      </c>
      <c r="D707" s="1056" t="s">
        <v>124</v>
      </c>
      <c r="E707" s="1056" t="s">
        <v>124</v>
      </c>
      <c r="F707" s="1056" t="s">
        <v>124</v>
      </c>
      <c r="G707" s="1056" t="s">
        <v>124</v>
      </c>
      <c r="H707" s="1056" t="s">
        <v>124</v>
      </c>
      <c r="I707" s="1056" t="s">
        <v>124</v>
      </c>
    </row>
    <row r="708" spans="2:9">
      <c r="B708" s="242" t="s">
        <v>312</v>
      </c>
      <c r="C708" s="1056" t="s">
        <v>124</v>
      </c>
      <c r="D708" s="1056" t="s">
        <v>124</v>
      </c>
      <c r="E708" s="1056" t="s">
        <v>124</v>
      </c>
      <c r="F708" s="1056" t="s">
        <v>124</v>
      </c>
      <c r="G708" s="1056" t="s">
        <v>124</v>
      </c>
      <c r="H708" s="1056" t="s">
        <v>124</v>
      </c>
      <c r="I708" s="1056" t="s">
        <v>124</v>
      </c>
    </row>
    <row r="709" spans="2:9">
      <c r="B709" s="242" t="s">
        <v>313</v>
      </c>
      <c r="C709" s="1056" t="s">
        <v>124</v>
      </c>
      <c r="D709" s="1056" t="s">
        <v>124</v>
      </c>
      <c r="E709" s="1056" t="s">
        <v>124</v>
      </c>
      <c r="F709" s="1056" t="s">
        <v>124</v>
      </c>
      <c r="G709" s="1056" t="s">
        <v>124</v>
      </c>
      <c r="H709" s="1056" t="s">
        <v>124</v>
      </c>
      <c r="I709" s="1056" t="s">
        <v>124</v>
      </c>
    </row>
    <row r="710" spans="2:9">
      <c r="B710" s="242" t="s">
        <v>314</v>
      </c>
      <c r="C710" s="1056" t="s">
        <v>124</v>
      </c>
      <c r="D710" s="1056" t="s">
        <v>124</v>
      </c>
      <c r="E710" s="1056" t="s">
        <v>124</v>
      </c>
      <c r="F710" s="1056" t="s">
        <v>124</v>
      </c>
      <c r="G710" s="1056" t="s">
        <v>124</v>
      </c>
      <c r="H710" s="1056" t="s">
        <v>124</v>
      </c>
      <c r="I710" s="1056" t="s">
        <v>124</v>
      </c>
    </row>
    <row r="711" spans="2:9">
      <c r="B711" s="82"/>
      <c r="C711" s="1058"/>
      <c r="D711" s="1058"/>
      <c r="E711" s="1059"/>
      <c r="F711" s="1059"/>
      <c r="G711" s="1059"/>
      <c r="H711" s="1059"/>
      <c r="I711" s="1059"/>
    </row>
    <row r="712" spans="2:9">
      <c r="B712" s="471" t="s">
        <v>913</v>
      </c>
      <c r="C712" s="1058"/>
      <c r="D712" s="1058"/>
      <c r="E712" s="1059"/>
      <c r="F712" s="1059"/>
      <c r="G712" s="1059"/>
      <c r="H712" s="1059"/>
      <c r="I712" s="1059"/>
    </row>
    <row r="713" spans="2:9">
      <c r="B713" s="82" t="s">
        <v>306</v>
      </c>
      <c r="C713" s="525">
        <v>50786.931163631663</v>
      </c>
      <c r="D713" s="525">
        <v>51585.34385187117</v>
      </c>
      <c r="E713" s="525">
        <v>70231.599553454158</v>
      </c>
      <c r="F713" s="525">
        <v>97274.975420966861</v>
      </c>
      <c r="G713" s="525">
        <v>71360.56794055202</v>
      </c>
      <c r="H713" s="525">
        <v>64786.103478048935</v>
      </c>
      <c r="I713" s="525">
        <v>123035.916081116</v>
      </c>
    </row>
    <row r="714" spans="2:9">
      <c r="B714" s="242" t="s">
        <v>291</v>
      </c>
      <c r="C714" s="1060" t="s">
        <v>124</v>
      </c>
      <c r="D714" s="1060" t="s">
        <v>124</v>
      </c>
      <c r="E714" s="1060" t="s">
        <v>124</v>
      </c>
      <c r="F714" s="1060" t="s">
        <v>124</v>
      </c>
      <c r="G714" s="1060" t="s">
        <v>124</v>
      </c>
      <c r="H714" s="1061" t="s">
        <v>124</v>
      </c>
      <c r="I714" s="1061" t="s">
        <v>124</v>
      </c>
    </row>
    <row r="715" spans="2:9">
      <c r="B715" s="475" t="s">
        <v>292</v>
      </c>
      <c r="C715" s="1060" t="s">
        <v>124</v>
      </c>
      <c r="D715" s="1060" t="s">
        <v>124</v>
      </c>
      <c r="E715" s="1060" t="s">
        <v>124</v>
      </c>
      <c r="F715" s="1060" t="s">
        <v>124</v>
      </c>
      <c r="G715" s="1060" t="s">
        <v>124</v>
      </c>
      <c r="H715" s="1061" t="s">
        <v>124</v>
      </c>
      <c r="I715" s="1061" t="s">
        <v>124</v>
      </c>
    </row>
    <row r="716" spans="2:9">
      <c r="B716" s="475" t="s">
        <v>293</v>
      </c>
      <c r="C716" s="1060" t="s">
        <v>124</v>
      </c>
      <c r="D716" s="1060" t="s">
        <v>124</v>
      </c>
      <c r="E716" s="1060" t="s">
        <v>124</v>
      </c>
      <c r="F716" s="1060" t="s">
        <v>124</v>
      </c>
      <c r="G716" s="1060" t="s">
        <v>124</v>
      </c>
      <c r="H716" s="1061" t="s">
        <v>124</v>
      </c>
      <c r="I716" s="1061" t="s">
        <v>124</v>
      </c>
    </row>
    <row r="717" spans="2:9">
      <c r="B717" s="242" t="s">
        <v>294</v>
      </c>
      <c r="C717" s="1060" t="s">
        <v>124</v>
      </c>
      <c r="D717" s="1060" t="s">
        <v>124</v>
      </c>
      <c r="E717" s="1060" t="s">
        <v>124</v>
      </c>
      <c r="F717" s="1060" t="s">
        <v>124</v>
      </c>
      <c r="G717" s="1060" t="s">
        <v>124</v>
      </c>
      <c r="H717" s="1061" t="s">
        <v>124</v>
      </c>
      <c r="I717" s="1061" t="s">
        <v>124</v>
      </c>
    </row>
    <row r="718" spans="2:9" ht="15.6">
      <c r="B718" s="242" t="s">
        <v>912</v>
      </c>
      <c r="C718" s="525">
        <v>50786.931163631663</v>
      </c>
      <c r="D718" s="525">
        <v>51585.34385187117</v>
      </c>
      <c r="E718" s="525">
        <v>70231.599553454158</v>
      </c>
      <c r="F718" s="525">
        <v>97274.975420966861</v>
      </c>
      <c r="G718" s="525">
        <v>71360.56794055202</v>
      </c>
      <c r="H718" s="525">
        <v>64786.103478048935</v>
      </c>
      <c r="I718" s="525">
        <v>123035.916081116</v>
      </c>
    </row>
    <row r="719" spans="2:9">
      <c r="B719" s="242"/>
      <c r="C719" s="528"/>
      <c r="D719" s="528"/>
      <c r="E719" s="528"/>
      <c r="F719" s="528"/>
      <c r="G719" s="528"/>
      <c r="H719" s="305"/>
      <c r="I719" s="305"/>
    </row>
    <row r="720" spans="2:9">
      <c r="B720" s="82" t="s">
        <v>308</v>
      </c>
      <c r="C720" s="528"/>
      <c r="D720" s="528"/>
      <c r="E720" s="528"/>
      <c r="F720" s="528"/>
      <c r="G720" s="528"/>
      <c r="H720" s="305"/>
      <c r="I720" s="305"/>
    </row>
    <row r="721" spans="2:9">
      <c r="B721" s="242" t="s">
        <v>309</v>
      </c>
      <c r="C721" s="526" t="s">
        <v>124</v>
      </c>
      <c r="D721" s="526" t="s">
        <v>124</v>
      </c>
      <c r="E721" s="526" t="s">
        <v>124</v>
      </c>
      <c r="F721" s="526" t="s">
        <v>124</v>
      </c>
      <c r="G721" s="526" t="s">
        <v>124</v>
      </c>
      <c r="H721" s="527" t="s">
        <v>124</v>
      </c>
      <c r="I721" s="527" t="s">
        <v>124</v>
      </c>
    </row>
    <row r="722" spans="2:9">
      <c r="B722" s="242" t="s">
        <v>310</v>
      </c>
      <c r="C722" s="526" t="s">
        <v>124</v>
      </c>
      <c r="D722" s="526" t="s">
        <v>124</v>
      </c>
      <c r="E722" s="526" t="s">
        <v>124</v>
      </c>
      <c r="F722" s="526" t="s">
        <v>124</v>
      </c>
      <c r="G722" s="526" t="s">
        <v>124</v>
      </c>
      <c r="H722" s="527" t="s">
        <v>124</v>
      </c>
      <c r="I722" s="527" t="s">
        <v>124</v>
      </c>
    </row>
    <row r="723" spans="2:9">
      <c r="B723" s="242" t="s">
        <v>311</v>
      </c>
      <c r="C723" s="526" t="s">
        <v>124</v>
      </c>
      <c r="D723" s="526" t="s">
        <v>124</v>
      </c>
      <c r="E723" s="526" t="s">
        <v>124</v>
      </c>
      <c r="F723" s="526" t="s">
        <v>124</v>
      </c>
      <c r="G723" s="526" t="s">
        <v>124</v>
      </c>
      <c r="H723" s="527" t="s">
        <v>124</v>
      </c>
      <c r="I723" s="527" t="s">
        <v>124</v>
      </c>
    </row>
    <row r="724" spans="2:9">
      <c r="B724" s="242" t="s">
        <v>312</v>
      </c>
      <c r="C724" s="527" t="s">
        <v>124</v>
      </c>
      <c r="D724" s="527" t="s">
        <v>124</v>
      </c>
      <c r="E724" s="527" t="s">
        <v>124</v>
      </c>
      <c r="F724" s="527" t="s">
        <v>124</v>
      </c>
      <c r="G724" s="527" t="s">
        <v>124</v>
      </c>
      <c r="H724" s="527" t="s">
        <v>124</v>
      </c>
      <c r="I724" s="527" t="s">
        <v>124</v>
      </c>
    </row>
    <row r="725" spans="2:9">
      <c r="B725" s="242" t="s">
        <v>313</v>
      </c>
      <c r="C725" s="527" t="s">
        <v>124</v>
      </c>
      <c r="D725" s="527" t="s">
        <v>124</v>
      </c>
      <c r="E725" s="527" t="s">
        <v>124</v>
      </c>
      <c r="F725" s="527" t="s">
        <v>124</v>
      </c>
      <c r="G725" s="527" t="s">
        <v>124</v>
      </c>
      <c r="H725" s="527" t="s">
        <v>124</v>
      </c>
      <c r="I725" s="527" t="s">
        <v>124</v>
      </c>
    </row>
    <row r="726" spans="2:9">
      <c r="B726" s="242" t="s">
        <v>314</v>
      </c>
      <c r="C726" s="527" t="s">
        <v>124</v>
      </c>
      <c r="D726" s="527" t="s">
        <v>124</v>
      </c>
      <c r="E726" s="527" t="s">
        <v>124</v>
      </c>
      <c r="F726" s="527" t="s">
        <v>124</v>
      </c>
      <c r="G726" s="527" t="s">
        <v>124</v>
      </c>
      <c r="H726" s="527" t="s">
        <v>124</v>
      </c>
      <c r="I726" s="527" t="s">
        <v>124</v>
      </c>
    </row>
    <row r="727" spans="2:9">
      <c r="B727" s="242"/>
      <c r="C727" s="524"/>
      <c r="D727" s="524"/>
      <c r="E727" s="341"/>
      <c r="F727" s="341"/>
      <c r="G727" s="341"/>
      <c r="H727" s="341"/>
      <c r="I727" s="341"/>
    </row>
    <row r="728" spans="2:9">
      <c r="B728" s="471" t="s">
        <v>905</v>
      </c>
      <c r="C728" s="524"/>
      <c r="D728" s="524"/>
      <c r="E728" s="341"/>
      <c r="F728" s="341"/>
      <c r="G728" s="341"/>
      <c r="H728" s="341"/>
      <c r="I728" s="341"/>
    </row>
    <row r="729" spans="2:9">
      <c r="B729" s="82" t="s">
        <v>306</v>
      </c>
      <c r="C729" s="1056">
        <v>33886.914974428517</v>
      </c>
      <c r="D729" s="1056">
        <v>46189.122328726036</v>
      </c>
      <c r="E729" s="1056">
        <v>22131.596677173628</v>
      </c>
      <c r="F729" s="1056">
        <v>15342.00498587724</v>
      </c>
      <c r="G729" s="1056">
        <v>28577.192940552017</v>
      </c>
      <c r="H729" s="1056">
        <v>13897.79561276823</v>
      </c>
      <c r="I729" s="1056">
        <f>+I730+I732</f>
        <v>18335.787551407902</v>
      </c>
    </row>
    <row r="730" spans="2:9">
      <c r="B730" s="242" t="s">
        <v>291</v>
      </c>
      <c r="C730" s="1056">
        <v>29442.198934004908</v>
      </c>
      <c r="D730" s="1056">
        <v>42592.892697874559</v>
      </c>
      <c r="E730" s="1056">
        <v>20881.113829787235</v>
      </c>
      <c r="F730" s="1056">
        <v>15111.064192829985</v>
      </c>
      <c r="G730" s="1056">
        <v>27346.522823779196</v>
      </c>
      <c r="H730" s="1056">
        <v>13092.582841037556</v>
      </c>
      <c r="I730" s="1056">
        <v>17756.128354947039</v>
      </c>
    </row>
    <row r="731" spans="2:9">
      <c r="B731" s="475" t="s">
        <v>292</v>
      </c>
      <c r="C731" s="1056" t="s">
        <v>124</v>
      </c>
      <c r="D731" s="1056" t="s">
        <v>124</v>
      </c>
      <c r="E731" s="1056" t="s">
        <v>124</v>
      </c>
      <c r="F731" s="1056" t="s">
        <v>124</v>
      </c>
      <c r="G731" s="1056" t="s">
        <v>124</v>
      </c>
      <c r="H731" s="1056" t="s">
        <v>124</v>
      </c>
      <c r="I731" s="1056" t="s">
        <v>124</v>
      </c>
    </row>
    <row r="732" spans="2:9">
      <c r="B732" s="242" t="s">
        <v>361</v>
      </c>
      <c r="C732" s="1056">
        <v>4444.7160404236083</v>
      </c>
      <c r="D732" s="1056">
        <v>3596.2296308514801</v>
      </c>
      <c r="E732" s="1056">
        <v>1250.4828473863936</v>
      </c>
      <c r="F732" s="1056">
        <v>230.9407930472569</v>
      </c>
      <c r="G732" s="1056">
        <v>1230.6701167728238</v>
      </c>
      <c r="H732" s="1056">
        <v>805.21277173067551</v>
      </c>
      <c r="I732" s="1056">
        <v>579.65919646086286</v>
      </c>
    </row>
    <row r="733" spans="2:9">
      <c r="B733" s="242" t="s">
        <v>294</v>
      </c>
      <c r="C733" s="1056" t="s">
        <v>124</v>
      </c>
      <c r="D733" s="1056" t="s">
        <v>124</v>
      </c>
      <c r="E733" s="1056" t="s">
        <v>124</v>
      </c>
      <c r="F733" s="1056" t="s">
        <v>124</v>
      </c>
      <c r="G733" s="1056" t="s">
        <v>124</v>
      </c>
      <c r="H733" s="1056" t="s">
        <v>124</v>
      </c>
      <c r="I733" s="1056" t="s">
        <v>124</v>
      </c>
    </row>
    <row r="734" spans="2:9">
      <c r="B734" s="242" t="s">
        <v>236</v>
      </c>
      <c r="C734" s="1056" t="s">
        <v>124</v>
      </c>
      <c r="D734" s="1056" t="s">
        <v>124</v>
      </c>
      <c r="E734" s="1056" t="s">
        <v>124</v>
      </c>
      <c r="F734" s="1056" t="s">
        <v>124</v>
      </c>
      <c r="G734" s="1056" t="s">
        <v>124</v>
      </c>
      <c r="H734" s="1056" t="s">
        <v>124</v>
      </c>
      <c r="I734" s="1056" t="s">
        <v>124</v>
      </c>
    </row>
    <row r="735" spans="2:9">
      <c r="B735" s="242"/>
      <c r="C735" s="524"/>
      <c r="D735" s="524"/>
      <c r="E735" s="341"/>
      <c r="F735" s="341"/>
      <c r="G735" s="341"/>
      <c r="H735" s="341"/>
      <c r="I735" s="341"/>
    </row>
    <row r="736" spans="2:9">
      <c r="B736" s="82" t="s">
        <v>308</v>
      </c>
      <c r="C736" s="523"/>
      <c r="D736" s="523"/>
      <c r="E736" s="523"/>
      <c r="F736" s="523"/>
      <c r="G736" s="523"/>
      <c r="H736" s="523"/>
      <c r="I736" s="523"/>
    </row>
    <row r="737" spans="2:9">
      <c r="B737" s="242" t="s">
        <v>309</v>
      </c>
      <c r="C737" s="523" t="s">
        <v>124</v>
      </c>
      <c r="D737" s="523" t="s">
        <v>124</v>
      </c>
      <c r="E737" s="523" t="s">
        <v>124</v>
      </c>
      <c r="F737" s="523" t="s">
        <v>124</v>
      </c>
      <c r="G737" s="523" t="s">
        <v>124</v>
      </c>
      <c r="H737" s="523" t="s">
        <v>124</v>
      </c>
      <c r="I737" s="523" t="s">
        <v>124</v>
      </c>
    </row>
    <row r="738" spans="2:9">
      <c r="B738" s="242" t="s">
        <v>310</v>
      </c>
      <c r="C738" s="523" t="s">
        <v>124</v>
      </c>
      <c r="D738" s="523" t="s">
        <v>124</v>
      </c>
      <c r="E738" s="523" t="s">
        <v>124</v>
      </c>
      <c r="F738" s="523" t="s">
        <v>124</v>
      </c>
      <c r="G738" s="523" t="s">
        <v>124</v>
      </c>
      <c r="H738" s="523" t="s">
        <v>124</v>
      </c>
      <c r="I738" s="523" t="s">
        <v>124</v>
      </c>
    </row>
    <row r="739" spans="2:9">
      <c r="B739" s="242" t="s">
        <v>311</v>
      </c>
      <c r="C739" s="523" t="s">
        <v>124</v>
      </c>
      <c r="D739" s="523" t="s">
        <v>124</v>
      </c>
      <c r="E739" s="523" t="s">
        <v>124</v>
      </c>
      <c r="F739" s="523" t="s">
        <v>124</v>
      </c>
      <c r="G739" s="523" t="s">
        <v>124</v>
      </c>
      <c r="H739" s="523" t="s">
        <v>124</v>
      </c>
      <c r="I739" s="523" t="s">
        <v>124</v>
      </c>
    </row>
    <row r="740" spans="2:9">
      <c r="B740" s="242" t="s">
        <v>312</v>
      </c>
      <c r="C740" s="523" t="s">
        <v>124</v>
      </c>
      <c r="D740" s="523" t="s">
        <v>124</v>
      </c>
      <c r="E740" s="523" t="s">
        <v>124</v>
      </c>
      <c r="F740" s="523" t="s">
        <v>124</v>
      </c>
      <c r="G740" s="523" t="s">
        <v>124</v>
      </c>
      <c r="H740" s="523" t="s">
        <v>124</v>
      </c>
      <c r="I740" s="523" t="s">
        <v>124</v>
      </c>
    </row>
    <row r="741" spans="2:9">
      <c r="B741" s="242" t="s">
        <v>313</v>
      </c>
      <c r="C741" s="523" t="s">
        <v>124</v>
      </c>
      <c r="D741" s="523" t="s">
        <v>124</v>
      </c>
      <c r="E741" s="523" t="s">
        <v>124</v>
      </c>
      <c r="F741" s="523" t="s">
        <v>124</v>
      </c>
      <c r="G741" s="523" t="s">
        <v>124</v>
      </c>
      <c r="H741" s="523" t="s">
        <v>124</v>
      </c>
      <c r="I741" s="523" t="s">
        <v>124</v>
      </c>
    </row>
    <row r="742" spans="2:9" ht="15" thickBot="1">
      <c r="B742" s="522" t="s">
        <v>314</v>
      </c>
      <c r="C742" s="523" t="s">
        <v>124</v>
      </c>
      <c r="D742" s="523" t="s">
        <v>124</v>
      </c>
      <c r="E742" s="523" t="s">
        <v>124</v>
      </c>
      <c r="F742" s="523" t="s">
        <v>124</v>
      </c>
      <c r="G742" s="523" t="s">
        <v>124</v>
      </c>
      <c r="H742" s="523" t="s">
        <v>124</v>
      </c>
      <c r="I742" s="523" t="s">
        <v>124</v>
      </c>
    </row>
    <row r="743" spans="2:9" ht="15" thickTop="1">
      <c r="B743" s="1359" t="s">
        <v>914</v>
      </c>
      <c r="C743" s="1359"/>
      <c r="D743" s="1359"/>
      <c r="E743" s="1359"/>
      <c r="F743" s="1359"/>
      <c r="G743" s="1359"/>
      <c r="H743" s="1359"/>
      <c r="I743" s="1359"/>
    </row>
    <row r="744" spans="2:9">
      <c r="B744" s="417"/>
      <c r="C744" s="411"/>
      <c r="D744" s="411"/>
      <c r="E744" s="411"/>
      <c r="F744" s="411"/>
      <c r="G744" s="411"/>
      <c r="H744" s="411"/>
      <c r="I744" s="411"/>
    </row>
    <row r="745" spans="2:9">
      <c r="B745" s="1358" t="s">
        <v>45</v>
      </c>
      <c r="C745" s="1358"/>
      <c r="D745" s="1358"/>
      <c r="E745" s="1358"/>
      <c r="F745" s="1358"/>
      <c r="G745" s="1358"/>
      <c r="H745" s="1358"/>
      <c r="I745" s="1358"/>
    </row>
    <row r="746" spans="2:9">
      <c r="B746" s="413" t="s">
        <v>44</v>
      </c>
      <c r="C746" s="411"/>
      <c r="D746" s="411"/>
      <c r="E746" s="411"/>
      <c r="F746" s="411"/>
      <c r="G746" s="411"/>
      <c r="H746" s="411"/>
      <c r="I746" s="411"/>
    </row>
    <row r="747" spans="2:9">
      <c r="B747" s="428" t="s">
        <v>172</v>
      </c>
      <c r="C747" s="411"/>
      <c r="D747" s="411"/>
      <c r="E747" s="411"/>
      <c r="F747" s="411"/>
      <c r="G747" s="411"/>
      <c r="H747" s="411"/>
      <c r="I747" s="411"/>
    </row>
    <row r="748" spans="2:9">
      <c r="B748" s="414"/>
      <c r="C748" s="411"/>
      <c r="D748" s="411"/>
      <c r="E748" s="411"/>
      <c r="F748" s="411"/>
      <c r="G748" s="411"/>
      <c r="H748" s="411"/>
      <c r="I748" s="411"/>
    </row>
    <row r="749" spans="2:9">
      <c r="B749" s="415"/>
      <c r="C749" s="416">
        <v>2014</v>
      </c>
      <c r="D749" s="416">
        <v>2015</v>
      </c>
      <c r="E749" s="416">
        <v>2016</v>
      </c>
      <c r="F749" s="416">
        <v>2017</v>
      </c>
      <c r="G749" s="416">
        <v>2018</v>
      </c>
      <c r="H749" s="416">
        <v>2019</v>
      </c>
      <c r="I749" s="416">
        <v>2020</v>
      </c>
    </row>
    <row r="750" spans="2:9">
      <c r="B750" s="471" t="s">
        <v>853</v>
      </c>
      <c r="C750" s="411"/>
      <c r="D750" s="411"/>
      <c r="E750" s="411"/>
      <c r="F750" s="411"/>
      <c r="G750" s="411"/>
      <c r="H750" s="411"/>
      <c r="I750" s="411"/>
    </row>
    <row r="751" spans="2:9">
      <c r="B751" s="82" t="s">
        <v>327</v>
      </c>
      <c r="C751" s="461" t="s">
        <v>124</v>
      </c>
      <c r="D751" s="461" t="s">
        <v>124</v>
      </c>
      <c r="E751" s="461" t="s">
        <v>124</v>
      </c>
      <c r="F751" s="461" t="s">
        <v>124</v>
      </c>
      <c r="G751" s="461" t="s">
        <v>124</v>
      </c>
      <c r="H751" s="461" t="s">
        <v>124</v>
      </c>
      <c r="I751" s="461" t="s">
        <v>124</v>
      </c>
    </row>
    <row r="752" spans="2:9">
      <c r="B752" s="242" t="s">
        <v>328</v>
      </c>
      <c r="C752" s="529" t="s">
        <v>124</v>
      </c>
      <c r="D752" s="529" t="s">
        <v>124</v>
      </c>
      <c r="E752" s="529" t="s">
        <v>124</v>
      </c>
      <c r="F752" s="529" t="s">
        <v>124</v>
      </c>
      <c r="G752" s="529" t="s">
        <v>124</v>
      </c>
      <c r="H752" s="529" t="s">
        <v>124</v>
      </c>
      <c r="I752" s="529" t="s">
        <v>124</v>
      </c>
    </row>
    <row r="753" spans="2:9">
      <c r="B753" s="242" t="s">
        <v>329</v>
      </c>
      <c r="C753" s="529" t="s">
        <v>124</v>
      </c>
      <c r="D753" s="529" t="s">
        <v>124</v>
      </c>
      <c r="E753" s="529" t="s">
        <v>124</v>
      </c>
      <c r="F753" s="529" t="s">
        <v>124</v>
      </c>
      <c r="G753" s="529" t="s">
        <v>124</v>
      </c>
      <c r="H753" s="529" t="s">
        <v>124</v>
      </c>
      <c r="I753" s="529" t="s">
        <v>124</v>
      </c>
    </row>
    <row r="754" spans="2:9">
      <c r="B754" s="242" t="s">
        <v>330</v>
      </c>
      <c r="C754" s="529" t="s">
        <v>124</v>
      </c>
      <c r="D754" s="529" t="s">
        <v>124</v>
      </c>
      <c r="E754" s="529" t="s">
        <v>124</v>
      </c>
      <c r="F754" s="529" t="s">
        <v>124</v>
      </c>
      <c r="G754" s="529" t="s">
        <v>124</v>
      </c>
      <c r="H754" s="529" t="s">
        <v>124</v>
      </c>
      <c r="I754" s="529" t="s">
        <v>124</v>
      </c>
    </row>
    <row r="755" spans="2:9">
      <c r="B755" s="242" t="s">
        <v>331</v>
      </c>
      <c r="C755" s="529"/>
      <c r="D755" s="529"/>
      <c r="E755" s="529"/>
      <c r="F755" s="529"/>
      <c r="G755" s="529"/>
      <c r="H755" s="529"/>
      <c r="I755" s="529"/>
    </row>
    <row r="756" spans="2:9">
      <c r="B756" s="242"/>
      <c r="C756" s="530"/>
      <c r="D756" s="530"/>
      <c r="E756" s="530"/>
      <c r="F756" s="530"/>
      <c r="G756" s="530"/>
      <c r="H756" s="530"/>
      <c r="I756" s="530"/>
    </row>
    <row r="757" spans="2:9">
      <c r="B757" s="82" t="s">
        <v>332</v>
      </c>
      <c r="C757" s="530"/>
      <c r="D757" s="530"/>
      <c r="E757" s="530"/>
      <c r="F757" s="530"/>
      <c r="G757" s="530"/>
      <c r="H757" s="530"/>
      <c r="I757" s="530"/>
    </row>
    <row r="758" spans="2:9">
      <c r="B758" s="242" t="s">
        <v>328</v>
      </c>
      <c r="C758" s="529" t="s">
        <v>124</v>
      </c>
      <c r="D758" s="529" t="s">
        <v>124</v>
      </c>
      <c r="E758" s="529" t="s">
        <v>124</v>
      </c>
      <c r="F758" s="529" t="s">
        <v>124</v>
      </c>
      <c r="G758" s="529" t="s">
        <v>124</v>
      </c>
      <c r="H758" s="529" t="s">
        <v>124</v>
      </c>
      <c r="I758" s="529" t="s">
        <v>124</v>
      </c>
    </row>
    <row r="759" spans="2:9">
      <c r="B759" s="242" t="s">
        <v>329</v>
      </c>
      <c r="C759" s="529" t="s">
        <v>124</v>
      </c>
      <c r="D759" s="529" t="s">
        <v>124</v>
      </c>
      <c r="E759" s="529" t="s">
        <v>124</v>
      </c>
      <c r="F759" s="529" t="s">
        <v>124</v>
      </c>
      <c r="G759" s="529" t="s">
        <v>124</v>
      </c>
      <c r="H759" s="529" t="s">
        <v>124</v>
      </c>
      <c r="I759" s="529" t="s">
        <v>124</v>
      </c>
    </row>
    <row r="760" spans="2:9">
      <c r="B760" s="242" t="s">
        <v>330</v>
      </c>
      <c r="C760" s="529" t="s">
        <v>124</v>
      </c>
      <c r="D760" s="529" t="s">
        <v>124</v>
      </c>
      <c r="E760" s="529" t="s">
        <v>124</v>
      </c>
      <c r="F760" s="529" t="s">
        <v>124</v>
      </c>
      <c r="G760" s="529" t="s">
        <v>124</v>
      </c>
      <c r="H760" s="529" t="s">
        <v>124</v>
      </c>
      <c r="I760" s="529" t="s">
        <v>124</v>
      </c>
    </row>
    <row r="761" spans="2:9">
      <c r="B761" s="242" t="s">
        <v>331</v>
      </c>
      <c r="C761" s="529" t="s">
        <v>124</v>
      </c>
      <c r="D761" s="529" t="s">
        <v>124</v>
      </c>
      <c r="E761" s="529" t="s">
        <v>124</v>
      </c>
      <c r="F761" s="529" t="s">
        <v>124</v>
      </c>
      <c r="G761" s="529" t="s">
        <v>124</v>
      </c>
      <c r="H761" s="529" t="s">
        <v>124</v>
      </c>
      <c r="I761" s="529" t="s">
        <v>124</v>
      </c>
    </row>
    <row r="762" spans="2:9">
      <c r="B762" s="242"/>
      <c r="C762" s="530"/>
      <c r="D762" s="530"/>
      <c r="E762" s="530"/>
      <c r="F762" s="530"/>
      <c r="G762" s="530"/>
      <c r="H762" s="530"/>
      <c r="I762" s="530"/>
    </row>
    <row r="763" spans="2:9">
      <c r="B763" s="82" t="s">
        <v>333</v>
      </c>
      <c r="C763" s="530"/>
      <c r="D763" s="530"/>
      <c r="E763" s="530"/>
      <c r="F763" s="530"/>
      <c r="G763" s="530"/>
      <c r="H763" s="530"/>
      <c r="I763" s="530"/>
    </row>
    <row r="764" spans="2:9">
      <c r="B764" s="242" t="s">
        <v>328</v>
      </c>
      <c r="C764" s="529" t="s">
        <v>124</v>
      </c>
      <c r="D764" s="529" t="s">
        <v>124</v>
      </c>
      <c r="E764" s="529" t="s">
        <v>124</v>
      </c>
      <c r="F764" s="529" t="s">
        <v>124</v>
      </c>
      <c r="G764" s="529" t="s">
        <v>124</v>
      </c>
      <c r="H764" s="529" t="s">
        <v>124</v>
      </c>
      <c r="I764" s="529" t="s">
        <v>124</v>
      </c>
    </row>
    <row r="765" spans="2:9">
      <c r="B765" s="242" t="s">
        <v>329</v>
      </c>
      <c r="C765" s="529" t="s">
        <v>124</v>
      </c>
      <c r="D765" s="529" t="s">
        <v>124</v>
      </c>
      <c r="E765" s="529" t="s">
        <v>124</v>
      </c>
      <c r="F765" s="529" t="s">
        <v>124</v>
      </c>
      <c r="G765" s="529" t="s">
        <v>124</v>
      </c>
      <c r="H765" s="529" t="s">
        <v>124</v>
      </c>
      <c r="I765" s="529" t="s">
        <v>124</v>
      </c>
    </row>
    <row r="766" spans="2:9">
      <c r="B766" s="242" t="s">
        <v>330</v>
      </c>
      <c r="C766" s="529" t="s">
        <v>124</v>
      </c>
      <c r="D766" s="529" t="s">
        <v>124</v>
      </c>
      <c r="E766" s="529" t="s">
        <v>124</v>
      </c>
      <c r="F766" s="529" t="s">
        <v>124</v>
      </c>
      <c r="G766" s="529" t="s">
        <v>124</v>
      </c>
      <c r="H766" s="529" t="s">
        <v>124</v>
      </c>
      <c r="I766" s="529" t="s">
        <v>124</v>
      </c>
    </row>
    <row r="767" spans="2:9" ht="15" thickBot="1">
      <c r="B767" s="242" t="s">
        <v>331</v>
      </c>
      <c r="C767" s="529" t="s">
        <v>124</v>
      </c>
      <c r="D767" s="529" t="s">
        <v>124</v>
      </c>
      <c r="E767" s="529" t="s">
        <v>124</v>
      </c>
      <c r="F767" s="529" t="s">
        <v>124</v>
      </c>
      <c r="G767" s="529" t="s">
        <v>124</v>
      </c>
      <c r="H767" s="529" t="s">
        <v>124</v>
      </c>
      <c r="I767" s="529" t="s">
        <v>124</v>
      </c>
    </row>
    <row r="768" spans="2:9" ht="15" thickTop="1">
      <c r="B768" s="1359" t="s">
        <v>857</v>
      </c>
      <c r="C768" s="1359"/>
      <c r="D768" s="1359"/>
      <c r="E768" s="1359"/>
      <c r="F768" s="1359"/>
      <c r="G768" s="1359"/>
      <c r="H768" s="1359"/>
      <c r="I768" s="1359"/>
    </row>
    <row r="769" spans="2:9">
      <c r="B769" s="1310"/>
      <c r="C769" s="1310"/>
      <c r="D769" s="1310"/>
      <c r="E769" s="1310"/>
      <c r="F769" s="1310"/>
      <c r="G769" s="1310"/>
      <c r="H769" s="1310"/>
      <c r="I769" s="1310"/>
    </row>
    <row r="770" spans="2:9">
      <c r="B770" s="422"/>
      <c r="C770" s="411"/>
      <c r="D770" s="411"/>
      <c r="E770" s="411"/>
      <c r="F770" s="411"/>
      <c r="G770" s="411"/>
      <c r="H770" s="411"/>
      <c r="I770" s="411"/>
    </row>
    <row r="771" spans="2:9">
      <c r="B771" s="1358" t="s">
        <v>47</v>
      </c>
      <c r="C771" s="1358"/>
      <c r="D771" s="1358"/>
      <c r="E771" s="1358"/>
      <c r="F771" s="1358"/>
      <c r="G771" s="1358"/>
      <c r="H771" s="1358"/>
      <c r="I771" s="1358"/>
    </row>
    <row r="772" spans="2:9">
      <c r="B772" s="413" t="s">
        <v>46</v>
      </c>
      <c r="C772" s="411"/>
      <c r="D772" s="411"/>
      <c r="E772" s="411"/>
      <c r="F772" s="411"/>
      <c r="G772" s="411"/>
      <c r="H772" s="411"/>
      <c r="I772" s="411"/>
    </row>
    <row r="773" spans="2:9">
      <c r="B773" s="417" t="s">
        <v>196</v>
      </c>
      <c r="C773" s="411"/>
      <c r="D773" s="411"/>
      <c r="E773" s="411"/>
      <c r="F773" s="411"/>
      <c r="G773" s="411"/>
      <c r="H773" s="411"/>
      <c r="I773" s="411"/>
    </row>
    <row r="774" spans="2:9">
      <c r="B774" s="417"/>
      <c r="C774" s="411"/>
      <c r="D774" s="411"/>
      <c r="E774" s="411"/>
      <c r="F774" s="411"/>
      <c r="G774" s="411"/>
      <c r="H774" s="411"/>
      <c r="I774" s="411"/>
    </row>
    <row r="775" spans="2:9">
      <c r="B775" s="415"/>
      <c r="C775" s="416">
        <v>2014</v>
      </c>
      <c r="D775" s="416">
        <v>2015</v>
      </c>
      <c r="E775" s="416">
        <v>2016</v>
      </c>
      <c r="F775" s="416">
        <v>2017</v>
      </c>
      <c r="G775" s="416">
        <v>2018</v>
      </c>
      <c r="H775" s="416">
        <v>2019</v>
      </c>
      <c r="I775" s="416">
        <v>2020</v>
      </c>
    </row>
    <row r="776" spans="2:9">
      <c r="B776" s="471" t="s">
        <v>915</v>
      </c>
      <c r="C776" s="411"/>
      <c r="D776" s="411"/>
      <c r="E776" s="411"/>
      <c r="F776" s="411"/>
      <c r="G776" s="411"/>
      <c r="H776" s="411"/>
      <c r="I776" s="411"/>
    </row>
    <row r="777" spans="2:9" ht="26.4">
      <c r="B777" s="82" t="s">
        <v>335</v>
      </c>
      <c r="C777" s="531" t="s">
        <v>124</v>
      </c>
      <c r="D777" s="531" t="s">
        <v>124</v>
      </c>
      <c r="E777" s="531" t="s">
        <v>124</v>
      </c>
      <c r="F777" s="531" t="s">
        <v>124</v>
      </c>
      <c r="G777" s="531" t="s">
        <v>124</v>
      </c>
      <c r="H777" s="531" t="s">
        <v>124</v>
      </c>
      <c r="I777" s="531" t="s">
        <v>124</v>
      </c>
    </row>
    <row r="778" spans="2:9">
      <c r="B778" s="82"/>
      <c r="C778" s="411"/>
      <c r="D778" s="411"/>
      <c r="E778" s="411"/>
      <c r="F778" s="411"/>
      <c r="G778" s="411"/>
      <c r="H778" s="411"/>
      <c r="I778" s="411"/>
    </row>
    <row r="779" spans="2:9">
      <c r="B779" s="82" t="s">
        <v>336</v>
      </c>
      <c r="C779" s="531" t="s">
        <v>124</v>
      </c>
      <c r="D779" s="531" t="s">
        <v>124</v>
      </c>
      <c r="E779" s="531" t="s">
        <v>124</v>
      </c>
      <c r="F779" s="531" t="s">
        <v>124</v>
      </c>
      <c r="G779" s="531" t="s">
        <v>124</v>
      </c>
      <c r="H779" s="531" t="s">
        <v>124</v>
      </c>
      <c r="I779" s="531" t="s">
        <v>124</v>
      </c>
    </row>
    <row r="780" spans="2:9">
      <c r="B780" s="242" t="s">
        <v>291</v>
      </c>
      <c r="C780" s="531" t="s">
        <v>124</v>
      </c>
      <c r="D780" s="531" t="s">
        <v>124</v>
      </c>
      <c r="E780" s="531" t="s">
        <v>124</v>
      </c>
      <c r="F780" s="531" t="s">
        <v>124</v>
      </c>
      <c r="G780" s="531" t="s">
        <v>124</v>
      </c>
      <c r="H780" s="531" t="s">
        <v>124</v>
      </c>
      <c r="I780" s="531" t="s">
        <v>124</v>
      </c>
    </row>
    <row r="781" spans="2:9">
      <c r="B781" s="475" t="s">
        <v>292</v>
      </c>
      <c r="C781" s="531" t="s">
        <v>124</v>
      </c>
      <c r="D781" s="531" t="s">
        <v>124</v>
      </c>
      <c r="E781" s="531" t="s">
        <v>124</v>
      </c>
      <c r="F781" s="531" t="s">
        <v>124</v>
      </c>
      <c r="G781" s="531" t="s">
        <v>124</v>
      </c>
      <c r="H781" s="531" t="s">
        <v>124</v>
      </c>
      <c r="I781" s="531" t="s">
        <v>124</v>
      </c>
    </row>
    <row r="782" spans="2:9">
      <c r="B782" s="475" t="s">
        <v>293</v>
      </c>
      <c r="C782" s="531" t="s">
        <v>124</v>
      </c>
      <c r="D782" s="531" t="s">
        <v>124</v>
      </c>
      <c r="E782" s="531" t="s">
        <v>124</v>
      </c>
      <c r="F782" s="531" t="s">
        <v>124</v>
      </c>
      <c r="G782" s="531" t="s">
        <v>124</v>
      </c>
      <c r="H782" s="531" t="s">
        <v>124</v>
      </c>
      <c r="I782" s="531" t="s">
        <v>124</v>
      </c>
    </row>
    <row r="783" spans="2:9">
      <c r="B783" s="475" t="s">
        <v>337</v>
      </c>
      <c r="C783" s="531" t="s">
        <v>124</v>
      </c>
      <c r="D783" s="531" t="s">
        <v>124</v>
      </c>
      <c r="E783" s="531" t="s">
        <v>124</v>
      </c>
      <c r="F783" s="531" t="s">
        <v>124</v>
      </c>
      <c r="G783" s="531" t="s">
        <v>124</v>
      </c>
      <c r="H783" s="531" t="s">
        <v>124</v>
      </c>
      <c r="I783" s="531" t="s">
        <v>124</v>
      </c>
    </row>
    <row r="784" spans="2:9">
      <c r="B784" s="242" t="s">
        <v>294</v>
      </c>
      <c r="C784" s="531" t="s">
        <v>124</v>
      </c>
      <c r="D784" s="531" t="s">
        <v>124</v>
      </c>
      <c r="E784" s="531" t="s">
        <v>124</v>
      </c>
      <c r="F784" s="531" t="s">
        <v>124</v>
      </c>
      <c r="G784" s="531" t="s">
        <v>124</v>
      </c>
      <c r="H784" s="531" t="s">
        <v>124</v>
      </c>
      <c r="I784" s="531" t="s">
        <v>124</v>
      </c>
    </row>
    <row r="785" spans="2:9">
      <c r="B785" s="242" t="s">
        <v>236</v>
      </c>
      <c r="C785" s="531" t="s">
        <v>124</v>
      </c>
      <c r="D785" s="531" t="s">
        <v>124</v>
      </c>
      <c r="E785" s="531" t="s">
        <v>124</v>
      </c>
      <c r="F785" s="531" t="s">
        <v>124</v>
      </c>
      <c r="G785" s="531" t="s">
        <v>124</v>
      </c>
      <c r="H785" s="531" t="s">
        <v>124</v>
      </c>
      <c r="I785" s="531" t="s">
        <v>124</v>
      </c>
    </row>
    <row r="786" spans="2:9">
      <c r="B786" s="242"/>
      <c r="C786" s="532"/>
      <c r="D786" s="532"/>
      <c r="E786" s="532"/>
      <c r="F786" s="532"/>
      <c r="G786" s="532"/>
      <c r="H786" s="532"/>
      <c r="I786" s="532"/>
    </row>
    <row r="787" spans="2:9" ht="26.4">
      <c r="B787" s="478" t="s">
        <v>341</v>
      </c>
      <c r="C787" s="532" t="s">
        <v>124</v>
      </c>
      <c r="D787" s="532" t="s">
        <v>124</v>
      </c>
      <c r="E787" s="532" t="s">
        <v>124</v>
      </c>
      <c r="F787" s="532" t="s">
        <v>124</v>
      </c>
      <c r="G787" s="532" t="s">
        <v>124</v>
      </c>
      <c r="H787" s="532" t="s">
        <v>124</v>
      </c>
      <c r="I787" s="532" t="s">
        <v>124</v>
      </c>
    </row>
    <row r="788" spans="2:9">
      <c r="B788" s="479" t="s">
        <v>291</v>
      </c>
      <c r="C788" s="531" t="s">
        <v>124</v>
      </c>
      <c r="D788" s="531" t="s">
        <v>124</v>
      </c>
      <c r="E788" s="531" t="s">
        <v>124</v>
      </c>
      <c r="F788" s="531" t="s">
        <v>124</v>
      </c>
      <c r="G788" s="531" t="s">
        <v>124</v>
      </c>
      <c r="H788" s="531" t="s">
        <v>124</v>
      </c>
      <c r="I788" s="531" t="s">
        <v>124</v>
      </c>
    </row>
    <row r="789" spans="2:9">
      <c r="B789" s="480" t="s">
        <v>292</v>
      </c>
      <c r="C789" s="531" t="s">
        <v>124</v>
      </c>
      <c r="D789" s="531" t="s">
        <v>124</v>
      </c>
      <c r="E789" s="531" t="s">
        <v>124</v>
      </c>
      <c r="F789" s="531" t="s">
        <v>124</v>
      </c>
      <c r="G789" s="531" t="s">
        <v>124</v>
      </c>
      <c r="H789" s="531" t="s">
        <v>124</v>
      </c>
      <c r="I789" s="531" t="s">
        <v>124</v>
      </c>
    </row>
    <row r="790" spans="2:9">
      <c r="B790" s="480" t="s">
        <v>293</v>
      </c>
      <c r="C790" s="531" t="s">
        <v>124</v>
      </c>
      <c r="D790" s="531" t="s">
        <v>124</v>
      </c>
      <c r="E790" s="531" t="s">
        <v>124</v>
      </c>
      <c r="F790" s="531" t="s">
        <v>124</v>
      </c>
      <c r="G790" s="531" t="s">
        <v>124</v>
      </c>
      <c r="H790" s="531" t="s">
        <v>124</v>
      </c>
      <c r="I790" s="531" t="s">
        <v>124</v>
      </c>
    </row>
    <row r="791" spans="2:9">
      <c r="B791" s="480" t="s">
        <v>337</v>
      </c>
      <c r="C791" s="531" t="s">
        <v>124</v>
      </c>
      <c r="D791" s="531" t="s">
        <v>124</v>
      </c>
      <c r="E791" s="531" t="s">
        <v>124</v>
      </c>
      <c r="F791" s="531" t="s">
        <v>124</v>
      </c>
      <c r="G791" s="531" t="s">
        <v>124</v>
      </c>
      <c r="H791" s="531" t="s">
        <v>124</v>
      </c>
      <c r="I791" s="531" t="s">
        <v>124</v>
      </c>
    </row>
    <row r="792" spans="2:9">
      <c r="B792" s="479" t="s">
        <v>294</v>
      </c>
      <c r="C792" s="531" t="s">
        <v>124</v>
      </c>
      <c r="D792" s="531" t="s">
        <v>124</v>
      </c>
      <c r="E792" s="531" t="s">
        <v>124</v>
      </c>
      <c r="F792" s="531" t="s">
        <v>124</v>
      </c>
      <c r="G792" s="531" t="s">
        <v>124</v>
      </c>
      <c r="H792" s="531" t="s">
        <v>124</v>
      </c>
      <c r="I792" s="531" t="s">
        <v>124</v>
      </c>
    </row>
    <row r="793" spans="2:9">
      <c r="B793" s="479" t="s">
        <v>236</v>
      </c>
      <c r="C793" s="531" t="s">
        <v>124</v>
      </c>
      <c r="D793" s="531" t="s">
        <v>124</v>
      </c>
      <c r="E793" s="531" t="s">
        <v>124</v>
      </c>
      <c r="F793" s="531" t="s">
        <v>124</v>
      </c>
      <c r="G793" s="531" t="s">
        <v>124</v>
      </c>
      <c r="H793" s="531" t="s">
        <v>124</v>
      </c>
      <c r="I793" s="531" t="s">
        <v>124</v>
      </c>
    </row>
    <row r="794" spans="2:9">
      <c r="B794" s="479"/>
      <c r="C794" s="532"/>
      <c r="D794" s="532"/>
      <c r="E794" s="532"/>
      <c r="F794" s="532"/>
      <c r="G794" s="532"/>
      <c r="H794" s="532"/>
      <c r="I794" s="532"/>
    </row>
    <row r="795" spans="2:9" ht="26.4">
      <c r="B795" s="478" t="s">
        <v>342</v>
      </c>
      <c r="C795" s="532" t="s">
        <v>124</v>
      </c>
      <c r="D795" s="532" t="s">
        <v>124</v>
      </c>
      <c r="E795" s="532" t="s">
        <v>124</v>
      </c>
      <c r="F795" s="532" t="s">
        <v>124</v>
      </c>
      <c r="G795" s="532" t="s">
        <v>124</v>
      </c>
      <c r="H795" s="532" t="s">
        <v>124</v>
      </c>
      <c r="I795" s="532" t="s">
        <v>124</v>
      </c>
    </row>
    <row r="796" spans="2:9">
      <c r="B796" s="479" t="s">
        <v>291</v>
      </c>
      <c r="C796" s="531" t="s">
        <v>124</v>
      </c>
      <c r="D796" s="531" t="s">
        <v>124</v>
      </c>
      <c r="E796" s="531" t="s">
        <v>124</v>
      </c>
      <c r="F796" s="531" t="s">
        <v>124</v>
      </c>
      <c r="G796" s="531" t="s">
        <v>124</v>
      </c>
      <c r="H796" s="531" t="s">
        <v>124</v>
      </c>
      <c r="I796" s="531" t="s">
        <v>124</v>
      </c>
    </row>
    <row r="797" spans="2:9">
      <c r="B797" s="480" t="s">
        <v>292</v>
      </c>
      <c r="C797" s="531" t="s">
        <v>124</v>
      </c>
      <c r="D797" s="531" t="s">
        <v>124</v>
      </c>
      <c r="E797" s="531" t="s">
        <v>124</v>
      </c>
      <c r="F797" s="531" t="s">
        <v>124</v>
      </c>
      <c r="G797" s="531" t="s">
        <v>124</v>
      </c>
      <c r="H797" s="531" t="s">
        <v>124</v>
      </c>
      <c r="I797" s="531" t="s">
        <v>124</v>
      </c>
    </row>
    <row r="798" spans="2:9">
      <c r="B798" s="480" t="s">
        <v>293</v>
      </c>
      <c r="C798" s="531" t="s">
        <v>124</v>
      </c>
      <c r="D798" s="531" t="s">
        <v>124</v>
      </c>
      <c r="E798" s="531" t="s">
        <v>124</v>
      </c>
      <c r="F798" s="531" t="s">
        <v>124</v>
      </c>
      <c r="G798" s="531" t="s">
        <v>124</v>
      </c>
      <c r="H798" s="531" t="s">
        <v>124</v>
      </c>
      <c r="I798" s="531" t="s">
        <v>124</v>
      </c>
    </row>
    <row r="799" spans="2:9">
      <c r="B799" s="480" t="s">
        <v>337</v>
      </c>
      <c r="C799" s="531" t="s">
        <v>124</v>
      </c>
      <c r="D799" s="531" t="s">
        <v>124</v>
      </c>
      <c r="E799" s="531" t="s">
        <v>124</v>
      </c>
      <c r="F799" s="531" t="s">
        <v>124</v>
      </c>
      <c r="G799" s="531" t="s">
        <v>124</v>
      </c>
      <c r="H799" s="531" t="s">
        <v>124</v>
      </c>
      <c r="I799" s="531" t="s">
        <v>124</v>
      </c>
    </row>
    <row r="800" spans="2:9">
      <c r="B800" s="479" t="s">
        <v>294</v>
      </c>
      <c r="C800" s="531" t="s">
        <v>124</v>
      </c>
      <c r="D800" s="531" t="s">
        <v>124</v>
      </c>
      <c r="E800" s="531" t="s">
        <v>124</v>
      </c>
      <c r="F800" s="531" t="s">
        <v>124</v>
      </c>
      <c r="G800" s="531" t="s">
        <v>124</v>
      </c>
      <c r="H800" s="531" t="s">
        <v>124</v>
      </c>
      <c r="I800" s="531" t="s">
        <v>124</v>
      </c>
    </row>
    <row r="801" spans="2:9">
      <c r="B801" s="479" t="s">
        <v>236</v>
      </c>
      <c r="C801" s="531" t="s">
        <v>124</v>
      </c>
      <c r="D801" s="531" t="s">
        <v>124</v>
      </c>
      <c r="E801" s="531" t="s">
        <v>124</v>
      </c>
      <c r="F801" s="531" t="s">
        <v>124</v>
      </c>
      <c r="G801" s="531" t="s">
        <v>124</v>
      </c>
      <c r="H801" s="531" t="s">
        <v>124</v>
      </c>
      <c r="I801" s="531" t="s">
        <v>124</v>
      </c>
    </row>
    <row r="802" spans="2:9">
      <c r="B802" s="479"/>
      <c r="C802" s="532"/>
      <c r="D802" s="532"/>
      <c r="E802" s="532"/>
      <c r="F802" s="532"/>
      <c r="G802" s="532"/>
      <c r="H802" s="532"/>
      <c r="I802" s="532"/>
    </row>
    <row r="803" spans="2:9" ht="26.4">
      <c r="B803" s="82" t="s">
        <v>343</v>
      </c>
      <c r="C803" s="532" t="s">
        <v>124</v>
      </c>
      <c r="D803" s="532" t="s">
        <v>124</v>
      </c>
      <c r="E803" s="532" t="s">
        <v>124</v>
      </c>
      <c r="F803" s="532" t="s">
        <v>124</v>
      </c>
      <c r="G803" s="532" t="s">
        <v>124</v>
      </c>
      <c r="H803" s="532" t="s">
        <v>124</v>
      </c>
      <c r="I803" s="532" t="s">
        <v>124</v>
      </c>
    </row>
    <row r="804" spans="2:9">
      <c r="B804" s="242" t="s">
        <v>309</v>
      </c>
      <c r="C804" s="531" t="s">
        <v>124</v>
      </c>
      <c r="D804" s="531" t="s">
        <v>124</v>
      </c>
      <c r="E804" s="531" t="s">
        <v>124</v>
      </c>
      <c r="F804" s="531" t="s">
        <v>124</v>
      </c>
      <c r="G804" s="531" t="s">
        <v>124</v>
      </c>
      <c r="H804" s="531" t="s">
        <v>124</v>
      </c>
      <c r="I804" s="531" t="s">
        <v>124</v>
      </c>
    </row>
    <row r="805" spans="2:9">
      <c r="B805" s="242" t="s">
        <v>310</v>
      </c>
      <c r="C805" s="531" t="s">
        <v>124</v>
      </c>
      <c r="D805" s="531" t="s">
        <v>124</v>
      </c>
      <c r="E805" s="531" t="s">
        <v>124</v>
      </c>
      <c r="F805" s="531" t="s">
        <v>124</v>
      </c>
      <c r="G805" s="531" t="s">
        <v>124</v>
      </c>
      <c r="H805" s="531" t="s">
        <v>124</v>
      </c>
      <c r="I805" s="531" t="s">
        <v>124</v>
      </c>
    </row>
    <row r="806" spans="2:9">
      <c r="B806" s="242" t="s">
        <v>311</v>
      </c>
      <c r="C806" s="531" t="s">
        <v>124</v>
      </c>
      <c r="D806" s="531" t="s">
        <v>124</v>
      </c>
      <c r="E806" s="531" t="s">
        <v>124</v>
      </c>
      <c r="F806" s="531" t="s">
        <v>124</v>
      </c>
      <c r="G806" s="531" t="s">
        <v>124</v>
      </c>
      <c r="H806" s="531" t="s">
        <v>124</v>
      </c>
      <c r="I806" s="531" t="s">
        <v>124</v>
      </c>
    </row>
    <row r="807" spans="2:9">
      <c r="B807" s="242" t="s">
        <v>312</v>
      </c>
      <c r="C807" s="531" t="s">
        <v>124</v>
      </c>
      <c r="D807" s="531" t="s">
        <v>124</v>
      </c>
      <c r="E807" s="531" t="s">
        <v>124</v>
      </c>
      <c r="F807" s="531" t="s">
        <v>124</v>
      </c>
      <c r="G807" s="531" t="s">
        <v>124</v>
      </c>
      <c r="H807" s="531" t="s">
        <v>124</v>
      </c>
      <c r="I807" s="531" t="s">
        <v>124</v>
      </c>
    </row>
    <row r="808" spans="2:9">
      <c r="B808" s="242" t="s">
        <v>313</v>
      </c>
      <c r="C808" s="531" t="s">
        <v>124</v>
      </c>
      <c r="D808" s="531" t="s">
        <v>124</v>
      </c>
      <c r="E808" s="531" t="s">
        <v>124</v>
      </c>
      <c r="F808" s="531" t="s">
        <v>124</v>
      </c>
      <c r="G808" s="531" t="s">
        <v>124</v>
      </c>
      <c r="H808" s="531" t="s">
        <v>124</v>
      </c>
      <c r="I808" s="531" t="s">
        <v>124</v>
      </c>
    </row>
    <row r="809" spans="2:9">
      <c r="B809" s="242" t="s">
        <v>314</v>
      </c>
      <c r="C809" s="531" t="s">
        <v>124</v>
      </c>
      <c r="D809" s="531" t="s">
        <v>124</v>
      </c>
      <c r="E809" s="531" t="s">
        <v>124</v>
      </c>
      <c r="F809" s="531" t="s">
        <v>124</v>
      </c>
      <c r="G809" s="531" t="s">
        <v>124</v>
      </c>
      <c r="H809" s="531" t="s">
        <v>124</v>
      </c>
      <c r="I809" s="531" t="s">
        <v>124</v>
      </c>
    </row>
    <row r="810" spans="2:9">
      <c r="B810" s="242"/>
      <c r="C810" s="532"/>
      <c r="D810" s="532"/>
      <c r="E810" s="532"/>
      <c r="F810" s="532"/>
      <c r="G810" s="532"/>
      <c r="H810" s="532"/>
      <c r="I810" s="532"/>
    </row>
    <row r="811" spans="2:9">
      <c r="B811" s="153" t="s">
        <v>344</v>
      </c>
      <c r="C811" s="533" t="s">
        <v>124</v>
      </c>
      <c r="D811" s="533" t="s">
        <v>124</v>
      </c>
      <c r="E811" s="533" t="s">
        <v>124</v>
      </c>
      <c r="F811" s="533" t="s">
        <v>124</v>
      </c>
      <c r="G811" s="533" t="s">
        <v>124</v>
      </c>
      <c r="H811" s="533" t="s">
        <v>124</v>
      </c>
      <c r="I811" s="533" t="s">
        <v>124</v>
      </c>
    </row>
    <row r="812" spans="2:9">
      <c r="B812" s="242" t="s">
        <v>309</v>
      </c>
      <c r="C812" s="531" t="s">
        <v>124</v>
      </c>
      <c r="D812" s="531" t="s">
        <v>124</v>
      </c>
      <c r="E812" s="531" t="s">
        <v>124</v>
      </c>
      <c r="F812" s="531" t="s">
        <v>124</v>
      </c>
      <c r="G812" s="531" t="s">
        <v>124</v>
      </c>
      <c r="H812" s="531" t="s">
        <v>124</v>
      </c>
      <c r="I812" s="531" t="s">
        <v>124</v>
      </c>
    </row>
    <row r="813" spans="2:9">
      <c r="B813" s="242" t="s">
        <v>310</v>
      </c>
      <c r="C813" s="531" t="s">
        <v>124</v>
      </c>
      <c r="D813" s="531" t="s">
        <v>124</v>
      </c>
      <c r="E813" s="531" t="s">
        <v>124</v>
      </c>
      <c r="F813" s="531" t="s">
        <v>124</v>
      </c>
      <c r="G813" s="531" t="s">
        <v>124</v>
      </c>
      <c r="H813" s="531" t="s">
        <v>124</v>
      </c>
      <c r="I813" s="531" t="s">
        <v>124</v>
      </c>
    </row>
    <row r="814" spans="2:9">
      <c r="B814" s="242" t="s">
        <v>311</v>
      </c>
      <c r="C814" s="531" t="s">
        <v>124</v>
      </c>
      <c r="D814" s="531" t="s">
        <v>124</v>
      </c>
      <c r="E814" s="531" t="s">
        <v>124</v>
      </c>
      <c r="F814" s="531" t="s">
        <v>124</v>
      </c>
      <c r="G814" s="531" t="s">
        <v>124</v>
      </c>
      <c r="H814" s="531" t="s">
        <v>124</v>
      </c>
      <c r="I814" s="531" t="s">
        <v>124</v>
      </c>
    </row>
    <row r="815" spans="2:9">
      <c r="B815" s="242" t="s">
        <v>312</v>
      </c>
      <c r="C815" s="531" t="s">
        <v>124</v>
      </c>
      <c r="D815" s="531" t="s">
        <v>124</v>
      </c>
      <c r="E815" s="531" t="s">
        <v>124</v>
      </c>
      <c r="F815" s="531" t="s">
        <v>124</v>
      </c>
      <c r="G815" s="531" t="s">
        <v>124</v>
      </c>
      <c r="H815" s="531" t="s">
        <v>124</v>
      </c>
      <c r="I815" s="531" t="s">
        <v>124</v>
      </c>
    </row>
    <row r="816" spans="2:9">
      <c r="B816" s="242" t="s">
        <v>313</v>
      </c>
      <c r="C816" s="531" t="s">
        <v>124</v>
      </c>
      <c r="D816" s="531" t="s">
        <v>124</v>
      </c>
      <c r="E816" s="531" t="s">
        <v>124</v>
      </c>
      <c r="F816" s="531" t="s">
        <v>124</v>
      </c>
      <c r="G816" s="531" t="s">
        <v>124</v>
      </c>
      <c r="H816" s="531" t="s">
        <v>124</v>
      </c>
      <c r="I816" s="531" t="s">
        <v>124</v>
      </c>
    </row>
    <row r="817" spans="2:9" ht="15" thickBot="1">
      <c r="B817" s="242" t="s">
        <v>314</v>
      </c>
      <c r="C817" s="531" t="s">
        <v>124</v>
      </c>
      <c r="D817" s="531" t="s">
        <v>124</v>
      </c>
      <c r="E817" s="531" t="s">
        <v>124</v>
      </c>
      <c r="F817" s="531" t="s">
        <v>124</v>
      </c>
      <c r="G817" s="531" t="s">
        <v>124</v>
      </c>
      <c r="H817" s="531" t="s">
        <v>124</v>
      </c>
      <c r="I817" s="531" t="s">
        <v>124</v>
      </c>
    </row>
    <row r="818" spans="2:9" ht="15" thickTop="1">
      <c r="B818" s="1359" t="s">
        <v>857</v>
      </c>
      <c r="C818" s="1359"/>
      <c r="D818" s="1359"/>
      <c r="E818" s="1359"/>
      <c r="F818" s="1359"/>
      <c r="G818" s="1359"/>
      <c r="H818" s="1359"/>
      <c r="I818" s="1359"/>
    </row>
    <row r="819" spans="2:9">
      <c r="B819" s="476"/>
      <c r="C819" s="476"/>
      <c r="D819" s="476"/>
      <c r="E819" s="476"/>
      <c r="F819" s="476"/>
      <c r="G819" s="476"/>
      <c r="H819" s="905"/>
      <c r="I819" s="905"/>
    </row>
    <row r="820" spans="2:9">
      <c r="B820" s="417"/>
      <c r="C820" s="411"/>
      <c r="D820" s="411"/>
      <c r="E820" s="411"/>
      <c r="F820" s="411"/>
      <c r="G820" s="411"/>
      <c r="H820" s="411"/>
      <c r="I820" s="411"/>
    </row>
    <row r="821" spans="2:9">
      <c r="B821" s="1358" t="s">
        <v>49</v>
      </c>
      <c r="C821" s="1358"/>
      <c r="D821" s="1358"/>
      <c r="E821" s="1358"/>
      <c r="F821" s="1358"/>
      <c r="G821" s="1358"/>
      <c r="H821" s="1358"/>
      <c r="I821" s="1358"/>
    </row>
    <row r="822" spans="2:9">
      <c r="B822" s="413" t="s">
        <v>48</v>
      </c>
      <c r="C822" s="411"/>
      <c r="D822" s="411"/>
      <c r="E822" s="411"/>
      <c r="F822" s="411"/>
      <c r="G822" s="411"/>
      <c r="H822" s="411"/>
      <c r="I822" s="411"/>
    </row>
    <row r="823" spans="2:9">
      <c r="B823" s="422" t="s">
        <v>318</v>
      </c>
      <c r="C823" s="411"/>
      <c r="D823" s="411"/>
      <c r="E823" s="411"/>
      <c r="F823" s="411"/>
      <c r="G823" s="411"/>
      <c r="H823" s="411"/>
      <c r="I823" s="411"/>
    </row>
    <row r="824" spans="2:9">
      <c r="B824" s="422"/>
      <c r="C824" s="411"/>
      <c r="D824" s="411"/>
      <c r="E824" s="411"/>
      <c r="F824" s="411"/>
      <c r="G824" s="411"/>
      <c r="H824" s="411"/>
      <c r="I824" s="411"/>
    </row>
    <row r="825" spans="2:9">
      <c r="B825" s="415"/>
      <c r="C825" s="416">
        <v>2014</v>
      </c>
      <c r="D825" s="416">
        <v>2015</v>
      </c>
      <c r="E825" s="416">
        <v>2016</v>
      </c>
      <c r="F825" s="416">
        <v>2017</v>
      </c>
      <c r="G825" s="416">
        <v>2018</v>
      </c>
      <c r="H825" s="416">
        <v>2019</v>
      </c>
      <c r="I825" s="416">
        <v>2020</v>
      </c>
    </row>
    <row r="826" spans="2:9">
      <c r="B826" s="471" t="s">
        <v>915</v>
      </c>
      <c r="C826" s="411"/>
      <c r="D826" s="411"/>
      <c r="E826" s="411"/>
      <c r="F826" s="411"/>
      <c r="G826" s="411"/>
      <c r="H826" s="411"/>
      <c r="I826" s="411"/>
    </row>
    <row r="827" spans="2:9">
      <c r="B827" s="82" t="s">
        <v>347</v>
      </c>
      <c r="C827" s="502" t="s">
        <v>124</v>
      </c>
      <c r="D827" s="502" t="s">
        <v>124</v>
      </c>
      <c r="E827" s="502" t="s">
        <v>124</v>
      </c>
      <c r="F827" s="502" t="s">
        <v>124</v>
      </c>
      <c r="G827" s="502" t="s">
        <v>124</v>
      </c>
      <c r="H827" s="502" t="s">
        <v>124</v>
      </c>
      <c r="I827" s="502" t="s">
        <v>124</v>
      </c>
    </row>
    <row r="828" spans="2:9">
      <c r="B828" s="82"/>
      <c r="C828" s="411"/>
      <c r="D828" s="411"/>
      <c r="E828" s="411"/>
      <c r="F828" s="411"/>
      <c r="G828" s="411"/>
      <c r="H828" s="411"/>
      <c r="I828" s="411"/>
    </row>
    <row r="829" spans="2:9">
      <c r="B829" s="82" t="s">
        <v>348</v>
      </c>
      <c r="C829" s="531" t="s">
        <v>124</v>
      </c>
      <c r="D829" s="531" t="s">
        <v>124</v>
      </c>
      <c r="E829" s="531" t="s">
        <v>124</v>
      </c>
      <c r="F829" s="531" t="s">
        <v>124</v>
      </c>
      <c r="G829" s="531" t="s">
        <v>124</v>
      </c>
      <c r="H829" s="531" t="s">
        <v>124</v>
      </c>
      <c r="I829" s="531" t="s">
        <v>124</v>
      </c>
    </row>
    <row r="830" spans="2:9">
      <c r="B830" s="242" t="s">
        <v>291</v>
      </c>
      <c r="C830" s="531" t="s">
        <v>124</v>
      </c>
      <c r="D830" s="531" t="s">
        <v>124</v>
      </c>
      <c r="E830" s="531" t="s">
        <v>124</v>
      </c>
      <c r="F830" s="531" t="s">
        <v>124</v>
      </c>
      <c r="G830" s="531" t="s">
        <v>124</v>
      </c>
      <c r="H830" s="531" t="s">
        <v>124</v>
      </c>
      <c r="I830" s="531" t="s">
        <v>124</v>
      </c>
    </row>
    <row r="831" spans="2:9">
      <c r="B831" s="475" t="s">
        <v>292</v>
      </c>
      <c r="C831" s="531" t="s">
        <v>124</v>
      </c>
      <c r="D831" s="531" t="s">
        <v>124</v>
      </c>
      <c r="E831" s="531" t="s">
        <v>124</v>
      </c>
      <c r="F831" s="531" t="s">
        <v>124</v>
      </c>
      <c r="G831" s="531" t="s">
        <v>124</v>
      </c>
      <c r="H831" s="531" t="s">
        <v>124</v>
      </c>
      <c r="I831" s="531" t="s">
        <v>124</v>
      </c>
    </row>
    <row r="832" spans="2:9">
      <c r="B832" s="475" t="s">
        <v>293</v>
      </c>
      <c r="C832" s="531" t="s">
        <v>124</v>
      </c>
      <c r="D832" s="531" t="s">
        <v>124</v>
      </c>
      <c r="E832" s="531" t="s">
        <v>124</v>
      </c>
      <c r="F832" s="531" t="s">
        <v>124</v>
      </c>
      <c r="G832" s="531" t="s">
        <v>124</v>
      </c>
      <c r="H832" s="531" t="s">
        <v>124</v>
      </c>
      <c r="I832" s="531" t="s">
        <v>124</v>
      </c>
    </row>
    <row r="833" spans="2:9">
      <c r="B833" s="475" t="s">
        <v>297</v>
      </c>
      <c r="C833" s="531" t="s">
        <v>124</v>
      </c>
      <c r="D833" s="531" t="s">
        <v>124</v>
      </c>
      <c r="E833" s="531" t="s">
        <v>124</v>
      </c>
      <c r="F833" s="531" t="s">
        <v>124</v>
      </c>
      <c r="G833" s="531" t="s">
        <v>124</v>
      </c>
      <c r="H833" s="531" t="s">
        <v>124</v>
      </c>
      <c r="I833" s="531" t="s">
        <v>124</v>
      </c>
    </row>
    <row r="834" spans="2:9">
      <c r="B834" s="242" t="s">
        <v>294</v>
      </c>
      <c r="C834" s="531" t="s">
        <v>124</v>
      </c>
      <c r="D834" s="531" t="s">
        <v>124</v>
      </c>
      <c r="E834" s="531" t="s">
        <v>124</v>
      </c>
      <c r="F834" s="531" t="s">
        <v>124</v>
      </c>
      <c r="G834" s="531" t="s">
        <v>124</v>
      </c>
      <c r="H834" s="531" t="s">
        <v>124</v>
      </c>
      <c r="I834" s="531" t="s">
        <v>124</v>
      </c>
    </row>
    <row r="835" spans="2:9">
      <c r="B835" s="242" t="s">
        <v>236</v>
      </c>
      <c r="C835" s="531" t="s">
        <v>124</v>
      </c>
      <c r="D835" s="531" t="s">
        <v>124</v>
      </c>
      <c r="E835" s="531" t="s">
        <v>124</v>
      </c>
      <c r="F835" s="531" t="s">
        <v>124</v>
      </c>
      <c r="G835" s="531" t="s">
        <v>124</v>
      </c>
      <c r="H835" s="531" t="s">
        <v>124</v>
      </c>
      <c r="I835" s="531" t="s">
        <v>124</v>
      </c>
    </row>
    <row r="836" spans="2:9">
      <c r="B836" s="242"/>
      <c r="C836" s="532"/>
      <c r="D836" s="532"/>
      <c r="E836" s="532"/>
      <c r="F836" s="532"/>
      <c r="G836" s="532"/>
      <c r="H836" s="532"/>
      <c r="I836" s="532"/>
    </row>
    <row r="837" spans="2:9">
      <c r="B837" s="478" t="s">
        <v>349</v>
      </c>
      <c r="C837" s="532"/>
      <c r="D837" s="532"/>
      <c r="E837" s="532"/>
      <c r="F837" s="532"/>
      <c r="G837" s="532"/>
      <c r="H837" s="532"/>
      <c r="I837" s="532"/>
    </row>
    <row r="838" spans="2:9">
      <c r="B838" s="479" t="s">
        <v>291</v>
      </c>
      <c r="C838" s="531" t="s">
        <v>124</v>
      </c>
      <c r="D838" s="531" t="s">
        <v>124</v>
      </c>
      <c r="E838" s="531" t="s">
        <v>124</v>
      </c>
      <c r="F838" s="531" t="s">
        <v>124</v>
      </c>
      <c r="G838" s="531" t="s">
        <v>124</v>
      </c>
      <c r="H838" s="531" t="s">
        <v>124</v>
      </c>
      <c r="I838" s="531" t="s">
        <v>124</v>
      </c>
    </row>
    <row r="839" spans="2:9">
      <c r="B839" s="480" t="s">
        <v>292</v>
      </c>
      <c r="C839" s="531" t="s">
        <v>124</v>
      </c>
      <c r="D839" s="531" t="s">
        <v>124</v>
      </c>
      <c r="E839" s="531" t="s">
        <v>124</v>
      </c>
      <c r="F839" s="531" t="s">
        <v>124</v>
      </c>
      <c r="G839" s="531" t="s">
        <v>124</v>
      </c>
      <c r="H839" s="531" t="s">
        <v>124</v>
      </c>
      <c r="I839" s="531" t="s">
        <v>124</v>
      </c>
    </row>
    <row r="840" spans="2:9">
      <c r="B840" s="480" t="s">
        <v>293</v>
      </c>
      <c r="C840" s="531" t="s">
        <v>124</v>
      </c>
      <c r="D840" s="531" t="s">
        <v>124</v>
      </c>
      <c r="E840" s="531" t="s">
        <v>124</v>
      </c>
      <c r="F840" s="531" t="s">
        <v>124</v>
      </c>
      <c r="G840" s="531" t="s">
        <v>124</v>
      </c>
      <c r="H840" s="531" t="s">
        <v>124</v>
      </c>
      <c r="I840" s="531" t="s">
        <v>124</v>
      </c>
    </row>
    <row r="841" spans="2:9">
      <c r="B841" s="480" t="s">
        <v>337</v>
      </c>
      <c r="C841" s="531" t="s">
        <v>124</v>
      </c>
      <c r="D841" s="531" t="s">
        <v>124</v>
      </c>
      <c r="E841" s="531" t="s">
        <v>124</v>
      </c>
      <c r="F841" s="531" t="s">
        <v>124</v>
      </c>
      <c r="G841" s="531" t="s">
        <v>124</v>
      </c>
      <c r="H841" s="531" t="s">
        <v>124</v>
      </c>
      <c r="I841" s="531" t="s">
        <v>124</v>
      </c>
    </row>
    <row r="842" spans="2:9">
      <c r="B842" s="479" t="s">
        <v>294</v>
      </c>
      <c r="C842" s="531" t="s">
        <v>124</v>
      </c>
      <c r="D842" s="531" t="s">
        <v>124</v>
      </c>
      <c r="E842" s="531" t="s">
        <v>124</v>
      </c>
      <c r="F842" s="531" t="s">
        <v>124</v>
      </c>
      <c r="G842" s="531" t="s">
        <v>124</v>
      </c>
      <c r="H842" s="531" t="s">
        <v>124</v>
      </c>
      <c r="I842" s="531" t="s">
        <v>124</v>
      </c>
    </row>
    <row r="843" spans="2:9">
      <c r="B843" s="479" t="s">
        <v>236</v>
      </c>
      <c r="C843" s="531" t="s">
        <v>124</v>
      </c>
      <c r="D843" s="531" t="s">
        <v>124</v>
      </c>
      <c r="E843" s="531" t="s">
        <v>124</v>
      </c>
      <c r="F843" s="531" t="s">
        <v>124</v>
      </c>
      <c r="G843" s="531" t="s">
        <v>124</v>
      </c>
      <c r="H843" s="531" t="s">
        <v>124</v>
      </c>
      <c r="I843" s="531" t="s">
        <v>124</v>
      </c>
    </row>
    <row r="844" spans="2:9">
      <c r="B844" s="479"/>
      <c r="C844" s="534"/>
      <c r="D844" s="534"/>
      <c r="E844" s="534"/>
      <c r="F844" s="534"/>
      <c r="G844" s="534"/>
      <c r="H844" s="534"/>
      <c r="I844" s="534"/>
    </row>
    <row r="845" spans="2:9" ht="26.4">
      <c r="B845" s="478" t="s">
        <v>350</v>
      </c>
      <c r="C845" s="534"/>
      <c r="D845" s="534"/>
      <c r="E845" s="534"/>
      <c r="F845" s="534"/>
      <c r="G845" s="534"/>
      <c r="H845" s="534"/>
      <c r="I845" s="534"/>
    </row>
    <row r="846" spans="2:9">
      <c r="B846" s="479" t="s">
        <v>291</v>
      </c>
      <c r="C846" s="531" t="s">
        <v>124</v>
      </c>
      <c r="D846" s="531" t="s">
        <v>124</v>
      </c>
      <c r="E846" s="531" t="s">
        <v>124</v>
      </c>
      <c r="F846" s="531" t="s">
        <v>124</v>
      </c>
      <c r="G846" s="531" t="s">
        <v>124</v>
      </c>
      <c r="H846" s="531" t="s">
        <v>124</v>
      </c>
      <c r="I846" s="531" t="s">
        <v>124</v>
      </c>
    </row>
    <row r="847" spans="2:9">
      <c r="B847" s="480" t="s">
        <v>292</v>
      </c>
      <c r="C847" s="531" t="s">
        <v>124</v>
      </c>
      <c r="D847" s="531" t="s">
        <v>124</v>
      </c>
      <c r="E847" s="531" t="s">
        <v>124</v>
      </c>
      <c r="F847" s="531" t="s">
        <v>124</v>
      </c>
      <c r="G847" s="531" t="s">
        <v>124</v>
      </c>
      <c r="H847" s="531" t="s">
        <v>124</v>
      </c>
      <c r="I847" s="531" t="s">
        <v>124</v>
      </c>
    </row>
    <row r="848" spans="2:9">
      <c r="B848" s="480" t="s">
        <v>293</v>
      </c>
      <c r="C848" s="531" t="s">
        <v>124</v>
      </c>
      <c r="D848" s="531" t="s">
        <v>124</v>
      </c>
      <c r="E848" s="531" t="s">
        <v>124</v>
      </c>
      <c r="F848" s="531" t="s">
        <v>124</v>
      </c>
      <c r="G848" s="531" t="s">
        <v>124</v>
      </c>
      <c r="H848" s="531" t="s">
        <v>124</v>
      </c>
      <c r="I848" s="531" t="s">
        <v>124</v>
      </c>
    </row>
    <row r="849" spans="2:9">
      <c r="B849" s="480" t="s">
        <v>297</v>
      </c>
      <c r="C849" s="531" t="s">
        <v>124</v>
      </c>
      <c r="D849" s="531" t="s">
        <v>124</v>
      </c>
      <c r="E849" s="531" t="s">
        <v>124</v>
      </c>
      <c r="F849" s="531" t="s">
        <v>124</v>
      </c>
      <c r="G849" s="531" t="s">
        <v>124</v>
      </c>
      <c r="H849" s="531" t="s">
        <v>124</v>
      </c>
      <c r="I849" s="531" t="s">
        <v>124</v>
      </c>
    </row>
    <row r="850" spans="2:9">
      <c r="B850" s="479" t="s">
        <v>294</v>
      </c>
      <c r="C850" s="531" t="s">
        <v>124</v>
      </c>
      <c r="D850" s="531" t="s">
        <v>124</v>
      </c>
      <c r="E850" s="531" t="s">
        <v>124</v>
      </c>
      <c r="F850" s="531" t="s">
        <v>124</v>
      </c>
      <c r="G850" s="531" t="s">
        <v>124</v>
      </c>
      <c r="H850" s="531" t="s">
        <v>124</v>
      </c>
      <c r="I850" s="531" t="s">
        <v>124</v>
      </c>
    </row>
    <row r="851" spans="2:9">
      <c r="B851" s="479" t="s">
        <v>236</v>
      </c>
      <c r="C851" s="531" t="s">
        <v>124</v>
      </c>
      <c r="D851" s="531" t="s">
        <v>124</v>
      </c>
      <c r="E851" s="531" t="s">
        <v>124</v>
      </c>
      <c r="F851" s="531" t="s">
        <v>124</v>
      </c>
      <c r="G851" s="531" t="s">
        <v>124</v>
      </c>
      <c r="H851" s="531" t="s">
        <v>124</v>
      </c>
      <c r="I851" s="531" t="s">
        <v>124</v>
      </c>
    </row>
    <row r="852" spans="2:9">
      <c r="B852" s="479"/>
      <c r="C852" s="534"/>
      <c r="D852" s="534"/>
      <c r="E852" s="534"/>
      <c r="F852" s="534"/>
      <c r="G852" s="534"/>
      <c r="H852" s="534"/>
      <c r="I852" s="534"/>
    </row>
    <row r="853" spans="2:9" ht="26.4">
      <c r="B853" s="82" t="s">
        <v>351</v>
      </c>
      <c r="C853" s="532" t="s">
        <v>124</v>
      </c>
      <c r="D853" s="532" t="s">
        <v>124</v>
      </c>
      <c r="E853" s="532" t="s">
        <v>124</v>
      </c>
      <c r="F853" s="532" t="s">
        <v>124</v>
      </c>
      <c r="G853" s="532" t="s">
        <v>124</v>
      </c>
      <c r="H853" s="532" t="s">
        <v>124</v>
      </c>
      <c r="I853" s="532" t="s">
        <v>124</v>
      </c>
    </row>
    <row r="854" spans="2:9">
      <c r="B854" s="242" t="s">
        <v>309</v>
      </c>
      <c r="C854" s="531" t="s">
        <v>124</v>
      </c>
      <c r="D854" s="531" t="s">
        <v>124</v>
      </c>
      <c r="E854" s="531" t="s">
        <v>124</v>
      </c>
      <c r="F854" s="531" t="s">
        <v>124</v>
      </c>
      <c r="G854" s="531" t="s">
        <v>124</v>
      </c>
      <c r="H854" s="531" t="s">
        <v>124</v>
      </c>
      <c r="I854" s="531" t="s">
        <v>124</v>
      </c>
    </row>
    <row r="855" spans="2:9">
      <c r="B855" s="242" t="s">
        <v>310</v>
      </c>
      <c r="C855" s="531" t="s">
        <v>124</v>
      </c>
      <c r="D855" s="531" t="s">
        <v>124</v>
      </c>
      <c r="E855" s="531" t="s">
        <v>124</v>
      </c>
      <c r="F855" s="531" t="s">
        <v>124</v>
      </c>
      <c r="G855" s="531" t="s">
        <v>124</v>
      </c>
      <c r="H855" s="531" t="s">
        <v>124</v>
      </c>
      <c r="I855" s="531" t="s">
        <v>124</v>
      </c>
    </row>
    <row r="856" spans="2:9">
      <c r="B856" s="242" t="s">
        <v>311</v>
      </c>
      <c r="C856" s="531" t="s">
        <v>124</v>
      </c>
      <c r="D856" s="531" t="s">
        <v>124</v>
      </c>
      <c r="E856" s="531" t="s">
        <v>124</v>
      </c>
      <c r="F856" s="531" t="s">
        <v>124</v>
      </c>
      <c r="G856" s="531" t="s">
        <v>124</v>
      </c>
      <c r="H856" s="531" t="s">
        <v>124</v>
      </c>
      <c r="I856" s="531" t="s">
        <v>124</v>
      </c>
    </row>
    <row r="857" spans="2:9">
      <c r="B857" s="242" t="s">
        <v>312</v>
      </c>
      <c r="C857" s="531" t="s">
        <v>124</v>
      </c>
      <c r="D857" s="531" t="s">
        <v>124</v>
      </c>
      <c r="E857" s="531" t="s">
        <v>124</v>
      </c>
      <c r="F857" s="531" t="s">
        <v>124</v>
      </c>
      <c r="G857" s="531" t="s">
        <v>124</v>
      </c>
      <c r="H857" s="531" t="s">
        <v>124</v>
      </c>
      <c r="I857" s="531" t="s">
        <v>124</v>
      </c>
    </row>
    <row r="858" spans="2:9">
      <c r="B858" s="242" t="s">
        <v>313</v>
      </c>
      <c r="C858" s="531" t="s">
        <v>124</v>
      </c>
      <c r="D858" s="531" t="s">
        <v>124</v>
      </c>
      <c r="E858" s="531" t="s">
        <v>124</v>
      </c>
      <c r="F858" s="531" t="s">
        <v>124</v>
      </c>
      <c r="G858" s="531" t="s">
        <v>124</v>
      </c>
      <c r="H858" s="531" t="s">
        <v>124</v>
      </c>
      <c r="I858" s="531" t="s">
        <v>124</v>
      </c>
    </row>
    <row r="859" spans="2:9">
      <c r="B859" s="242" t="s">
        <v>314</v>
      </c>
      <c r="C859" s="531" t="s">
        <v>124</v>
      </c>
      <c r="D859" s="531" t="s">
        <v>124</v>
      </c>
      <c r="E859" s="531" t="s">
        <v>124</v>
      </c>
      <c r="F859" s="531" t="s">
        <v>124</v>
      </c>
      <c r="G859" s="531" t="s">
        <v>124</v>
      </c>
      <c r="H859" s="531" t="s">
        <v>124</v>
      </c>
      <c r="I859" s="531" t="s">
        <v>124</v>
      </c>
    </row>
    <row r="860" spans="2:9">
      <c r="B860" s="242"/>
      <c r="C860" s="411"/>
      <c r="D860" s="411"/>
      <c r="E860" s="411"/>
      <c r="F860" s="411"/>
      <c r="G860" s="411"/>
      <c r="H860" s="411"/>
      <c r="I860" s="411"/>
    </row>
    <row r="861" spans="2:9">
      <c r="B861" s="153" t="s">
        <v>352</v>
      </c>
      <c r="C861" s="461" t="s">
        <v>124</v>
      </c>
      <c r="D861" s="461" t="s">
        <v>124</v>
      </c>
      <c r="E861" s="461" t="s">
        <v>124</v>
      </c>
      <c r="F861" s="461" t="s">
        <v>124</v>
      </c>
      <c r="G861" s="461" t="s">
        <v>124</v>
      </c>
      <c r="H861" s="461" t="s">
        <v>124</v>
      </c>
      <c r="I861" s="461" t="s">
        <v>124</v>
      </c>
    </row>
    <row r="862" spans="2:9">
      <c r="B862" s="242" t="s">
        <v>309</v>
      </c>
      <c r="C862" s="531" t="s">
        <v>124</v>
      </c>
      <c r="D862" s="531" t="s">
        <v>124</v>
      </c>
      <c r="E862" s="531" t="s">
        <v>124</v>
      </c>
      <c r="F862" s="531" t="s">
        <v>124</v>
      </c>
      <c r="G862" s="531" t="s">
        <v>124</v>
      </c>
      <c r="H862" s="531" t="s">
        <v>124</v>
      </c>
      <c r="I862" s="531" t="s">
        <v>124</v>
      </c>
    </row>
    <row r="863" spans="2:9">
      <c r="B863" s="242" t="s">
        <v>310</v>
      </c>
      <c r="C863" s="531" t="s">
        <v>124</v>
      </c>
      <c r="D863" s="531" t="s">
        <v>124</v>
      </c>
      <c r="E863" s="531" t="s">
        <v>124</v>
      </c>
      <c r="F863" s="531" t="s">
        <v>124</v>
      </c>
      <c r="G863" s="531" t="s">
        <v>124</v>
      </c>
      <c r="H863" s="531" t="s">
        <v>124</v>
      </c>
      <c r="I863" s="531" t="s">
        <v>124</v>
      </c>
    </row>
    <row r="864" spans="2:9">
      <c r="B864" s="242" t="s">
        <v>311</v>
      </c>
      <c r="C864" s="531" t="s">
        <v>124</v>
      </c>
      <c r="D864" s="531" t="s">
        <v>124</v>
      </c>
      <c r="E864" s="531" t="s">
        <v>124</v>
      </c>
      <c r="F864" s="531" t="s">
        <v>124</v>
      </c>
      <c r="G864" s="531" t="s">
        <v>124</v>
      </c>
      <c r="H864" s="531" t="s">
        <v>124</v>
      </c>
      <c r="I864" s="531" t="s">
        <v>124</v>
      </c>
    </row>
    <row r="865" spans="2:9">
      <c r="B865" s="242" t="s">
        <v>312</v>
      </c>
      <c r="C865" s="531" t="s">
        <v>124</v>
      </c>
      <c r="D865" s="531" t="s">
        <v>124</v>
      </c>
      <c r="E865" s="531" t="s">
        <v>124</v>
      </c>
      <c r="F865" s="531" t="s">
        <v>124</v>
      </c>
      <c r="G865" s="531" t="s">
        <v>124</v>
      </c>
      <c r="H865" s="531" t="s">
        <v>124</v>
      </c>
      <c r="I865" s="531" t="s">
        <v>124</v>
      </c>
    </row>
    <row r="866" spans="2:9">
      <c r="B866" s="242" t="s">
        <v>313</v>
      </c>
      <c r="C866" s="531" t="s">
        <v>124</v>
      </c>
      <c r="D866" s="531" t="s">
        <v>124</v>
      </c>
      <c r="E866" s="531" t="s">
        <v>124</v>
      </c>
      <c r="F866" s="531" t="s">
        <v>124</v>
      </c>
      <c r="G866" s="531" t="s">
        <v>124</v>
      </c>
      <c r="H866" s="531" t="s">
        <v>124</v>
      </c>
      <c r="I866" s="531" t="s">
        <v>124</v>
      </c>
    </row>
    <row r="867" spans="2:9" ht="15" thickBot="1">
      <c r="B867" s="242" t="s">
        <v>314</v>
      </c>
      <c r="C867" s="531" t="s">
        <v>124</v>
      </c>
      <c r="D867" s="531" t="s">
        <v>124</v>
      </c>
      <c r="E867" s="531" t="s">
        <v>124</v>
      </c>
      <c r="F867" s="531" t="s">
        <v>124</v>
      </c>
      <c r="G867" s="531" t="s">
        <v>124</v>
      </c>
      <c r="H867" s="531" t="s">
        <v>124</v>
      </c>
      <c r="I867" s="531" t="s">
        <v>124</v>
      </c>
    </row>
    <row r="868" spans="2:9" ht="15" thickTop="1">
      <c r="B868" s="1359" t="s">
        <v>857</v>
      </c>
      <c r="C868" s="1359"/>
      <c r="D868" s="1359"/>
      <c r="E868" s="1359"/>
      <c r="F868" s="1359"/>
      <c r="G868" s="1359"/>
      <c r="H868" s="1359"/>
      <c r="I868" s="1359"/>
    </row>
    <row r="869" spans="2:9">
      <c r="B869" s="476"/>
      <c r="C869" s="476"/>
      <c r="D869" s="476"/>
      <c r="E869" s="476"/>
      <c r="F869" s="476"/>
      <c r="G869" s="476"/>
      <c r="H869" s="905"/>
      <c r="I869" s="905"/>
    </row>
    <row r="870" spans="2:9">
      <c r="B870" s="417"/>
      <c r="C870" s="411"/>
      <c r="D870" s="411"/>
      <c r="E870" s="411"/>
      <c r="F870" s="411"/>
      <c r="G870" s="411"/>
      <c r="H870" s="411"/>
      <c r="I870" s="411"/>
    </row>
    <row r="871" spans="2:9">
      <c r="B871" s="1358" t="s">
        <v>52</v>
      </c>
      <c r="C871" s="1358"/>
      <c r="D871" s="1358"/>
      <c r="E871" s="1358"/>
      <c r="F871" s="1358"/>
      <c r="G871" s="1358"/>
      <c r="H871" s="1358"/>
      <c r="I871" s="1358"/>
    </row>
    <row r="872" spans="2:9">
      <c r="B872" s="413" t="s">
        <v>51</v>
      </c>
      <c r="C872" s="411"/>
      <c r="D872" s="411"/>
      <c r="E872" s="411"/>
      <c r="F872" s="411"/>
      <c r="G872" s="411"/>
      <c r="H872" s="411"/>
      <c r="I872" s="411"/>
    </row>
    <row r="873" spans="2:9">
      <c r="B873" s="428" t="s">
        <v>172</v>
      </c>
      <c r="C873" s="411"/>
      <c r="D873" s="411"/>
      <c r="E873" s="411"/>
      <c r="F873" s="411"/>
      <c r="G873" s="411"/>
      <c r="H873" s="411"/>
      <c r="I873" s="411"/>
    </row>
    <row r="874" spans="2:9">
      <c r="B874" s="414"/>
      <c r="C874" s="411"/>
      <c r="D874" s="411"/>
      <c r="E874" s="411"/>
      <c r="F874" s="411"/>
      <c r="G874" s="411"/>
      <c r="H874" s="411"/>
      <c r="I874" s="411"/>
    </row>
    <row r="875" spans="2:9">
      <c r="B875" s="415"/>
      <c r="C875" s="416">
        <v>2014</v>
      </c>
      <c r="D875" s="416">
        <v>2015</v>
      </c>
      <c r="E875" s="416">
        <v>2016</v>
      </c>
      <c r="F875" s="416">
        <v>2017</v>
      </c>
      <c r="G875" s="416">
        <v>2018</v>
      </c>
      <c r="H875" s="416">
        <v>2019</v>
      </c>
      <c r="I875" s="416">
        <v>2020</v>
      </c>
    </row>
    <row r="876" spans="2:9">
      <c r="B876" s="471" t="s">
        <v>908</v>
      </c>
      <c r="C876" s="411">
        <f>C880+C887</f>
        <v>36</v>
      </c>
      <c r="D876" s="411">
        <f t="shared" ref="D876:G876" si="16">D880+D887</f>
        <v>37</v>
      </c>
      <c r="E876" s="411">
        <f t="shared" si="16"/>
        <v>39</v>
      </c>
      <c r="F876" s="411">
        <f t="shared" si="16"/>
        <v>39</v>
      </c>
      <c r="G876" s="411">
        <f t="shared" si="16"/>
        <v>43</v>
      </c>
      <c r="H876" s="411">
        <f t="shared" ref="H876:I876" si="17">H880+H887</f>
        <v>40</v>
      </c>
      <c r="I876" s="411">
        <f t="shared" si="17"/>
        <v>39</v>
      </c>
    </row>
    <row r="877" spans="2:9">
      <c r="B877" s="82" t="s">
        <v>535</v>
      </c>
      <c r="C877" s="535" t="s">
        <v>124</v>
      </c>
      <c r="D877" s="535" t="s">
        <v>124</v>
      </c>
      <c r="E877" s="535" t="s">
        <v>124</v>
      </c>
      <c r="F877" s="535" t="s">
        <v>124</v>
      </c>
      <c r="G877" s="535" t="s">
        <v>124</v>
      </c>
      <c r="H877" s="535" t="s">
        <v>124</v>
      </c>
      <c r="I877" s="535" t="s">
        <v>124</v>
      </c>
    </row>
    <row r="878" spans="2:9">
      <c r="B878" s="242" t="s">
        <v>328</v>
      </c>
      <c r="C878" s="535" t="s">
        <v>124</v>
      </c>
      <c r="D878" s="535" t="s">
        <v>124</v>
      </c>
      <c r="E878" s="535" t="s">
        <v>124</v>
      </c>
      <c r="F878" s="535" t="s">
        <v>124</v>
      </c>
      <c r="G878" s="535" t="s">
        <v>124</v>
      </c>
      <c r="H878" s="535" t="s">
        <v>124</v>
      </c>
      <c r="I878" s="535" t="s">
        <v>124</v>
      </c>
    </row>
    <row r="879" spans="2:9">
      <c r="B879" s="242" t="s">
        <v>372</v>
      </c>
      <c r="C879" s="535" t="s">
        <v>124</v>
      </c>
      <c r="D879" s="535" t="s">
        <v>124</v>
      </c>
      <c r="E879" s="535" t="s">
        <v>124</v>
      </c>
      <c r="F879" s="535" t="s">
        <v>124</v>
      </c>
      <c r="G879" s="535" t="s">
        <v>124</v>
      </c>
      <c r="H879" s="535" t="s">
        <v>124</v>
      </c>
      <c r="I879" s="535" t="s">
        <v>124</v>
      </c>
    </row>
    <row r="880" spans="2:9">
      <c r="B880" s="242" t="s">
        <v>373</v>
      </c>
      <c r="C880" s="535">
        <v>17</v>
      </c>
      <c r="D880" s="535">
        <v>20</v>
      </c>
      <c r="E880" s="535">
        <v>20</v>
      </c>
      <c r="F880" s="535">
        <v>20</v>
      </c>
      <c r="G880" s="535">
        <v>20</v>
      </c>
      <c r="H880" s="535">
        <v>20</v>
      </c>
      <c r="I880" s="535">
        <v>20</v>
      </c>
    </row>
    <row r="881" spans="2:9">
      <c r="B881" s="242" t="s">
        <v>330</v>
      </c>
      <c r="C881" s="535" t="s">
        <v>124</v>
      </c>
      <c r="D881" s="535" t="s">
        <v>124</v>
      </c>
      <c r="E881" s="535" t="s">
        <v>124</v>
      </c>
      <c r="F881" s="535" t="s">
        <v>124</v>
      </c>
      <c r="G881" s="535" t="s">
        <v>124</v>
      </c>
      <c r="H881" s="535" t="s">
        <v>124</v>
      </c>
      <c r="I881" s="535" t="s">
        <v>124</v>
      </c>
    </row>
    <row r="882" spans="2:9">
      <c r="B882" s="242" t="s">
        <v>331</v>
      </c>
      <c r="C882" s="535" t="s">
        <v>124</v>
      </c>
      <c r="D882" s="535" t="s">
        <v>124</v>
      </c>
      <c r="E882" s="535" t="s">
        <v>124</v>
      </c>
      <c r="F882" s="535" t="s">
        <v>124</v>
      </c>
      <c r="G882" s="535" t="s">
        <v>124</v>
      </c>
      <c r="H882" s="535" t="s">
        <v>124</v>
      </c>
      <c r="I882" s="535" t="s">
        <v>124</v>
      </c>
    </row>
    <row r="883" spans="2:9">
      <c r="B883" s="242"/>
      <c r="C883" s="536"/>
      <c r="D883" s="536"/>
      <c r="E883" s="536"/>
      <c r="F883" s="536"/>
      <c r="G883" s="536"/>
      <c r="H883" s="536"/>
      <c r="I883" s="536"/>
    </row>
    <row r="884" spans="2:9">
      <c r="B884" s="82" t="s">
        <v>371</v>
      </c>
      <c r="C884" s="535" t="s">
        <v>124</v>
      </c>
      <c r="D884" s="535" t="s">
        <v>124</v>
      </c>
      <c r="E884" s="535" t="s">
        <v>124</v>
      </c>
      <c r="F884" s="535" t="s">
        <v>124</v>
      </c>
      <c r="G884" s="535" t="s">
        <v>124</v>
      </c>
      <c r="H884" s="535" t="s">
        <v>124</v>
      </c>
      <c r="I884" s="535" t="s">
        <v>124</v>
      </c>
    </row>
    <row r="885" spans="2:9">
      <c r="B885" s="242" t="s">
        <v>328</v>
      </c>
      <c r="C885" s="535" t="s">
        <v>124</v>
      </c>
      <c r="D885" s="535" t="s">
        <v>124</v>
      </c>
      <c r="E885" s="535" t="s">
        <v>124</v>
      </c>
      <c r="F885" s="535" t="s">
        <v>124</v>
      </c>
      <c r="G885" s="535" t="s">
        <v>124</v>
      </c>
      <c r="H885" s="535" t="s">
        <v>124</v>
      </c>
      <c r="I885" s="535" t="s">
        <v>124</v>
      </c>
    </row>
    <row r="886" spans="2:9">
      <c r="B886" s="242" t="s">
        <v>372</v>
      </c>
      <c r="C886" s="535" t="s">
        <v>124</v>
      </c>
      <c r="D886" s="535" t="s">
        <v>124</v>
      </c>
      <c r="E886" s="535" t="s">
        <v>124</v>
      </c>
      <c r="F886" s="535" t="s">
        <v>124</v>
      </c>
      <c r="G886" s="535" t="s">
        <v>124</v>
      </c>
      <c r="H886" s="535" t="s">
        <v>124</v>
      </c>
      <c r="I886" s="535" t="s">
        <v>124</v>
      </c>
    </row>
    <row r="887" spans="2:9">
      <c r="B887" s="242" t="s">
        <v>373</v>
      </c>
      <c r="C887" s="535">
        <v>19</v>
      </c>
      <c r="D887" s="535">
        <v>17</v>
      </c>
      <c r="E887" s="535">
        <v>19</v>
      </c>
      <c r="F887" s="535">
        <v>19</v>
      </c>
      <c r="G887" s="535">
        <v>23</v>
      </c>
      <c r="H887" s="535">
        <v>20</v>
      </c>
      <c r="I887" s="535">
        <v>19</v>
      </c>
    </row>
    <row r="888" spans="2:9">
      <c r="B888" s="242" t="s">
        <v>330</v>
      </c>
      <c r="C888" s="535" t="s">
        <v>124</v>
      </c>
      <c r="D888" s="535" t="s">
        <v>124</v>
      </c>
      <c r="E888" s="535" t="s">
        <v>124</v>
      </c>
      <c r="F888" s="535" t="s">
        <v>124</v>
      </c>
      <c r="G888" s="535" t="s">
        <v>124</v>
      </c>
      <c r="H888" s="535" t="s">
        <v>124</v>
      </c>
      <c r="I888" s="535" t="s">
        <v>124</v>
      </c>
    </row>
    <row r="889" spans="2:9">
      <c r="B889" s="242" t="s">
        <v>331</v>
      </c>
      <c r="C889" s="535" t="s">
        <v>124</v>
      </c>
      <c r="D889" s="535" t="s">
        <v>124</v>
      </c>
      <c r="E889" s="535" t="s">
        <v>124</v>
      </c>
      <c r="F889" s="535" t="s">
        <v>124</v>
      </c>
      <c r="G889" s="535" t="s">
        <v>124</v>
      </c>
      <c r="H889" s="535" t="s">
        <v>124</v>
      </c>
      <c r="I889" s="535" t="s">
        <v>124</v>
      </c>
    </row>
    <row r="890" spans="2:9">
      <c r="B890" s="242"/>
      <c r="C890" s="536"/>
      <c r="D890" s="536"/>
      <c r="E890" s="536"/>
      <c r="F890" s="536"/>
      <c r="G890" s="536"/>
      <c r="H890" s="536"/>
      <c r="I890" s="536"/>
    </row>
    <row r="891" spans="2:9">
      <c r="B891" s="82" t="s">
        <v>374</v>
      </c>
      <c r="C891" s="535" t="s">
        <v>124</v>
      </c>
      <c r="D891" s="535" t="s">
        <v>124</v>
      </c>
      <c r="E891" s="535" t="s">
        <v>124</v>
      </c>
      <c r="F891" s="535" t="s">
        <v>124</v>
      </c>
      <c r="G891" s="535" t="s">
        <v>124</v>
      </c>
      <c r="H891" s="535" t="s">
        <v>124</v>
      </c>
      <c r="I891" s="535" t="s">
        <v>124</v>
      </c>
    </row>
    <row r="892" spans="2:9">
      <c r="B892" s="242" t="s">
        <v>328</v>
      </c>
      <c r="C892" s="535" t="s">
        <v>124</v>
      </c>
      <c r="D892" s="535" t="s">
        <v>124</v>
      </c>
      <c r="E892" s="535" t="s">
        <v>124</v>
      </c>
      <c r="F892" s="535" t="s">
        <v>124</v>
      </c>
      <c r="G892" s="535" t="s">
        <v>124</v>
      </c>
      <c r="H892" s="535" t="s">
        <v>124</v>
      </c>
      <c r="I892" s="535" t="s">
        <v>124</v>
      </c>
    </row>
    <row r="893" spans="2:9">
      <c r="B893" s="242" t="s">
        <v>372</v>
      </c>
      <c r="C893" s="535" t="s">
        <v>124</v>
      </c>
      <c r="D893" s="535" t="s">
        <v>124</v>
      </c>
      <c r="E893" s="535" t="s">
        <v>124</v>
      </c>
      <c r="F893" s="535" t="s">
        <v>124</v>
      </c>
      <c r="G893" s="535" t="s">
        <v>124</v>
      </c>
      <c r="H893" s="535" t="s">
        <v>124</v>
      </c>
      <c r="I893" s="535" t="s">
        <v>124</v>
      </c>
    </row>
    <row r="894" spans="2:9">
      <c r="B894" s="242" t="s">
        <v>373</v>
      </c>
      <c r="C894" s="535" t="s">
        <v>124</v>
      </c>
      <c r="D894" s="535" t="s">
        <v>124</v>
      </c>
      <c r="E894" s="535" t="s">
        <v>124</v>
      </c>
      <c r="F894" s="535" t="s">
        <v>124</v>
      </c>
      <c r="G894" s="535" t="s">
        <v>124</v>
      </c>
      <c r="H894" s="535" t="s">
        <v>124</v>
      </c>
      <c r="I894" s="535" t="s">
        <v>124</v>
      </c>
    </row>
    <row r="895" spans="2:9">
      <c r="B895" s="242" t="s">
        <v>330</v>
      </c>
      <c r="C895" s="535" t="s">
        <v>124</v>
      </c>
      <c r="D895" s="535" t="s">
        <v>124</v>
      </c>
      <c r="E895" s="535" t="s">
        <v>124</v>
      </c>
      <c r="F895" s="535" t="s">
        <v>124</v>
      </c>
      <c r="G895" s="535" t="s">
        <v>124</v>
      </c>
      <c r="H895" s="535" t="s">
        <v>124</v>
      </c>
      <c r="I895" s="535" t="s">
        <v>124</v>
      </c>
    </row>
    <row r="896" spans="2:9" ht="15" thickBot="1">
      <c r="B896" s="242" t="s">
        <v>331</v>
      </c>
      <c r="C896" s="535" t="s">
        <v>124</v>
      </c>
      <c r="D896" s="535" t="s">
        <v>124</v>
      </c>
      <c r="E896" s="535" t="s">
        <v>124</v>
      </c>
      <c r="F896" s="535" t="s">
        <v>124</v>
      </c>
      <c r="G896" s="535" t="s">
        <v>124</v>
      </c>
      <c r="H896" s="535" t="s">
        <v>124</v>
      </c>
      <c r="I896" s="535" t="s">
        <v>124</v>
      </c>
    </row>
    <row r="897" spans="2:9" ht="15" thickTop="1">
      <c r="B897" s="1359" t="s">
        <v>916</v>
      </c>
      <c r="C897" s="1359"/>
      <c r="D897" s="1359"/>
      <c r="E897" s="1359"/>
      <c r="F897" s="1359"/>
      <c r="G897" s="1359"/>
      <c r="H897" s="1359"/>
      <c r="I897" s="1359"/>
    </row>
    <row r="898" spans="2:9">
      <c r="B898" s="422"/>
      <c r="C898" s="411"/>
      <c r="D898" s="411"/>
      <c r="E898" s="411"/>
      <c r="F898" s="411"/>
      <c r="G898" s="411"/>
      <c r="H898" s="411"/>
      <c r="I898" s="411"/>
    </row>
    <row r="899" spans="2:9">
      <c r="B899" s="1358" t="s">
        <v>54</v>
      </c>
      <c r="C899" s="1358"/>
      <c r="D899" s="1358"/>
      <c r="E899" s="1358"/>
      <c r="F899" s="1358"/>
      <c r="G899" s="1358"/>
      <c r="H899" s="1358"/>
      <c r="I899" s="1358"/>
    </row>
    <row r="900" spans="2:9">
      <c r="B900" s="413" t="s">
        <v>53</v>
      </c>
      <c r="C900" s="411"/>
      <c r="D900" s="411"/>
      <c r="E900" s="411"/>
      <c r="F900" s="411"/>
      <c r="G900" s="411"/>
      <c r="H900" s="411"/>
      <c r="I900" s="411"/>
    </row>
    <row r="901" spans="2:9">
      <c r="B901" s="422" t="s">
        <v>376</v>
      </c>
      <c r="C901" s="411"/>
      <c r="D901" s="411"/>
      <c r="E901" s="411"/>
      <c r="F901" s="411"/>
      <c r="G901" s="411"/>
      <c r="H901" s="411"/>
      <c r="I901" s="411"/>
    </row>
    <row r="902" spans="2:9">
      <c r="B902" s="422"/>
      <c r="C902" s="411"/>
      <c r="D902" s="411"/>
      <c r="E902" s="411"/>
      <c r="F902" s="411"/>
      <c r="G902" s="411"/>
      <c r="H902" s="411"/>
      <c r="I902" s="411"/>
    </row>
    <row r="903" spans="2:9">
      <c r="B903" s="415"/>
      <c r="C903" s="416">
        <v>2014</v>
      </c>
      <c r="D903" s="416">
        <v>2015</v>
      </c>
      <c r="E903" s="416">
        <v>2016</v>
      </c>
      <c r="F903" s="416">
        <v>2017</v>
      </c>
      <c r="G903" s="416">
        <v>2018</v>
      </c>
      <c r="H903" s="416">
        <v>2019</v>
      </c>
      <c r="I903" s="416">
        <v>2020</v>
      </c>
    </row>
    <row r="904" spans="2:9">
      <c r="B904" s="471" t="s">
        <v>908</v>
      </c>
      <c r="C904" s="411"/>
      <c r="D904" s="411"/>
      <c r="E904" s="411"/>
      <c r="F904" s="411"/>
      <c r="G904" s="411"/>
      <c r="H904" s="411"/>
      <c r="I904" s="411"/>
    </row>
    <row r="905" spans="2:9">
      <c r="B905" s="82" t="s">
        <v>378</v>
      </c>
      <c r="C905" s="472">
        <f>C906+C908+C909</f>
        <v>0.1</v>
      </c>
      <c r="D905" s="472">
        <f t="shared" ref="D905:G905" si="18">D906+D908+D909</f>
        <v>9.2999999999999999E-2</v>
      </c>
      <c r="E905" s="472">
        <f t="shared" si="18"/>
        <v>7.5999999999999998E-2</v>
      </c>
      <c r="F905" s="472">
        <f t="shared" si="18"/>
        <v>0.10100000000000001</v>
      </c>
      <c r="G905" s="472">
        <f t="shared" si="18"/>
        <v>0.11000000000000001</v>
      </c>
      <c r="H905" s="472">
        <f t="shared" ref="H905" si="19">H906+H908+H909</f>
        <v>9.6000000000000002E-2</v>
      </c>
      <c r="I905" s="472">
        <f>I906+I908+I909</f>
        <v>9.6000000000000002E-2</v>
      </c>
    </row>
    <row r="906" spans="2:9">
      <c r="B906" s="242" t="s">
        <v>291</v>
      </c>
      <c r="C906" s="420">
        <v>1.4E-2</v>
      </c>
      <c r="D906" s="420">
        <v>1.0999999999999999E-2</v>
      </c>
      <c r="E906" s="420">
        <v>1.0999999999999999E-2</v>
      </c>
      <c r="F906" s="420">
        <v>1.7999999999999999E-2</v>
      </c>
      <c r="G906" s="420">
        <v>1.7999999999999999E-2</v>
      </c>
      <c r="H906" s="420">
        <v>1.4999999999999999E-2</v>
      </c>
      <c r="I906" s="420">
        <v>1.4999999999999999E-2</v>
      </c>
    </row>
    <row r="907" spans="2:9">
      <c r="B907" s="475" t="s">
        <v>292</v>
      </c>
      <c r="C907" s="420"/>
      <c r="D907" s="420"/>
      <c r="E907" s="420"/>
      <c r="F907" s="420"/>
      <c r="G907" s="420"/>
      <c r="H907" s="420"/>
      <c r="I907" s="420"/>
    </row>
    <row r="908" spans="2:9">
      <c r="B908" s="242" t="s">
        <v>361</v>
      </c>
      <c r="C908" s="420">
        <v>8.1000000000000003E-2</v>
      </c>
      <c r="D908" s="420">
        <v>7.5999999999999998E-2</v>
      </c>
      <c r="E908" s="420">
        <v>5.8999999999999997E-2</v>
      </c>
      <c r="F908" s="420">
        <v>7.6999999999999999E-2</v>
      </c>
      <c r="G908" s="420">
        <v>8.4000000000000005E-2</v>
      </c>
      <c r="H908" s="420">
        <v>7.2999999999999995E-2</v>
      </c>
      <c r="I908" s="420">
        <v>7.2999999999999995E-2</v>
      </c>
    </row>
    <row r="909" spans="2:9">
      <c r="B909" s="242" t="s">
        <v>294</v>
      </c>
      <c r="C909" s="420">
        <v>5.0000000000000001E-3</v>
      </c>
      <c r="D909" s="420">
        <v>6.0000000000000001E-3</v>
      </c>
      <c r="E909" s="420">
        <v>6.0000000000000001E-3</v>
      </c>
      <c r="F909" s="420">
        <v>6.0000000000000001E-3</v>
      </c>
      <c r="G909" s="420">
        <v>8.0000000000000002E-3</v>
      </c>
      <c r="H909" s="420">
        <v>8.0000000000000002E-3</v>
      </c>
      <c r="I909" s="420">
        <v>8.0000000000000002E-3</v>
      </c>
    </row>
    <row r="910" spans="2:9" ht="15" thickBot="1">
      <c r="B910" s="242" t="s">
        <v>236</v>
      </c>
      <c r="C910" s="461"/>
      <c r="D910" s="461"/>
      <c r="E910" s="461"/>
      <c r="F910" s="461"/>
      <c r="G910" s="461"/>
      <c r="H910" s="461"/>
      <c r="I910" s="461"/>
    </row>
    <row r="911" spans="2:9" ht="15" thickTop="1">
      <c r="B911" s="1359" t="s">
        <v>916</v>
      </c>
      <c r="C911" s="1359"/>
      <c r="D911" s="1359"/>
      <c r="E911" s="1359"/>
      <c r="F911" s="1359"/>
      <c r="G911" s="1359"/>
      <c r="H911" s="1359"/>
      <c r="I911" s="1359"/>
    </row>
    <row r="912" spans="2:9">
      <c r="B912" s="1310"/>
      <c r="C912" s="1310"/>
      <c r="D912" s="1310"/>
      <c r="E912" s="1310"/>
      <c r="F912" s="1310"/>
      <c r="G912" s="1310"/>
      <c r="H912" s="1310"/>
      <c r="I912" s="1310"/>
    </row>
    <row r="913" spans="2:9">
      <c r="B913" s="417"/>
      <c r="C913" s="411"/>
      <c r="D913" s="411"/>
      <c r="E913" s="411"/>
      <c r="F913" s="411"/>
      <c r="G913" s="411"/>
      <c r="H913" s="411"/>
      <c r="I913" s="411"/>
    </row>
    <row r="914" spans="2:9">
      <c r="B914" s="1358" t="s">
        <v>56</v>
      </c>
      <c r="C914" s="1358"/>
      <c r="D914" s="1358"/>
      <c r="E914" s="1358"/>
      <c r="F914" s="1358"/>
      <c r="G914" s="1358"/>
      <c r="H914" s="1358"/>
      <c r="I914" s="1358"/>
    </row>
    <row r="915" spans="2:9">
      <c r="B915" s="413" t="s">
        <v>55</v>
      </c>
      <c r="C915" s="411"/>
      <c r="D915" s="411"/>
      <c r="E915" s="411"/>
      <c r="F915" s="411"/>
      <c r="G915" s="411"/>
      <c r="H915" s="411"/>
      <c r="I915" s="411"/>
    </row>
    <row r="916" spans="2:9">
      <c r="B916" s="422" t="s">
        <v>379</v>
      </c>
      <c r="C916" s="411"/>
      <c r="D916" s="411"/>
      <c r="E916" s="411"/>
      <c r="F916" s="411"/>
      <c r="G916" s="411"/>
      <c r="H916" s="411"/>
      <c r="I916" s="411"/>
    </row>
    <row r="917" spans="2:9">
      <c r="B917" s="417"/>
      <c r="C917" s="411"/>
      <c r="D917" s="411"/>
      <c r="E917" s="411"/>
      <c r="F917" s="411"/>
      <c r="G917" s="411"/>
      <c r="H917" s="411"/>
      <c r="I917" s="411"/>
    </row>
    <row r="918" spans="2:9">
      <c r="B918" s="415"/>
      <c r="C918" s="416">
        <v>2014</v>
      </c>
      <c r="D918" s="416">
        <v>2015</v>
      </c>
      <c r="E918" s="416">
        <v>2016</v>
      </c>
      <c r="F918" s="416">
        <v>2017</v>
      </c>
      <c r="G918" s="416">
        <v>2018</v>
      </c>
      <c r="H918" s="416">
        <v>2019</v>
      </c>
      <c r="I918" s="416">
        <v>2020</v>
      </c>
    </row>
    <row r="919" spans="2:9">
      <c r="B919" s="471" t="s">
        <v>908</v>
      </c>
      <c r="C919" s="411"/>
      <c r="D919" s="411"/>
      <c r="E919" s="411"/>
      <c r="F919" s="411"/>
      <c r="G919" s="411"/>
      <c r="H919" s="411"/>
      <c r="I919" s="411"/>
    </row>
    <row r="920" spans="2:9">
      <c r="B920" s="82" t="s">
        <v>380</v>
      </c>
      <c r="C920" s="977">
        <f>C921+C923+C924</f>
        <v>3915.3795686426452</v>
      </c>
      <c r="D920" s="977">
        <f t="shared" ref="D920:I920" si="20">D921+D923+D924</f>
        <v>4536.7586386751855</v>
      </c>
      <c r="E920" s="977">
        <f t="shared" si="20"/>
        <v>4503.989361702128</v>
      </c>
      <c r="F920" s="977">
        <f t="shared" si="20"/>
        <v>5274.4574959261272</v>
      </c>
      <c r="G920" s="977">
        <f t="shared" si="20"/>
        <v>5479.4921709129512</v>
      </c>
      <c r="H920" s="977">
        <f t="shared" si="20"/>
        <v>6133.6436062251742</v>
      </c>
      <c r="I920" s="977">
        <f t="shared" si="20"/>
        <v>8263.5821581714754</v>
      </c>
    </row>
    <row r="921" spans="2:9">
      <c r="B921" s="242" t="s">
        <v>291</v>
      </c>
      <c r="C921" s="977">
        <v>3076.4473718197082</v>
      </c>
      <c r="D921" s="977">
        <v>3634.6792280610252</v>
      </c>
      <c r="E921" s="977">
        <v>3618.1786183346471</v>
      </c>
      <c r="F921" s="977">
        <v>4362.1014394350896</v>
      </c>
      <c r="G921" s="977">
        <v>4403.9925690021228</v>
      </c>
      <c r="H921" s="977">
        <v>4811.8811175092569</v>
      </c>
      <c r="I921" s="977">
        <v>6596.5268134239695</v>
      </c>
    </row>
    <row r="922" spans="2:9">
      <c r="B922" s="475" t="s">
        <v>292</v>
      </c>
      <c r="C922" s="977"/>
      <c r="D922" s="977"/>
      <c r="E922" s="977"/>
      <c r="F922" s="977"/>
      <c r="G922" s="977"/>
      <c r="H922" s="977"/>
      <c r="I922" s="977">
        <v>0</v>
      </c>
    </row>
    <row r="923" spans="2:9">
      <c r="B923" s="242" t="s">
        <v>361</v>
      </c>
      <c r="C923" s="977">
        <v>816.29110164019119</v>
      </c>
      <c r="D923" s="977">
        <v>875.29417133915774</v>
      </c>
      <c r="E923" s="977">
        <v>825.10717100078807</v>
      </c>
      <c r="F923" s="977">
        <v>882.52036936447587</v>
      </c>
      <c r="G923" s="977">
        <v>1044.788083864119</v>
      </c>
      <c r="H923" s="977">
        <v>1291.9056192192409</v>
      </c>
      <c r="I923" s="977">
        <v>1631.5792110928915</v>
      </c>
    </row>
    <row r="924" spans="2:9">
      <c r="B924" s="242" t="s">
        <v>294</v>
      </c>
      <c r="C924" s="977">
        <v>22.641095182745705</v>
      </c>
      <c r="D924" s="977">
        <v>26.78523927500326</v>
      </c>
      <c r="E924" s="977">
        <v>60.703572366692939</v>
      </c>
      <c r="F924" s="977">
        <v>29.835687126561652</v>
      </c>
      <c r="G924" s="977">
        <v>30.711518046709131</v>
      </c>
      <c r="H924" s="977">
        <v>29.856869496675966</v>
      </c>
      <c r="I924" s="977">
        <v>35.476133654613527</v>
      </c>
    </row>
    <row r="925" spans="2:9" ht="15" thickBot="1">
      <c r="B925" s="242" t="s">
        <v>236</v>
      </c>
      <c r="C925" s="432"/>
      <c r="D925" s="432"/>
      <c r="E925" s="432"/>
      <c r="F925" s="432"/>
      <c r="G925" s="432"/>
      <c r="H925" s="432"/>
      <c r="I925" s="432"/>
    </row>
    <row r="926" spans="2:9" ht="15" thickTop="1">
      <c r="B926" s="1359" t="s">
        <v>916</v>
      </c>
      <c r="C926" s="1359"/>
      <c r="D926" s="1359"/>
      <c r="E926" s="1359"/>
      <c r="F926" s="1359"/>
      <c r="G926" s="1359"/>
      <c r="H926" s="1359"/>
      <c r="I926" s="1359"/>
    </row>
    <row r="927" spans="2:9">
      <c r="B927" s="1310"/>
      <c r="C927" s="1310"/>
      <c r="D927" s="1310"/>
      <c r="E927" s="1310"/>
      <c r="F927" s="1310"/>
      <c r="G927" s="1310"/>
      <c r="H927" s="1310"/>
      <c r="I927" s="1310"/>
    </row>
    <row r="928" spans="2:9">
      <c r="B928" s="417"/>
      <c r="C928" s="411"/>
      <c r="D928" s="411"/>
      <c r="E928" s="411"/>
      <c r="F928" s="411"/>
      <c r="G928" s="411"/>
      <c r="H928" s="411"/>
      <c r="I928" s="411"/>
    </row>
    <row r="929" spans="2:9">
      <c r="B929" s="412" t="s">
        <v>58</v>
      </c>
      <c r="C929" s="537"/>
      <c r="D929" s="537"/>
      <c r="E929" s="537"/>
      <c r="F929" s="537"/>
      <c r="G929" s="537"/>
      <c r="H929" s="537"/>
      <c r="I929" s="537"/>
    </row>
    <row r="930" spans="2:9">
      <c r="B930" s="413" t="s">
        <v>57</v>
      </c>
      <c r="C930" s="411"/>
      <c r="D930" s="411"/>
      <c r="E930" s="411"/>
      <c r="F930" s="411"/>
      <c r="G930" s="411"/>
      <c r="H930" s="411"/>
      <c r="I930" s="411"/>
    </row>
    <row r="931" spans="2:9">
      <c r="B931" s="422" t="s">
        <v>384</v>
      </c>
      <c r="C931" s="411"/>
      <c r="D931" s="411"/>
      <c r="E931" s="411"/>
      <c r="F931" s="411"/>
      <c r="G931" s="411"/>
      <c r="H931" s="411"/>
      <c r="I931" s="411"/>
    </row>
    <row r="932" spans="2:9">
      <c r="B932" s="422"/>
      <c r="C932" s="411"/>
      <c r="D932" s="411"/>
      <c r="E932" s="411"/>
      <c r="F932" s="411"/>
      <c r="G932" s="411"/>
      <c r="H932" s="411"/>
      <c r="I932" s="411"/>
    </row>
    <row r="933" spans="2:9">
      <c r="B933" s="415"/>
      <c r="C933" s="538">
        <v>2014</v>
      </c>
      <c r="D933" s="538">
        <v>2015</v>
      </c>
      <c r="E933" s="538">
        <v>2016</v>
      </c>
      <c r="F933" s="538">
        <v>2017</v>
      </c>
      <c r="G933" s="538">
        <v>2018</v>
      </c>
      <c r="H933" s="538">
        <v>2019</v>
      </c>
      <c r="I933" s="538">
        <v>2020</v>
      </c>
    </row>
    <row r="934" spans="2:9">
      <c r="B934" s="82" t="s">
        <v>385</v>
      </c>
      <c r="C934" s="418"/>
      <c r="D934" s="418"/>
      <c r="E934" s="418"/>
      <c r="F934" s="418"/>
      <c r="G934" s="418"/>
      <c r="H934" s="418"/>
      <c r="I934" s="418"/>
    </row>
    <row r="935" spans="2:9">
      <c r="B935" s="82"/>
      <c r="C935" s="426"/>
      <c r="D935" s="426"/>
      <c r="E935" s="426"/>
      <c r="F935" s="426"/>
      <c r="G935" s="426"/>
      <c r="H935" s="426"/>
      <c r="I935" s="426"/>
    </row>
    <row r="936" spans="2:9">
      <c r="B936" s="471" t="s">
        <v>905</v>
      </c>
      <c r="C936" s="426"/>
      <c r="D936" s="426"/>
      <c r="E936" s="426"/>
      <c r="F936" s="426"/>
      <c r="G936" s="426"/>
      <c r="H936" s="426"/>
      <c r="I936" s="426"/>
    </row>
    <row r="937" spans="2:9">
      <c r="B937" s="64" t="s">
        <v>386</v>
      </c>
      <c r="C937" s="418">
        <f>C938</f>
        <v>25.021999999999998</v>
      </c>
      <c r="D937" s="418">
        <f t="shared" ref="D937" si="21">D938</f>
        <v>18.559999999999999</v>
      </c>
      <c r="E937" s="418">
        <f>E938+E940</f>
        <v>21.195999999999998</v>
      </c>
      <c r="F937" s="418">
        <f t="shared" ref="F937:G937" si="22">F938+F940</f>
        <v>25.381999999999998</v>
      </c>
      <c r="G937" s="418">
        <f t="shared" si="22"/>
        <v>23.515999999999998</v>
      </c>
      <c r="H937" s="418">
        <f t="shared" ref="H937:I937" si="23">H938+H940</f>
        <v>20.417999999999999</v>
      </c>
      <c r="I937" s="418">
        <f t="shared" si="23"/>
        <v>13.311999999999999</v>
      </c>
    </row>
    <row r="938" spans="2:9">
      <c r="B938" s="242" t="s">
        <v>291</v>
      </c>
      <c r="C938" s="418">
        <v>25.021999999999998</v>
      </c>
      <c r="D938" s="418">
        <v>18.559999999999999</v>
      </c>
      <c r="E938" s="418">
        <v>15.167999999999999</v>
      </c>
      <c r="F938" s="418">
        <v>19.52</v>
      </c>
      <c r="G938" s="418">
        <v>18.686</v>
      </c>
      <c r="H938" s="418">
        <v>15.76</v>
      </c>
      <c r="I938" s="418">
        <v>10.029999999999999</v>
      </c>
    </row>
    <row r="939" spans="2:9">
      <c r="B939" s="475" t="s">
        <v>292</v>
      </c>
      <c r="C939" s="426" t="s">
        <v>124</v>
      </c>
      <c r="D939" s="426" t="s">
        <v>124</v>
      </c>
      <c r="E939" s="426" t="s">
        <v>124</v>
      </c>
      <c r="F939" s="426" t="s">
        <v>124</v>
      </c>
      <c r="G939" s="426" t="s">
        <v>124</v>
      </c>
      <c r="H939" s="426" t="s">
        <v>124</v>
      </c>
      <c r="I939" s="426" t="s">
        <v>124</v>
      </c>
    </row>
    <row r="940" spans="2:9">
      <c r="B940" s="242" t="s">
        <v>361</v>
      </c>
      <c r="C940" s="426" t="s">
        <v>124</v>
      </c>
      <c r="D940" s="426" t="s">
        <v>124</v>
      </c>
      <c r="E940" s="426">
        <v>6.0279999999999996</v>
      </c>
      <c r="F940" s="426">
        <v>5.8620000000000001</v>
      </c>
      <c r="G940" s="426">
        <v>4.83</v>
      </c>
      <c r="H940" s="426">
        <v>4.6580000000000004</v>
      </c>
      <c r="I940" s="426">
        <v>3.282</v>
      </c>
    </row>
    <row r="941" spans="2:9">
      <c r="B941" s="242" t="s">
        <v>294</v>
      </c>
      <c r="C941" s="432" t="s">
        <v>124</v>
      </c>
      <c r="D941" s="432" t="s">
        <v>124</v>
      </c>
      <c r="E941" s="432" t="s">
        <v>124</v>
      </c>
      <c r="F941" s="432" t="s">
        <v>124</v>
      </c>
      <c r="G941" s="432" t="s">
        <v>124</v>
      </c>
      <c r="H941" s="432" t="s">
        <v>124</v>
      </c>
      <c r="I941" s="432" t="s">
        <v>124</v>
      </c>
    </row>
    <row r="942" spans="2:9">
      <c r="B942" s="242" t="s">
        <v>236</v>
      </c>
      <c r="C942" s="432" t="s">
        <v>124</v>
      </c>
      <c r="D942" s="432" t="s">
        <v>124</v>
      </c>
      <c r="E942" s="432" t="s">
        <v>124</v>
      </c>
      <c r="F942" s="432" t="s">
        <v>124</v>
      </c>
      <c r="G942" s="432" t="s">
        <v>124</v>
      </c>
      <c r="H942" s="432" t="s">
        <v>124</v>
      </c>
      <c r="I942" s="432" t="s">
        <v>124</v>
      </c>
    </row>
    <row r="943" spans="2:9">
      <c r="B943" s="242"/>
      <c r="C943" s="432"/>
      <c r="D943" s="432"/>
      <c r="E943" s="432"/>
      <c r="F943" s="432"/>
      <c r="G943" s="432"/>
      <c r="H943" s="432"/>
      <c r="I943" s="432"/>
    </row>
    <row r="944" spans="2:9">
      <c r="B944" s="64" t="s">
        <v>387</v>
      </c>
      <c r="C944" s="432"/>
      <c r="D944" s="432"/>
      <c r="E944" s="432"/>
      <c r="F944" s="432"/>
      <c r="G944" s="432"/>
      <c r="H944" s="432"/>
      <c r="I944" s="432"/>
    </row>
    <row r="945" spans="2:9">
      <c r="B945" s="242" t="s">
        <v>291</v>
      </c>
      <c r="C945" s="432" t="s">
        <v>124</v>
      </c>
      <c r="D945" s="432" t="s">
        <v>124</v>
      </c>
      <c r="E945" s="432" t="s">
        <v>124</v>
      </c>
      <c r="F945" s="432" t="s">
        <v>124</v>
      </c>
      <c r="G945" s="432" t="s">
        <v>124</v>
      </c>
      <c r="H945" s="432" t="s">
        <v>124</v>
      </c>
      <c r="I945" s="432" t="s">
        <v>124</v>
      </c>
    </row>
    <row r="946" spans="2:9">
      <c r="B946" s="475" t="s">
        <v>292</v>
      </c>
      <c r="C946" s="432" t="s">
        <v>124</v>
      </c>
      <c r="D946" s="432" t="s">
        <v>124</v>
      </c>
      <c r="E946" s="432" t="s">
        <v>124</v>
      </c>
      <c r="F946" s="432" t="s">
        <v>124</v>
      </c>
      <c r="G946" s="432" t="s">
        <v>124</v>
      </c>
      <c r="H946" s="432" t="s">
        <v>124</v>
      </c>
      <c r="I946" s="432" t="s">
        <v>124</v>
      </c>
    </row>
    <row r="947" spans="2:9">
      <c r="B947" s="475" t="s">
        <v>293</v>
      </c>
      <c r="C947" s="432" t="s">
        <v>124</v>
      </c>
      <c r="D947" s="432" t="s">
        <v>124</v>
      </c>
      <c r="E947" s="432" t="s">
        <v>124</v>
      </c>
      <c r="F947" s="432" t="s">
        <v>124</v>
      </c>
      <c r="G947" s="432" t="s">
        <v>124</v>
      </c>
      <c r="H947" s="432" t="s">
        <v>124</v>
      </c>
      <c r="I947" s="432" t="s">
        <v>124</v>
      </c>
    </row>
    <row r="948" spans="2:9">
      <c r="B948" s="242" t="s">
        <v>294</v>
      </c>
      <c r="C948" s="432" t="s">
        <v>124</v>
      </c>
      <c r="D948" s="432" t="s">
        <v>124</v>
      </c>
      <c r="E948" s="432" t="s">
        <v>124</v>
      </c>
      <c r="F948" s="432" t="s">
        <v>124</v>
      </c>
      <c r="G948" s="432" t="s">
        <v>124</v>
      </c>
      <c r="H948" s="432" t="s">
        <v>124</v>
      </c>
      <c r="I948" s="432" t="s">
        <v>124</v>
      </c>
    </row>
    <row r="949" spans="2:9" ht="15" thickBot="1">
      <c r="B949" s="242" t="s">
        <v>236</v>
      </c>
      <c r="C949" s="432" t="s">
        <v>124</v>
      </c>
      <c r="D949" s="432" t="s">
        <v>124</v>
      </c>
      <c r="E949" s="432" t="s">
        <v>124</v>
      </c>
      <c r="F949" s="432" t="s">
        <v>124</v>
      </c>
      <c r="G949" s="432" t="s">
        <v>124</v>
      </c>
      <c r="H949" s="432" t="s">
        <v>124</v>
      </c>
      <c r="I949" s="432" t="s">
        <v>124</v>
      </c>
    </row>
    <row r="950" spans="2:9" ht="15" thickTop="1">
      <c r="B950" s="1359" t="s">
        <v>911</v>
      </c>
      <c r="C950" s="1359"/>
      <c r="D950" s="1359"/>
      <c r="E950" s="1359"/>
      <c r="F950" s="1359"/>
      <c r="G950" s="1359"/>
      <c r="H950" s="1359"/>
      <c r="I950" s="1359"/>
    </row>
    <row r="951" spans="2:9">
      <c r="B951" s="476" t="s">
        <v>917</v>
      </c>
      <c r="C951" s="476"/>
      <c r="D951" s="476"/>
      <c r="E951" s="476"/>
      <c r="F951" s="476"/>
      <c r="G951" s="476"/>
      <c r="H951" s="905"/>
      <c r="I951" s="905"/>
    </row>
    <row r="952" spans="2:9">
      <c r="B952" s="1310"/>
      <c r="C952" s="1310"/>
      <c r="D952" s="1310"/>
      <c r="E952" s="1310"/>
      <c r="F952" s="1310"/>
      <c r="G952" s="1310"/>
      <c r="H952" s="1310"/>
      <c r="I952" s="1310"/>
    </row>
    <row r="953" spans="2:9">
      <c r="B953" s="417"/>
      <c r="C953" s="411"/>
      <c r="D953" s="411"/>
      <c r="E953" s="411"/>
      <c r="F953" s="411"/>
      <c r="G953" s="411"/>
      <c r="H953" s="411"/>
      <c r="I953" s="411"/>
    </row>
    <row r="954" spans="2:9">
      <c r="B954" s="412" t="s">
        <v>60</v>
      </c>
      <c r="C954" s="537"/>
      <c r="D954" s="537"/>
      <c r="E954" s="537"/>
      <c r="F954" s="537"/>
      <c r="G954" s="537"/>
      <c r="H954" s="537"/>
      <c r="I954" s="537"/>
    </row>
    <row r="955" spans="2:9">
      <c r="B955" s="413" t="s">
        <v>59</v>
      </c>
      <c r="C955" s="411"/>
      <c r="D955" s="411"/>
      <c r="E955" s="411"/>
      <c r="F955" s="411"/>
      <c r="G955" s="411"/>
      <c r="H955" s="411"/>
      <c r="I955" s="411"/>
    </row>
    <row r="956" spans="2:9">
      <c r="B956" s="422" t="s">
        <v>318</v>
      </c>
      <c r="C956" s="411"/>
      <c r="D956" s="411"/>
      <c r="E956" s="411"/>
      <c r="F956" s="411"/>
      <c r="G956" s="411"/>
      <c r="H956" s="411"/>
      <c r="I956" s="411"/>
    </row>
    <row r="957" spans="2:9">
      <c r="B957" s="422"/>
      <c r="C957" s="411"/>
      <c r="D957" s="411"/>
      <c r="E957" s="411"/>
      <c r="F957" s="411"/>
      <c r="G957" s="411"/>
      <c r="H957" s="411"/>
      <c r="I957" s="411"/>
    </row>
    <row r="958" spans="2:9">
      <c r="B958" s="415"/>
      <c r="C958" s="416">
        <v>2014</v>
      </c>
      <c r="D958" s="416">
        <v>2015</v>
      </c>
      <c r="E958" s="416">
        <v>2016</v>
      </c>
      <c r="F958" s="416">
        <v>2017</v>
      </c>
      <c r="G958" s="416">
        <v>2018</v>
      </c>
      <c r="H958" s="416">
        <v>2019</v>
      </c>
      <c r="I958" s="416">
        <v>2020</v>
      </c>
    </row>
    <row r="959" spans="2:9">
      <c r="B959" s="82" t="s">
        <v>388</v>
      </c>
      <c r="C959" s="418"/>
      <c r="D959" s="418"/>
      <c r="E959" s="418"/>
      <c r="F959" s="418"/>
      <c r="G959" s="418"/>
      <c r="H959" s="418"/>
      <c r="I959" s="418"/>
    </row>
    <row r="960" spans="2:9">
      <c r="B960" s="82"/>
      <c r="C960" s="426"/>
      <c r="D960" s="426"/>
      <c r="E960" s="426"/>
      <c r="F960" s="426"/>
      <c r="G960" s="426"/>
      <c r="H960" s="426"/>
      <c r="I960" s="426"/>
    </row>
    <row r="961" spans="2:9">
      <c r="B961" s="471" t="s">
        <v>905</v>
      </c>
      <c r="C961" s="426"/>
      <c r="D961" s="426"/>
      <c r="E961" s="426"/>
      <c r="F961" s="426"/>
      <c r="G961" s="426"/>
      <c r="H961" s="426"/>
      <c r="I961" s="426"/>
    </row>
    <row r="962" spans="2:9">
      <c r="B962" s="64" t="s">
        <v>386</v>
      </c>
      <c r="C962" s="418"/>
      <c r="D962" s="418"/>
      <c r="E962" s="418"/>
      <c r="F962" s="418"/>
      <c r="G962" s="418"/>
      <c r="H962" s="418"/>
      <c r="I962" s="418"/>
    </row>
    <row r="963" spans="2:9">
      <c r="B963" s="242" t="s">
        <v>291</v>
      </c>
      <c r="C963" s="426">
        <v>75029.586658917731</v>
      </c>
      <c r="D963" s="426">
        <v>127861.35657843266</v>
      </c>
      <c r="E963" s="426">
        <v>70481.702469135795</v>
      </c>
      <c r="F963" s="426">
        <v>80647.503150461707</v>
      </c>
      <c r="G963" s="426">
        <v>74469.799230360935</v>
      </c>
      <c r="H963" s="426">
        <v>73187.138945643484</v>
      </c>
      <c r="I963" s="977">
        <v>46219.403254972873</v>
      </c>
    </row>
    <row r="964" spans="2:9">
      <c r="B964" s="475" t="s">
        <v>292</v>
      </c>
      <c r="C964" s="426" t="s">
        <v>124</v>
      </c>
      <c r="D964" s="426" t="s">
        <v>124</v>
      </c>
      <c r="E964" s="426" t="s">
        <v>124</v>
      </c>
      <c r="F964" s="426" t="s">
        <v>124</v>
      </c>
      <c r="G964" s="426" t="s">
        <v>124</v>
      </c>
      <c r="H964" s="426" t="s">
        <v>124</v>
      </c>
      <c r="I964" s="977" t="s">
        <v>124</v>
      </c>
    </row>
    <row r="965" spans="2:9">
      <c r="B965" s="242" t="s">
        <v>361</v>
      </c>
      <c r="C965" s="426">
        <v>16084.971695596021</v>
      </c>
      <c r="D965" s="426">
        <v>25369.675545703481</v>
      </c>
      <c r="E965" s="426">
        <v>20429.545909246124</v>
      </c>
      <c r="F965" s="426">
        <v>3606.7762085822924</v>
      </c>
      <c r="G965" s="426">
        <v>2788.6581740976649</v>
      </c>
      <c r="H965" s="426">
        <v>3449.3989773799772</v>
      </c>
      <c r="I965" s="977">
        <v>13866.336769826918</v>
      </c>
    </row>
    <row r="966" spans="2:9">
      <c r="B966" s="242" t="s">
        <v>294</v>
      </c>
      <c r="C966" s="426" t="s">
        <v>124</v>
      </c>
      <c r="D966" s="426" t="s">
        <v>124</v>
      </c>
      <c r="E966" s="426" t="s">
        <v>124</v>
      </c>
      <c r="F966" s="426" t="s">
        <v>124</v>
      </c>
      <c r="G966" s="426" t="s">
        <v>124</v>
      </c>
      <c r="H966" s="426" t="s">
        <v>124</v>
      </c>
      <c r="I966" s="426" t="s">
        <v>124</v>
      </c>
    </row>
    <row r="967" spans="2:9">
      <c r="B967" s="242" t="s">
        <v>236</v>
      </c>
      <c r="C967" s="426" t="s">
        <v>124</v>
      </c>
      <c r="D967" s="426" t="s">
        <v>124</v>
      </c>
      <c r="E967" s="426" t="s">
        <v>124</v>
      </c>
      <c r="F967" s="426" t="s">
        <v>124</v>
      </c>
      <c r="G967" s="426" t="s">
        <v>124</v>
      </c>
      <c r="H967" s="426" t="s">
        <v>124</v>
      </c>
      <c r="I967" s="426" t="s">
        <v>124</v>
      </c>
    </row>
    <row r="968" spans="2:9">
      <c r="B968" s="242"/>
      <c r="C968" s="432"/>
      <c r="D968" s="432"/>
      <c r="E968" s="432"/>
      <c r="F968" s="432"/>
      <c r="G968" s="432"/>
      <c r="H968" s="432"/>
      <c r="I968" s="432"/>
    </row>
    <row r="969" spans="2:9">
      <c r="B969" s="64" t="s">
        <v>387</v>
      </c>
      <c r="C969" s="432" t="s">
        <v>124</v>
      </c>
      <c r="D969" s="432" t="s">
        <v>124</v>
      </c>
      <c r="E969" s="432" t="s">
        <v>124</v>
      </c>
      <c r="F969" s="432" t="s">
        <v>124</v>
      </c>
      <c r="G969" s="432" t="s">
        <v>124</v>
      </c>
      <c r="H969" s="432" t="s">
        <v>124</v>
      </c>
      <c r="I969" s="432" t="s">
        <v>124</v>
      </c>
    </row>
    <row r="970" spans="2:9">
      <c r="B970" s="242" t="s">
        <v>291</v>
      </c>
      <c r="C970" s="432" t="s">
        <v>124</v>
      </c>
      <c r="D970" s="432" t="s">
        <v>124</v>
      </c>
      <c r="E970" s="432" t="s">
        <v>124</v>
      </c>
      <c r="F970" s="432" t="s">
        <v>124</v>
      </c>
      <c r="G970" s="432" t="s">
        <v>124</v>
      </c>
      <c r="H970" s="432" t="s">
        <v>124</v>
      </c>
      <c r="I970" s="432" t="s">
        <v>124</v>
      </c>
    </row>
    <row r="971" spans="2:9">
      <c r="B971" s="475" t="s">
        <v>292</v>
      </c>
      <c r="C971" s="432" t="s">
        <v>124</v>
      </c>
      <c r="D971" s="432" t="s">
        <v>124</v>
      </c>
      <c r="E971" s="432" t="s">
        <v>124</v>
      </c>
      <c r="F971" s="432" t="s">
        <v>124</v>
      </c>
      <c r="G971" s="432" t="s">
        <v>124</v>
      </c>
      <c r="H971" s="432" t="s">
        <v>124</v>
      </c>
      <c r="I971" s="432" t="s">
        <v>124</v>
      </c>
    </row>
    <row r="972" spans="2:9">
      <c r="B972" s="475" t="s">
        <v>293</v>
      </c>
      <c r="C972" s="432" t="s">
        <v>124</v>
      </c>
      <c r="D972" s="432" t="s">
        <v>124</v>
      </c>
      <c r="E972" s="432" t="s">
        <v>124</v>
      </c>
      <c r="F972" s="432" t="s">
        <v>124</v>
      </c>
      <c r="G972" s="432" t="s">
        <v>124</v>
      </c>
      <c r="H972" s="432" t="s">
        <v>124</v>
      </c>
      <c r="I972" s="432" t="s">
        <v>124</v>
      </c>
    </row>
    <row r="973" spans="2:9">
      <c r="B973" s="242" t="s">
        <v>294</v>
      </c>
      <c r="C973" s="432" t="s">
        <v>124</v>
      </c>
      <c r="D973" s="432" t="s">
        <v>124</v>
      </c>
      <c r="E973" s="432" t="s">
        <v>124</v>
      </c>
      <c r="F973" s="432" t="s">
        <v>124</v>
      </c>
      <c r="G973" s="432" t="s">
        <v>124</v>
      </c>
      <c r="H973" s="432" t="s">
        <v>124</v>
      </c>
      <c r="I973" s="432" t="s">
        <v>124</v>
      </c>
    </row>
    <row r="974" spans="2:9" ht="15" thickBot="1">
      <c r="B974" s="242" t="s">
        <v>236</v>
      </c>
      <c r="C974" s="432" t="s">
        <v>124</v>
      </c>
      <c r="D974" s="432" t="s">
        <v>124</v>
      </c>
      <c r="E974" s="432" t="s">
        <v>124</v>
      </c>
      <c r="F974" s="432" t="s">
        <v>124</v>
      </c>
      <c r="G974" s="432" t="s">
        <v>124</v>
      </c>
      <c r="H974" s="432" t="s">
        <v>124</v>
      </c>
      <c r="I974" s="432" t="s">
        <v>124</v>
      </c>
    </row>
    <row r="975" spans="2:9" ht="15" thickTop="1">
      <c r="B975" s="1359" t="s">
        <v>911</v>
      </c>
      <c r="C975" s="1359"/>
      <c r="D975" s="1359"/>
      <c r="E975" s="1359"/>
      <c r="F975" s="1359"/>
      <c r="G975" s="1359"/>
      <c r="H975" s="1359"/>
      <c r="I975" s="1359"/>
    </row>
    <row r="976" spans="2:9">
      <c r="B976" s="1310"/>
      <c r="C976" s="1310"/>
      <c r="D976" s="1310"/>
      <c r="E976" s="1310"/>
      <c r="F976" s="1310"/>
      <c r="G976" s="1310"/>
      <c r="H976" s="1310"/>
      <c r="I976" s="1310"/>
    </row>
    <row r="977" spans="2:9">
      <c r="B977" s="411"/>
      <c r="C977" s="411"/>
      <c r="D977" s="411"/>
      <c r="E977" s="411"/>
      <c r="F977" s="411"/>
      <c r="G977" s="411"/>
      <c r="H977" s="411"/>
      <c r="I977" s="411"/>
    </row>
    <row r="978" spans="2:9">
      <c r="B978" s="1358" t="s">
        <v>64</v>
      </c>
      <c r="C978" s="1358"/>
      <c r="D978" s="1358"/>
      <c r="E978" s="1358"/>
      <c r="F978" s="1358"/>
      <c r="G978" s="1358"/>
      <c r="H978" s="1358"/>
      <c r="I978" s="1358"/>
    </row>
    <row r="979" spans="2:9">
      <c r="B979" s="413" t="s">
        <v>63</v>
      </c>
      <c r="C979" s="411"/>
      <c r="D979" s="411"/>
      <c r="E979" s="411"/>
      <c r="F979" s="411"/>
      <c r="G979" s="411"/>
      <c r="H979" s="411"/>
      <c r="I979" s="411"/>
    </row>
    <row r="980" spans="2:9">
      <c r="B980" s="411"/>
      <c r="C980" s="411"/>
      <c r="D980" s="411"/>
      <c r="E980" s="411"/>
      <c r="F980" s="411"/>
      <c r="G980" s="411"/>
      <c r="H980" s="411"/>
      <c r="I980" s="411"/>
    </row>
    <row r="981" spans="2:9">
      <c r="B981" s="1361" t="s">
        <v>389</v>
      </c>
      <c r="C981" s="1361" t="s">
        <v>390</v>
      </c>
      <c r="D981" s="1363" t="s">
        <v>391</v>
      </c>
      <c r="E981" s="1363" t="s">
        <v>392</v>
      </c>
      <c r="F981" s="1363" t="s">
        <v>393</v>
      </c>
      <c r="G981" s="1363" t="s">
        <v>394</v>
      </c>
      <c r="H981" s="1363" t="s">
        <v>395</v>
      </c>
      <c r="I981" s="1363" t="s">
        <v>395</v>
      </c>
    </row>
    <row r="982" spans="2:9">
      <c r="B982" s="1362"/>
      <c r="C982" s="1362"/>
      <c r="D982" s="1378"/>
      <c r="E982" s="1378"/>
      <c r="F982" s="1378"/>
      <c r="G982" s="1378"/>
      <c r="H982" s="1378"/>
      <c r="I982" s="1378"/>
    </row>
    <row r="983" spans="2:9">
      <c r="B983" s="539" t="s">
        <v>398</v>
      </c>
      <c r="C983" s="540" t="s">
        <v>397</v>
      </c>
      <c r="D983" s="540" t="s">
        <v>398</v>
      </c>
      <c r="E983" s="540" t="s">
        <v>399</v>
      </c>
      <c r="F983" s="540" t="s">
        <v>400</v>
      </c>
      <c r="G983" s="540" t="s">
        <v>404</v>
      </c>
      <c r="H983" s="540" t="s">
        <v>402</v>
      </c>
      <c r="I983" s="540" t="s">
        <v>402</v>
      </c>
    </row>
    <row r="984" spans="2:9">
      <c r="B984" s="541" t="s">
        <v>895</v>
      </c>
      <c r="C984" s="540" t="s">
        <v>804</v>
      </c>
      <c r="D984" s="540" t="s">
        <v>403</v>
      </c>
      <c r="E984" s="540" t="s">
        <v>408</v>
      </c>
      <c r="F984" s="540" t="s">
        <v>413</v>
      </c>
      <c r="G984" s="540" t="s">
        <v>404</v>
      </c>
      <c r="H984" s="540" t="s">
        <v>402</v>
      </c>
      <c r="I984" s="540" t="s">
        <v>402</v>
      </c>
    </row>
    <row r="985" spans="2:9" ht="15" thickBot="1">
      <c r="B985" s="542" t="s">
        <v>896</v>
      </c>
      <c r="C985" s="543" t="s">
        <v>804</v>
      </c>
      <c r="D985" s="543" t="s">
        <v>403</v>
      </c>
      <c r="E985" s="543" t="s">
        <v>408</v>
      </c>
      <c r="F985" s="543" t="s">
        <v>413</v>
      </c>
      <c r="G985" s="543" t="s">
        <v>404</v>
      </c>
      <c r="H985" s="543" t="s">
        <v>402</v>
      </c>
      <c r="I985" s="543" t="s">
        <v>402</v>
      </c>
    </row>
    <row r="986" spans="2:9" ht="15" thickTop="1">
      <c r="B986" s="1368"/>
      <c r="C986" s="1368"/>
      <c r="D986" s="1368"/>
      <c r="E986" s="411"/>
      <c r="F986" s="411"/>
      <c r="G986" s="411"/>
      <c r="H986" s="411"/>
      <c r="I986" s="411"/>
    </row>
    <row r="987" spans="2:9">
      <c r="B987" s="1361" t="s">
        <v>389</v>
      </c>
      <c r="C987" s="1363" t="s">
        <v>415</v>
      </c>
      <c r="D987" s="1363" t="s">
        <v>416</v>
      </c>
      <c r="E987" s="1363" t="s">
        <v>417</v>
      </c>
      <c r="F987" s="1363" t="s">
        <v>418</v>
      </c>
      <c r="G987" s="1361" t="s">
        <v>419</v>
      </c>
      <c r="H987" s="1361"/>
      <c r="I987" s="1361"/>
    </row>
    <row r="988" spans="2:9">
      <c r="B988" s="1362"/>
      <c r="C988" s="1378"/>
      <c r="D988" s="1378"/>
      <c r="E988" s="1378"/>
      <c r="F988" s="1378"/>
      <c r="G988" s="490" t="s">
        <v>420</v>
      </c>
      <c r="H988" s="490" t="s">
        <v>421</v>
      </c>
      <c r="I988" s="490" t="s">
        <v>421</v>
      </c>
    </row>
    <row r="989" spans="2:9">
      <c r="B989" s="539" t="s">
        <v>398</v>
      </c>
      <c r="C989" s="540" t="s">
        <v>429</v>
      </c>
      <c r="D989" s="544">
        <v>0.75</v>
      </c>
      <c r="E989" s="540" t="s">
        <v>918</v>
      </c>
      <c r="F989" s="544">
        <v>0.72916666666666663</v>
      </c>
      <c r="G989" s="544">
        <v>0.29166666666666669</v>
      </c>
      <c r="H989" s="544">
        <v>0.75</v>
      </c>
      <c r="I989" s="544">
        <v>0.75</v>
      </c>
    </row>
    <row r="990" spans="2:9">
      <c r="B990" s="541" t="s">
        <v>895</v>
      </c>
      <c r="C990" s="540" t="s">
        <v>429</v>
      </c>
      <c r="D990" s="544" t="s">
        <v>139</v>
      </c>
      <c r="E990" s="540" t="s">
        <v>919</v>
      </c>
      <c r="F990" s="540" t="s">
        <v>920</v>
      </c>
      <c r="G990" s="544">
        <v>6.9444444444444447E-4</v>
      </c>
      <c r="H990" s="544">
        <v>0.60416666666666663</v>
      </c>
      <c r="I990" s="544">
        <v>0.60416666666666663</v>
      </c>
    </row>
    <row r="991" spans="2:9" ht="15" thickBot="1">
      <c r="B991" s="542" t="s">
        <v>896</v>
      </c>
      <c r="C991" s="1062" t="s">
        <v>1399</v>
      </c>
      <c r="D991" s="1063">
        <v>0.83333333333333337</v>
      </c>
      <c r="E991" s="543" t="s">
        <v>919</v>
      </c>
      <c r="F991" s="543" t="s">
        <v>920</v>
      </c>
      <c r="G991" s="545">
        <v>6.9444444444444447E-4</v>
      </c>
      <c r="H991" s="545">
        <v>0.70833333333333337</v>
      </c>
      <c r="I991" s="1063">
        <v>0.83333333333333337</v>
      </c>
    </row>
    <row r="992" spans="2:9" ht="15" thickTop="1">
      <c r="B992" s="1368" t="s">
        <v>857</v>
      </c>
      <c r="C992" s="1368"/>
      <c r="D992" s="1368"/>
      <c r="E992" s="411"/>
      <c r="F992" s="411"/>
      <c r="G992" s="411"/>
      <c r="H992" s="411"/>
      <c r="I992" s="411"/>
    </row>
    <row r="993" spans="2:9">
      <c r="B993" s="1379"/>
      <c r="C993" s="1379"/>
      <c r="D993" s="1379"/>
      <c r="E993" s="411"/>
      <c r="F993" s="411"/>
      <c r="G993" s="411"/>
      <c r="H993" s="411"/>
      <c r="I993" s="411"/>
    </row>
    <row r="994" spans="2:9">
      <c r="B994" s="1358" t="s">
        <v>72</v>
      </c>
      <c r="C994" s="1358"/>
      <c r="D994" s="1358"/>
      <c r="E994" s="1358"/>
      <c r="F994" s="1358"/>
      <c r="G994" s="1358"/>
      <c r="H994" s="1358"/>
      <c r="I994" s="1358"/>
    </row>
    <row r="995" spans="2:9">
      <c r="B995" s="413" t="s">
        <v>71</v>
      </c>
      <c r="C995" s="411"/>
      <c r="D995" s="411"/>
      <c r="E995" s="411"/>
      <c r="F995" s="411"/>
      <c r="G995" s="411"/>
      <c r="H995" s="411"/>
      <c r="I995" s="411"/>
    </row>
    <row r="996" spans="2:9">
      <c r="B996" s="411"/>
      <c r="C996" s="411"/>
      <c r="D996" s="411"/>
      <c r="E996" s="411"/>
      <c r="F996" s="411"/>
      <c r="G996" s="411"/>
      <c r="H996" s="411"/>
      <c r="I996" s="411"/>
    </row>
    <row r="997" spans="2:9" ht="26.4">
      <c r="B997" s="491" t="s">
        <v>389</v>
      </c>
      <c r="C997" s="492" t="s">
        <v>392</v>
      </c>
      <c r="D997" s="492" t="s">
        <v>434</v>
      </c>
      <c r="E997" s="492" t="s">
        <v>435</v>
      </c>
      <c r="F997" s="492" t="s">
        <v>436</v>
      </c>
      <c r="G997" s="492" t="s">
        <v>437</v>
      </c>
      <c r="H997" s="411"/>
      <c r="I997" s="411"/>
    </row>
    <row r="998" spans="2:9">
      <c r="B998" s="547" t="s">
        <v>904</v>
      </c>
      <c r="C998" s="548" t="s">
        <v>412</v>
      </c>
      <c r="D998" s="548" t="s">
        <v>404</v>
      </c>
      <c r="E998" s="548" t="s">
        <v>438</v>
      </c>
      <c r="F998" s="549" t="s">
        <v>921</v>
      </c>
      <c r="G998" s="548" t="s">
        <v>439</v>
      </c>
      <c r="H998" s="411"/>
      <c r="I998" s="411"/>
    </row>
    <row r="999" spans="2:9">
      <c r="B999" s="541" t="s">
        <v>906</v>
      </c>
      <c r="C999" s="540" t="s">
        <v>412</v>
      </c>
      <c r="D999" s="540" t="s">
        <v>402</v>
      </c>
      <c r="E999" s="540" t="s">
        <v>438</v>
      </c>
      <c r="F999" s="540" t="s">
        <v>922</v>
      </c>
      <c r="G999" s="540" t="s">
        <v>439</v>
      </c>
      <c r="H999" s="411"/>
      <c r="I999" s="411"/>
    </row>
    <row r="1000" spans="2:9" ht="15" thickBot="1">
      <c r="B1000" s="542" t="s">
        <v>905</v>
      </c>
      <c r="C1000" s="543" t="s">
        <v>412</v>
      </c>
      <c r="D1000" s="543" t="s">
        <v>923</v>
      </c>
      <c r="E1000" s="543" t="s">
        <v>438</v>
      </c>
      <c r="F1000" s="543" t="s">
        <v>921</v>
      </c>
      <c r="G1000" s="543" t="s">
        <v>439</v>
      </c>
      <c r="H1000" s="411"/>
      <c r="I1000" s="411"/>
    </row>
    <row r="1001" spans="2:9" ht="15" thickTop="1">
      <c r="B1001" s="550" t="s">
        <v>857</v>
      </c>
      <c r="C1001" s="411"/>
      <c r="D1001" s="411"/>
      <c r="E1001" s="411"/>
      <c r="F1001" s="411"/>
      <c r="G1001" s="411"/>
      <c r="H1001" s="411"/>
      <c r="I1001" s="411"/>
    </row>
    <row r="1002" spans="2:9">
      <c r="B1002" s="494"/>
      <c r="C1002" s="411"/>
      <c r="D1002" s="411"/>
      <c r="E1002" s="411"/>
      <c r="F1002" s="411"/>
      <c r="G1002" s="411"/>
      <c r="H1002" s="411"/>
      <c r="I1002" s="411"/>
    </row>
    <row r="1003" spans="2:9">
      <c r="B1003" s="1358" t="s">
        <v>83</v>
      </c>
      <c r="C1003" s="1358"/>
      <c r="D1003" s="1358"/>
      <c r="E1003" s="1358"/>
      <c r="F1003" s="1358"/>
      <c r="G1003" s="1358"/>
      <c r="H1003" s="1358"/>
      <c r="I1003" s="1358"/>
    </row>
    <row r="1004" spans="2:9">
      <c r="B1004" s="413" t="s">
        <v>82</v>
      </c>
      <c r="C1004" s="411"/>
      <c r="D1004" s="411"/>
      <c r="E1004" s="411"/>
      <c r="F1004" s="411"/>
      <c r="G1004" s="411"/>
      <c r="H1004" s="411"/>
      <c r="I1004" s="411"/>
    </row>
    <row r="1005" spans="2:9">
      <c r="B1005" s="411"/>
      <c r="C1005" s="411"/>
      <c r="D1005" s="411"/>
      <c r="E1005" s="411"/>
      <c r="F1005" s="411"/>
      <c r="G1005" s="411"/>
      <c r="H1005" s="411"/>
      <c r="I1005" s="411"/>
    </row>
    <row r="1006" spans="2:9" ht="39.6">
      <c r="B1006" s="1361" t="s">
        <v>444</v>
      </c>
      <c r="C1006" s="484" t="s">
        <v>445</v>
      </c>
      <c r="D1006" s="484" t="s">
        <v>392</v>
      </c>
      <c r="E1006" s="484" t="s">
        <v>446</v>
      </c>
      <c r="F1006" s="484" t="s">
        <v>447</v>
      </c>
      <c r="G1006" s="484" t="s">
        <v>448</v>
      </c>
      <c r="H1006" s="903" t="s">
        <v>449</v>
      </c>
      <c r="I1006" s="903" t="s">
        <v>449</v>
      </c>
    </row>
    <row r="1007" spans="2:9">
      <c r="B1007" s="1362"/>
      <c r="C1007" s="489"/>
      <c r="D1007" s="489"/>
      <c r="E1007" s="489"/>
      <c r="F1007" s="489"/>
      <c r="G1007" s="489"/>
      <c r="H1007" s="902"/>
      <c r="I1007" s="902"/>
    </row>
    <row r="1008" spans="2:9" ht="15" thickBot="1">
      <c r="B1008" s="551" t="s">
        <v>525</v>
      </c>
      <c r="C1008" s="552" t="s">
        <v>124</v>
      </c>
      <c r="D1008" s="552" t="s">
        <v>124</v>
      </c>
      <c r="E1008" s="552" t="s">
        <v>124</v>
      </c>
      <c r="F1008" s="552" t="s">
        <v>124</v>
      </c>
      <c r="G1008" s="552" t="s">
        <v>124</v>
      </c>
      <c r="H1008" s="552" t="s">
        <v>124</v>
      </c>
      <c r="I1008" s="552" t="s">
        <v>124</v>
      </c>
    </row>
    <row r="1009" spans="2:9" ht="15" thickTop="1">
      <c r="B1009" s="553"/>
      <c r="C1009" s="553"/>
      <c r="D1009" s="553"/>
      <c r="E1009" s="553"/>
      <c r="F1009" s="553"/>
      <c r="G1009" s="553"/>
      <c r="H1009" s="553"/>
      <c r="I1009" s="553"/>
    </row>
    <row r="1010" spans="2:9" ht="39.6">
      <c r="B1010" s="1361" t="s">
        <v>444</v>
      </c>
      <c r="C1010" s="488" t="s">
        <v>456</v>
      </c>
      <c r="D1010" s="484" t="s">
        <v>457</v>
      </c>
      <c r="E1010" s="484" t="s">
        <v>458</v>
      </c>
      <c r="F1010" s="1363" t="s">
        <v>459</v>
      </c>
      <c r="G1010" s="495"/>
      <c r="H1010" s="899"/>
      <c r="I1010" s="899"/>
    </row>
    <row r="1011" spans="2:9">
      <c r="B1011" s="1362"/>
      <c r="C1011" s="489"/>
      <c r="D1011" s="489"/>
      <c r="E1011" s="489"/>
      <c r="F1011" s="1362"/>
      <c r="G1011" s="496"/>
      <c r="H1011" s="900"/>
      <c r="I1011" s="900"/>
    </row>
    <row r="1012" spans="2:9" ht="15" thickBot="1">
      <c r="B1012" s="551" t="s">
        <v>525</v>
      </c>
      <c r="C1012" s="552" t="s">
        <v>124</v>
      </c>
      <c r="D1012" s="552" t="s">
        <v>124</v>
      </c>
      <c r="E1012" s="552" t="s">
        <v>124</v>
      </c>
      <c r="F1012" s="552" t="s">
        <v>124</v>
      </c>
      <c r="G1012" s="553"/>
      <c r="H1012" s="553"/>
      <c r="I1012" s="553"/>
    </row>
    <row r="1013" spans="2:9" ht="15" thickTop="1">
      <c r="B1013" s="550" t="s">
        <v>857</v>
      </c>
      <c r="C1013" s="411"/>
      <c r="D1013" s="411"/>
      <c r="E1013" s="411"/>
      <c r="F1013" s="411"/>
      <c r="G1013" s="411"/>
      <c r="H1013" s="411"/>
      <c r="I1013" s="411"/>
    </row>
    <row r="1014" spans="2:9">
      <c r="B1014" s="498"/>
      <c r="C1014" s="411"/>
      <c r="D1014" s="411"/>
      <c r="E1014" s="411"/>
      <c r="F1014" s="411"/>
      <c r="G1014" s="411"/>
      <c r="H1014" s="411"/>
      <c r="I1014" s="411"/>
    </row>
    <row r="1015" spans="2:9">
      <c r="B1015" s="1358" t="s">
        <v>92</v>
      </c>
      <c r="C1015" s="1358"/>
      <c r="D1015" s="1358"/>
      <c r="E1015" s="1358"/>
      <c r="F1015" s="1358"/>
      <c r="G1015" s="1358"/>
      <c r="H1015" s="1358"/>
      <c r="I1015" s="1358"/>
    </row>
    <row r="1016" spans="2:9">
      <c r="B1016" s="413" t="s">
        <v>91</v>
      </c>
      <c r="C1016" s="411"/>
      <c r="D1016" s="411"/>
      <c r="E1016" s="411"/>
      <c r="F1016" s="411"/>
      <c r="G1016" s="411"/>
      <c r="H1016" s="411"/>
      <c r="I1016" s="411"/>
    </row>
    <row r="1017" spans="2:9">
      <c r="B1017" s="411"/>
      <c r="C1017" s="411"/>
      <c r="D1017" s="411"/>
      <c r="E1017" s="411"/>
      <c r="F1017" s="411"/>
      <c r="G1017" s="411"/>
      <c r="H1017" s="411"/>
      <c r="I1017" s="411"/>
    </row>
    <row r="1018" spans="2:9" ht="52.8">
      <c r="B1018" s="1361" t="s">
        <v>389</v>
      </c>
      <c r="C1018" s="484" t="s">
        <v>464</v>
      </c>
      <c r="D1018" s="484" t="s">
        <v>392</v>
      </c>
      <c r="E1018" s="484" t="s">
        <v>465</v>
      </c>
      <c r="F1018" s="484" t="s">
        <v>466</v>
      </c>
      <c r="G1018" s="484" t="s">
        <v>467</v>
      </c>
      <c r="H1018" s="903" t="s">
        <v>468</v>
      </c>
      <c r="I1018" s="903" t="s">
        <v>468</v>
      </c>
    </row>
    <row r="1019" spans="2:9">
      <c r="B1019" s="1362"/>
      <c r="C1019" s="489"/>
      <c r="D1019" s="489"/>
      <c r="E1019" s="489"/>
      <c r="F1019" s="489"/>
      <c r="G1019" s="489"/>
      <c r="H1019" s="902"/>
      <c r="I1019" s="902"/>
    </row>
    <row r="1020" spans="2:9" ht="15" thickBot="1">
      <c r="B1020" s="551" t="s">
        <v>525</v>
      </c>
      <c r="C1020" s="552" t="s">
        <v>124</v>
      </c>
      <c r="D1020" s="552" t="s">
        <v>124</v>
      </c>
      <c r="E1020" s="552" t="s">
        <v>124</v>
      </c>
      <c r="F1020" s="552" t="s">
        <v>124</v>
      </c>
      <c r="G1020" s="552" t="s">
        <v>124</v>
      </c>
      <c r="H1020" s="552" t="s">
        <v>124</v>
      </c>
      <c r="I1020" s="552" t="s">
        <v>124</v>
      </c>
    </row>
    <row r="1021" spans="2:9" ht="15" thickTop="1">
      <c r="B1021" s="553"/>
      <c r="C1021" s="553"/>
      <c r="D1021" s="553"/>
      <c r="E1021" s="553"/>
      <c r="F1021" s="553"/>
      <c r="G1021" s="553"/>
      <c r="H1021" s="553"/>
      <c r="I1021" s="553"/>
    </row>
    <row r="1022" spans="2:9" ht="26.4">
      <c r="B1022" s="1361" t="s">
        <v>389</v>
      </c>
      <c r="C1022" s="488" t="s">
        <v>471</v>
      </c>
      <c r="D1022" s="484" t="s">
        <v>472</v>
      </c>
      <c r="E1022" s="484" t="s">
        <v>473</v>
      </c>
      <c r="F1022" s="1363" t="s">
        <v>458</v>
      </c>
      <c r="G1022" s="495"/>
      <c r="H1022" s="899"/>
      <c r="I1022" s="899"/>
    </row>
    <row r="1023" spans="2:9">
      <c r="B1023" s="1362"/>
      <c r="C1023" s="489"/>
      <c r="D1023" s="489"/>
      <c r="E1023" s="489"/>
      <c r="F1023" s="1362"/>
      <c r="G1023" s="496"/>
      <c r="H1023" s="900"/>
      <c r="I1023" s="900"/>
    </row>
    <row r="1024" spans="2:9" ht="15" thickBot="1">
      <c r="B1024" s="551" t="s">
        <v>525</v>
      </c>
      <c r="C1024" s="552" t="s">
        <v>124</v>
      </c>
      <c r="D1024" s="552" t="s">
        <v>124</v>
      </c>
      <c r="E1024" s="552" t="s">
        <v>124</v>
      </c>
      <c r="F1024" s="552" t="s">
        <v>124</v>
      </c>
      <c r="G1024" s="553"/>
      <c r="H1024" s="553"/>
      <c r="I1024" s="553"/>
    </row>
    <row r="1025" spans="2:9" ht="15" thickTop="1">
      <c r="B1025" s="550" t="s">
        <v>857</v>
      </c>
      <c r="C1025" s="411"/>
      <c r="D1025" s="411"/>
      <c r="E1025" s="411"/>
      <c r="F1025" s="411"/>
      <c r="G1025" s="411"/>
      <c r="H1025" s="411"/>
      <c r="I1025" s="411"/>
    </row>
    <row r="1026" spans="2:9">
      <c r="B1026" s="498"/>
      <c r="C1026" s="411"/>
      <c r="D1026" s="411"/>
      <c r="E1026" s="411"/>
      <c r="F1026" s="411"/>
      <c r="G1026" s="411"/>
      <c r="H1026" s="411"/>
      <c r="I1026" s="411"/>
    </row>
  </sheetData>
  <mergeCells count="88">
    <mergeCell ref="B86:I86"/>
    <mergeCell ref="B2:I2"/>
    <mergeCell ref="B13:I13"/>
    <mergeCell ref="B14:I14"/>
    <mergeCell ref="B16:I16"/>
    <mergeCell ref="B31:I31"/>
    <mergeCell ref="B32:I32"/>
    <mergeCell ref="B34:I34"/>
    <mergeCell ref="B49:I49"/>
    <mergeCell ref="B51:I51"/>
    <mergeCell ref="B53:I53"/>
    <mergeCell ref="B85:I85"/>
    <mergeCell ref="B284:I284"/>
    <mergeCell ref="B88:I88"/>
    <mergeCell ref="B115:I115"/>
    <mergeCell ref="B116:I116"/>
    <mergeCell ref="B118:I118"/>
    <mergeCell ref="B149:I149"/>
    <mergeCell ref="B150:I150"/>
    <mergeCell ref="B152:I152"/>
    <mergeCell ref="B216:I216"/>
    <mergeCell ref="B217:I217"/>
    <mergeCell ref="B219:I219"/>
    <mergeCell ref="B283:I283"/>
    <mergeCell ref="B548:I548"/>
    <mergeCell ref="B286:I286"/>
    <mergeCell ref="B333:I333"/>
    <mergeCell ref="B335:I335"/>
    <mergeCell ref="B440:I440"/>
    <mergeCell ref="B442:I442"/>
    <mergeCell ref="B547:I547"/>
    <mergeCell ref="B550:I550"/>
    <mergeCell ref="B611:I611"/>
    <mergeCell ref="B613:I613"/>
    <mergeCell ref="B625:I625"/>
    <mergeCell ref="B627:I627"/>
    <mergeCell ref="B821:I821"/>
    <mergeCell ref="B634:I634"/>
    <mergeCell ref="B635:I635"/>
    <mergeCell ref="B637:I637"/>
    <mergeCell ref="B689:I689"/>
    <mergeCell ref="B691:I691"/>
    <mergeCell ref="B743:I743"/>
    <mergeCell ref="B745:I745"/>
    <mergeCell ref="B768:I768"/>
    <mergeCell ref="B769:I769"/>
    <mergeCell ref="B771:I771"/>
    <mergeCell ref="B818:I818"/>
    <mergeCell ref="B975:I975"/>
    <mergeCell ref="B868:I868"/>
    <mergeCell ref="B871:I871"/>
    <mergeCell ref="B897:I897"/>
    <mergeCell ref="B899:I899"/>
    <mergeCell ref="B911:I911"/>
    <mergeCell ref="B912:I912"/>
    <mergeCell ref="B914:I914"/>
    <mergeCell ref="B926:I926"/>
    <mergeCell ref="B927:I927"/>
    <mergeCell ref="B950:I950"/>
    <mergeCell ref="B952:I952"/>
    <mergeCell ref="B976:I976"/>
    <mergeCell ref="B978:I978"/>
    <mergeCell ref="B981:B982"/>
    <mergeCell ref="C981:C982"/>
    <mergeCell ref="D981:D982"/>
    <mergeCell ref="E981:E982"/>
    <mergeCell ref="F981:F982"/>
    <mergeCell ref="G981:G982"/>
    <mergeCell ref="H981:H982"/>
    <mergeCell ref="I981:I982"/>
    <mergeCell ref="B1006:B1007"/>
    <mergeCell ref="B986:D986"/>
    <mergeCell ref="B987:B988"/>
    <mergeCell ref="C987:C988"/>
    <mergeCell ref="D987:D988"/>
    <mergeCell ref="G987:I987"/>
    <mergeCell ref="B992:D992"/>
    <mergeCell ref="B993:D993"/>
    <mergeCell ref="B994:I994"/>
    <mergeCell ref="B1003:I1003"/>
    <mergeCell ref="E987:E988"/>
    <mergeCell ref="F987:F988"/>
    <mergeCell ref="B1010:B1011"/>
    <mergeCell ref="F1010:F1011"/>
    <mergeCell ref="B1015:I1015"/>
    <mergeCell ref="B1018:B1019"/>
    <mergeCell ref="B1022:B1023"/>
    <mergeCell ref="F1022:F102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886"/>
  <sheetViews>
    <sheetView view="pageBreakPreview" topLeftCell="A857" zoomScale="75" zoomScaleNormal="100" zoomScaleSheetLayoutView="75" workbookViewId="0">
      <selection activeCell="B887" sqref="B887"/>
    </sheetView>
  </sheetViews>
  <sheetFormatPr baseColWidth="10" defaultRowHeight="14.4"/>
  <cols>
    <col min="1" max="1" width="5.33203125" customWidth="1"/>
    <col min="2" max="2" width="46" customWidth="1"/>
    <col min="8" max="9" width="11.5546875" style="906"/>
  </cols>
  <sheetData>
    <row r="1" spans="2:10">
      <c r="B1" s="411"/>
      <c r="C1" s="459"/>
      <c r="D1" s="459"/>
      <c r="E1" s="459"/>
      <c r="F1" s="459"/>
      <c r="G1" s="459"/>
      <c r="H1" s="459"/>
      <c r="I1" s="459"/>
    </row>
    <row r="2" spans="2:10">
      <c r="B2" s="1358" t="s">
        <v>6</v>
      </c>
      <c r="C2" s="1358"/>
      <c r="D2" s="1358"/>
      <c r="E2" s="1358"/>
      <c r="F2" s="1358"/>
      <c r="G2" s="1358"/>
      <c r="H2" s="1358"/>
      <c r="I2" s="1358"/>
    </row>
    <row r="3" spans="2:10">
      <c r="B3" s="413" t="s">
        <v>5</v>
      </c>
      <c r="C3" s="459"/>
      <c r="D3" s="459"/>
      <c r="E3" s="459"/>
      <c r="F3" s="459"/>
      <c r="G3" s="459"/>
      <c r="H3" s="459"/>
      <c r="I3" s="459"/>
    </row>
    <row r="4" spans="2:10">
      <c r="B4" s="414"/>
      <c r="C4" s="459"/>
      <c r="D4" s="459"/>
      <c r="E4" s="459"/>
      <c r="F4" s="459"/>
      <c r="G4" s="459"/>
      <c r="H4" s="459"/>
      <c r="I4" s="459"/>
    </row>
    <row r="5" spans="2:10">
      <c r="B5" s="415"/>
      <c r="C5" s="416">
        <v>2014</v>
      </c>
      <c r="D5" s="416">
        <v>2015</v>
      </c>
      <c r="E5" s="416">
        <v>2016</v>
      </c>
      <c r="F5" s="416">
        <v>2017</v>
      </c>
      <c r="G5" s="416">
        <v>2018</v>
      </c>
      <c r="H5" s="416">
        <v>2019</v>
      </c>
      <c r="I5" s="416">
        <v>2020</v>
      </c>
    </row>
    <row r="6" spans="2:10">
      <c r="B6" s="417" t="s">
        <v>482</v>
      </c>
      <c r="C6" s="977">
        <v>8432.15</v>
      </c>
      <c r="D6" s="977">
        <v>8576.5300000000007</v>
      </c>
      <c r="E6" s="977">
        <v>8721.01</v>
      </c>
      <c r="F6" s="977">
        <v>8866.4</v>
      </c>
      <c r="G6" s="977">
        <v>9012.2000000000007</v>
      </c>
      <c r="H6" s="977">
        <v>9158.2999999999993</v>
      </c>
      <c r="I6" s="977">
        <v>9304.4</v>
      </c>
    </row>
    <row r="7" spans="2:10">
      <c r="B7" s="417" t="s">
        <v>927</v>
      </c>
      <c r="C7" s="977">
        <v>19721.639452775857</v>
      </c>
      <c r="D7" s="977">
        <v>20833.948912332507</v>
      </c>
      <c r="E7" s="977">
        <v>21566.622849639658</v>
      </c>
      <c r="F7" s="977">
        <v>22975.415842424507</v>
      </c>
      <c r="G7" s="977">
        <v>23900.438563688447</v>
      </c>
      <c r="H7" s="977">
        <v>24915.52225780494</v>
      </c>
      <c r="I7" s="977">
        <v>23662.231633895848</v>
      </c>
    </row>
    <row r="8" spans="2:10" ht="16.2">
      <c r="B8" s="417" t="s">
        <v>928</v>
      </c>
      <c r="C8" s="977">
        <v>2338.8611982567786</v>
      </c>
      <c r="D8" s="977">
        <v>2429.1820455369175</v>
      </c>
      <c r="E8" s="977">
        <v>2472.9505223893702</v>
      </c>
      <c r="F8" s="977">
        <v>2593.1676804734839</v>
      </c>
      <c r="G8" s="977">
        <v>2648.5895756705881</v>
      </c>
      <c r="H8" s="977">
        <v>2722.4317155770409</v>
      </c>
      <c r="I8" s="977">
        <v>2543.1299091136798</v>
      </c>
    </row>
    <row r="9" spans="2:10">
      <c r="B9" s="417" t="s">
        <v>483</v>
      </c>
      <c r="C9" s="977">
        <v>5.82</v>
      </c>
      <c r="D9" s="977">
        <v>2.3571428571428577</v>
      </c>
      <c r="E9" s="977">
        <v>3.31</v>
      </c>
      <c r="F9" s="977">
        <v>4.7300000000000004</v>
      </c>
      <c r="G9" s="977">
        <v>4.22</v>
      </c>
      <c r="H9" s="977">
        <v>4.08</v>
      </c>
      <c r="I9" s="977">
        <v>4.01</v>
      </c>
    </row>
    <row r="10" spans="2:10">
      <c r="B10" s="417" t="s">
        <v>484</v>
      </c>
      <c r="C10" s="977"/>
      <c r="D10" s="977"/>
      <c r="E10" s="977"/>
      <c r="F10" s="977"/>
      <c r="G10" s="977"/>
      <c r="H10" s="977"/>
      <c r="I10" s="977"/>
    </row>
    <row r="11" spans="2:10">
      <c r="B11" s="419" t="s">
        <v>485</v>
      </c>
      <c r="C11" s="977">
        <v>21.5124</v>
      </c>
      <c r="D11" s="977">
        <v>22.367599999999999</v>
      </c>
      <c r="E11" s="977">
        <v>23.5029</v>
      </c>
      <c r="F11" s="977">
        <v>23.587900000000001</v>
      </c>
      <c r="G11" s="977">
        <v>24.338799999999999</v>
      </c>
      <c r="H11" s="977">
        <v>24.635000000000002</v>
      </c>
      <c r="I11" s="977">
        <v>24.114100000000001</v>
      </c>
    </row>
    <row r="12" spans="2:10" ht="15" thickBot="1">
      <c r="B12" s="421" t="s">
        <v>114</v>
      </c>
      <c r="C12" s="977">
        <v>21.024291666666667</v>
      </c>
      <c r="D12" s="977">
        <v>22.098796629354624</v>
      </c>
      <c r="E12" s="977">
        <v>22.994879794463788</v>
      </c>
      <c r="F12" s="977">
        <v>23.651497919641432</v>
      </c>
      <c r="G12" s="977">
        <v>24.07005622373897</v>
      </c>
      <c r="H12" s="977">
        <v>24.680104781162001</v>
      </c>
      <c r="I12" s="977">
        <v>24.753945826518915</v>
      </c>
      <c r="J12" s="743"/>
    </row>
    <row r="13" spans="2:10" ht="15.75" customHeight="1" thickTop="1">
      <c r="B13" s="1381" t="s">
        <v>1699</v>
      </c>
      <c r="C13" s="1381"/>
      <c r="D13" s="1381"/>
      <c r="E13" s="1381"/>
      <c r="F13" s="1381"/>
      <c r="G13" s="1381"/>
      <c r="H13" s="1381"/>
      <c r="I13" s="1381"/>
      <c r="J13" s="1382"/>
    </row>
    <row r="14" spans="2:10" ht="15" customHeight="1">
      <c r="B14" s="1374"/>
      <c r="C14" s="1374"/>
      <c r="D14" s="1374"/>
      <c r="E14" s="1374"/>
      <c r="F14" s="1374"/>
      <c r="G14" s="1374"/>
      <c r="H14" s="1374"/>
      <c r="I14" s="1374"/>
    </row>
    <row r="15" spans="2:10">
      <c r="B15" s="417"/>
      <c r="C15" s="459"/>
      <c r="D15" s="459"/>
      <c r="E15" s="459"/>
      <c r="F15" s="459"/>
      <c r="G15" s="459"/>
      <c r="H15" s="459"/>
      <c r="I15" s="459"/>
    </row>
    <row r="16" spans="2:10">
      <c r="B16" s="1358" t="s">
        <v>8</v>
      </c>
      <c r="C16" s="1358"/>
      <c r="D16" s="1358"/>
      <c r="E16" s="1358"/>
      <c r="F16" s="1358"/>
      <c r="G16" s="1358"/>
      <c r="H16" s="1358"/>
      <c r="I16" s="1358"/>
    </row>
    <row r="17" spans="2:9">
      <c r="B17" s="413" t="s">
        <v>7</v>
      </c>
      <c r="C17" s="459"/>
      <c r="D17" s="459"/>
      <c r="E17" s="459"/>
      <c r="F17" s="459"/>
      <c r="G17" s="459"/>
      <c r="H17" s="459"/>
      <c r="I17" s="459"/>
    </row>
    <row r="18" spans="2:9">
      <c r="B18" s="422" t="s">
        <v>115</v>
      </c>
      <c r="C18" s="459"/>
      <c r="D18" s="459"/>
      <c r="E18" s="459"/>
      <c r="F18" s="459"/>
      <c r="G18" s="459"/>
      <c r="H18" s="459"/>
      <c r="I18" s="459"/>
    </row>
    <row r="19" spans="2:9">
      <c r="B19" s="415"/>
      <c r="C19" s="416">
        <v>2014</v>
      </c>
      <c r="D19" s="416">
        <v>2015</v>
      </c>
      <c r="E19" s="416">
        <v>2016</v>
      </c>
      <c r="F19" s="416">
        <v>2017</v>
      </c>
      <c r="G19" s="416">
        <v>2018</v>
      </c>
      <c r="H19" s="416">
        <v>2019</v>
      </c>
      <c r="I19" s="416">
        <v>2020</v>
      </c>
    </row>
    <row r="20" spans="2:9">
      <c r="B20" s="300" t="s">
        <v>116</v>
      </c>
      <c r="C20" s="565">
        <v>910.82951700982085</v>
      </c>
      <c r="D20" s="565">
        <v>979.01480960401204</v>
      </c>
      <c r="E20" s="565">
        <v>1048.4857020781706</v>
      </c>
      <c r="F20" s="565">
        <v>1206.9361158887889</v>
      </c>
      <c r="G20" s="565">
        <v>1227.8101658305663</v>
      </c>
      <c r="H20" s="565">
        <v>1353.9665775947603</v>
      </c>
      <c r="I20" s="565">
        <v>1716.4310207662008</v>
      </c>
    </row>
    <row r="21" spans="2:9">
      <c r="B21" s="423" t="s">
        <v>117</v>
      </c>
      <c r="C21" s="977"/>
      <c r="D21" s="977"/>
      <c r="E21" s="977"/>
      <c r="F21" s="977"/>
      <c r="G21" s="977"/>
      <c r="H21" s="977"/>
      <c r="I21" s="977"/>
    </row>
    <row r="22" spans="2:9">
      <c r="B22" s="425" t="s">
        <v>118</v>
      </c>
      <c r="C22" s="977"/>
      <c r="D22" s="977"/>
      <c r="E22" s="977"/>
      <c r="F22" s="977"/>
      <c r="G22" s="977"/>
      <c r="H22" s="977"/>
      <c r="I22" s="977"/>
    </row>
    <row r="23" spans="2:9">
      <c r="B23" s="303" t="s">
        <v>119</v>
      </c>
      <c r="C23" s="565">
        <v>1254.3676275107882</v>
      </c>
      <c r="D23" s="565">
        <v>1386.7021553946824</v>
      </c>
      <c r="E23" s="565">
        <v>1474.1800753939265</v>
      </c>
      <c r="F23" s="565">
        <v>1615.687662480404</v>
      </c>
      <c r="G23" s="565">
        <v>1714.6493497915553</v>
      </c>
      <c r="H23" s="565">
        <v>1978.1063898969653</v>
      </c>
      <c r="I23" s="565">
        <v>2596.7888988806453</v>
      </c>
    </row>
    <row r="24" spans="2:9">
      <c r="B24" s="303" t="s">
        <v>120</v>
      </c>
      <c r="C24" s="565">
        <v>14385.554289635109</v>
      </c>
      <c r="D24" s="565">
        <v>11600.935534669761</v>
      </c>
      <c r="E24" s="565">
        <v>11842.71802438448</v>
      </c>
      <c r="F24" s="565">
        <v>12812.786942419832</v>
      </c>
      <c r="G24" s="565">
        <v>13596.519738332709</v>
      </c>
      <c r="H24" s="565">
        <v>11325.017157475264</v>
      </c>
      <c r="I24" s="565">
        <v>16715.903743878378</v>
      </c>
    </row>
    <row r="25" spans="2:9">
      <c r="B25" s="423" t="s">
        <v>121</v>
      </c>
      <c r="C25" s="565">
        <v>2165.1971445206091</v>
      </c>
      <c r="D25" s="565">
        <v>2365.7169649986945</v>
      </c>
      <c r="E25" s="565">
        <v>2522.665777472097</v>
      </c>
      <c r="F25" s="565">
        <v>2822.6237783691931</v>
      </c>
      <c r="G25" s="565">
        <v>2942.4595156221217</v>
      </c>
      <c r="H25" s="565">
        <v>3332.0729674917256</v>
      </c>
      <c r="I25" s="565">
        <v>4313.2199196468464</v>
      </c>
    </row>
    <row r="26" spans="2:9">
      <c r="B26" s="423" t="s">
        <v>122</v>
      </c>
      <c r="C26" s="436"/>
      <c r="D26" s="436"/>
      <c r="E26" s="436"/>
      <c r="F26" s="436"/>
      <c r="G26" s="436"/>
      <c r="H26" s="436"/>
      <c r="I26" s="436"/>
    </row>
    <row r="27" spans="2:9">
      <c r="B27" s="427" t="s">
        <v>123</v>
      </c>
      <c r="C27" s="567" t="s">
        <v>139</v>
      </c>
      <c r="D27" s="567" t="s">
        <v>139</v>
      </c>
      <c r="E27" s="567" t="s">
        <v>139</v>
      </c>
      <c r="F27" s="567" t="s">
        <v>139</v>
      </c>
      <c r="G27" s="567" t="s">
        <v>139</v>
      </c>
      <c r="H27" s="567" t="s">
        <v>139</v>
      </c>
      <c r="I27" s="567" t="s">
        <v>139</v>
      </c>
    </row>
    <row r="28" spans="2:9">
      <c r="B28" s="427" t="s">
        <v>125</v>
      </c>
      <c r="C28" s="567" t="s">
        <v>139</v>
      </c>
      <c r="D28" s="567" t="s">
        <v>139</v>
      </c>
      <c r="E28" s="567" t="s">
        <v>139</v>
      </c>
      <c r="F28" s="567" t="s">
        <v>139</v>
      </c>
      <c r="G28" s="567" t="s">
        <v>139</v>
      </c>
      <c r="H28" s="567" t="s">
        <v>139</v>
      </c>
      <c r="I28" s="567" t="s">
        <v>139</v>
      </c>
    </row>
    <row r="29" spans="2:9">
      <c r="B29" s="427" t="s">
        <v>126</v>
      </c>
      <c r="C29" s="567" t="s">
        <v>139</v>
      </c>
      <c r="D29" s="567" t="s">
        <v>139</v>
      </c>
      <c r="E29" s="567" t="s">
        <v>139</v>
      </c>
      <c r="F29" s="567" t="s">
        <v>139</v>
      </c>
      <c r="G29" s="567" t="s">
        <v>139</v>
      </c>
      <c r="H29" s="567" t="s">
        <v>139</v>
      </c>
      <c r="I29" s="567" t="s">
        <v>139</v>
      </c>
    </row>
    <row r="30" spans="2:9" ht="15" thickBot="1">
      <c r="B30" s="421" t="s">
        <v>127</v>
      </c>
      <c r="C30" s="568" t="s">
        <v>139</v>
      </c>
      <c r="D30" s="568" t="s">
        <v>139</v>
      </c>
      <c r="E30" s="568" t="s">
        <v>139</v>
      </c>
      <c r="F30" s="568" t="s">
        <v>139</v>
      </c>
      <c r="G30" s="568" t="s">
        <v>139</v>
      </c>
      <c r="H30" s="568" t="s">
        <v>139</v>
      </c>
      <c r="I30" s="568" t="s">
        <v>139</v>
      </c>
    </row>
    <row r="31" spans="2:9" ht="15" thickTop="1">
      <c r="B31" s="1359" t="s">
        <v>1490</v>
      </c>
      <c r="C31" s="1359"/>
      <c r="D31" s="1359"/>
      <c r="E31" s="1359"/>
      <c r="F31" s="1359"/>
      <c r="G31" s="1359"/>
      <c r="H31" s="1359"/>
      <c r="I31" s="1359"/>
    </row>
    <row r="32" spans="2:9">
      <c r="B32" s="1310"/>
      <c r="C32" s="1310"/>
      <c r="D32" s="1310"/>
      <c r="E32" s="1310"/>
      <c r="F32" s="1310"/>
      <c r="G32" s="1310"/>
      <c r="H32" s="1310"/>
      <c r="I32" s="1310"/>
    </row>
    <row r="33" spans="2:9">
      <c r="B33" s="417"/>
      <c r="C33" s="459"/>
      <c r="D33" s="459"/>
      <c r="E33" s="459"/>
      <c r="F33" s="459"/>
      <c r="G33" s="459"/>
      <c r="H33" s="459"/>
      <c r="I33" s="459"/>
    </row>
    <row r="34" spans="2:9">
      <c r="B34" s="1358" t="s">
        <v>10</v>
      </c>
      <c r="C34" s="1358"/>
      <c r="D34" s="1358"/>
      <c r="E34" s="1358"/>
      <c r="F34" s="1358"/>
      <c r="G34" s="1358"/>
      <c r="H34" s="1358"/>
      <c r="I34" s="1358"/>
    </row>
    <row r="35" spans="2:9">
      <c r="B35" s="413" t="s">
        <v>9</v>
      </c>
      <c r="C35" s="459"/>
      <c r="D35" s="459"/>
      <c r="E35" s="459"/>
      <c r="F35" s="459"/>
      <c r="G35" s="459"/>
      <c r="H35" s="459"/>
      <c r="I35" s="459"/>
    </row>
    <row r="36" spans="2:9">
      <c r="B36" s="428" t="s">
        <v>115</v>
      </c>
      <c r="C36" s="459"/>
      <c r="D36" s="459"/>
      <c r="E36" s="459"/>
      <c r="F36" s="459"/>
      <c r="G36" s="459"/>
      <c r="H36" s="459"/>
      <c r="I36" s="459"/>
    </row>
    <row r="37" spans="2:9">
      <c r="B37" s="417"/>
      <c r="C37" s="459"/>
      <c r="D37" s="459"/>
      <c r="E37" s="459"/>
      <c r="F37" s="459"/>
      <c r="G37" s="459"/>
      <c r="H37" s="459"/>
      <c r="I37" s="459"/>
    </row>
    <row r="38" spans="2:9">
      <c r="B38" s="415"/>
      <c r="C38" s="416">
        <v>2014</v>
      </c>
      <c r="D38" s="416">
        <v>2015</v>
      </c>
      <c r="E38" s="416">
        <v>2016</v>
      </c>
      <c r="F38" s="416">
        <v>2017</v>
      </c>
      <c r="G38" s="416">
        <v>2018</v>
      </c>
      <c r="H38" s="416">
        <v>2019</v>
      </c>
      <c r="I38" s="416">
        <v>2020</v>
      </c>
    </row>
    <row r="39" spans="2:9">
      <c r="B39" s="300" t="s">
        <v>129</v>
      </c>
      <c r="C39" s="977">
        <v>970.0154635128016</v>
      </c>
      <c r="D39" s="977">
        <v>1007.9799212329566</v>
      </c>
      <c r="E39" s="977">
        <v>1578.1920840680893</v>
      </c>
      <c r="F39" s="977">
        <v>1728.0991432553183</v>
      </c>
      <c r="G39" s="977">
        <v>1760.445227164814</v>
      </c>
      <c r="H39" s="977">
        <v>1865.7865869475193</v>
      </c>
      <c r="I39" s="977">
        <v>3445.4987029637236</v>
      </c>
    </row>
    <row r="40" spans="2:9">
      <c r="B40" s="427" t="s">
        <v>133</v>
      </c>
      <c r="C40" s="569"/>
      <c r="D40" s="569"/>
      <c r="E40" s="569"/>
      <c r="F40" s="569"/>
      <c r="G40" s="569"/>
      <c r="H40" s="569"/>
      <c r="I40" s="569"/>
    </row>
    <row r="41" spans="2:9">
      <c r="B41" s="83" t="s">
        <v>130</v>
      </c>
      <c r="C41" s="565">
        <v>407.71197307019861</v>
      </c>
      <c r="D41" s="565">
        <v>429.02447800432662</v>
      </c>
      <c r="E41" s="565">
        <v>916.8678664250192</v>
      </c>
      <c r="F41" s="565">
        <v>1035.0641679851133</v>
      </c>
      <c r="G41" s="565">
        <v>1101.4653282011343</v>
      </c>
      <c r="H41" s="565">
        <v>1222.7219087743474</v>
      </c>
      <c r="I41" s="565">
        <v>1123.3353251802857</v>
      </c>
    </row>
    <row r="42" spans="2:9">
      <c r="B42" s="83" t="s">
        <v>131</v>
      </c>
      <c r="C42" s="565">
        <v>7996.2740000000003</v>
      </c>
      <c r="D42" s="565">
        <v>8390.8171000000002</v>
      </c>
      <c r="E42" s="565">
        <v>9692.8616999999995</v>
      </c>
      <c r="F42" s="565">
        <v>11003.4928</v>
      </c>
      <c r="G42" s="565">
        <v>11324.465</v>
      </c>
      <c r="H42" s="565">
        <v>11819.571099999999</v>
      </c>
      <c r="I42" s="565">
        <v>13126.829900000001</v>
      </c>
    </row>
    <row r="43" spans="2:9">
      <c r="B43" s="427" t="s">
        <v>132</v>
      </c>
      <c r="C43" s="571"/>
      <c r="D43" s="569"/>
      <c r="E43" s="569"/>
      <c r="F43" s="569"/>
      <c r="G43" s="569"/>
      <c r="H43" s="569"/>
      <c r="I43" s="569"/>
    </row>
    <row r="44" spans="2:9">
      <c r="B44" s="83" t="s">
        <v>130</v>
      </c>
      <c r="C44" s="565">
        <f>1113.33838825/C11</f>
        <v>51.753332415258178</v>
      </c>
      <c r="D44" s="565">
        <f>662.278497367357/D11</f>
        <v>29.608831406469939</v>
      </c>
      <c r="E44" s="565">
        <f>606.6506898702/E11</f>
        <v>25.811737694931264</v>
      </c>
      <c r="F44" s="565">
        <f>540.789975841973/F11</f>
        <v>22.92658421656752</v>
      </c>
      <c r="G44" s="565">
        <f>618.05901836973/G11</f>
        <v>25.393980737330107</v>
      </c>
      <c r="H44" s="565">
        <f>474.829438378057/H11</f>
        <v>19.274586497992974</v>
      </c>
      <c r="I44" s="565">
        <f>39882.4942539774/I11</f>
        <v>1653.9076413375326</v>
      </c>
    </row>
    <row r="45" spans="2:9">
      <c r="B45" s="83" t="s">
        <v>131</v>
      </c>
      <c r="C45" s="565">
        <v>2712.4202</v>
      </c>
      <c r="D45" s="565">
        <v>3741.123</v>
      </c>
      <c r="E45" s="565">
        <v>4907.5585000000001</v>
      </c>
      <c r="F45" s="565">
        <v>4847.0325000000003</v>
      </c>
      <c r="G45" s="565">
        <v>3919.1592000000001</v>
      </c>
      <c r="H45" s="565">
        <v>3576.5030999999999</v>
      </c>
      <c r="I45" s="565">
        <v>4473.3823000000002</v>
      </c>
    </row>
    <row r="46" spans="2:9" s="1152" customFormat="1">
      <c r="B46" s="83"/>
      <c r="C46" s="1028"/>
      <c r="D46" s="1028"/>
      <c r="E46" s="1028"/>
      <c r="F46" s="1028"/>
      <c r="G46" s="1028"/>
      <c r="H46" s="1028"/>
      <c r="I46" s="1028"/>
    </row>
    <row r="47" spans="2:9">
      <c r="B47" s="300" t="s">
        <v>134</v>
      </c>
      <c r="C47" s="565">
        <v>14.397335444119205</v>
      </c>
      <c r="D47" s="565">
        <v>11.596547428722328</v>
      </c>
      <c r="E47" s="565">
        <v>17.001084760796253</v>
      </c>
      <c r="F47" s="565">
        <v>35.021016506195032</v>
      </c>
      <c r="G47" s="565">
        <v>42.298269905821101</v>
      </c>
      <c r="H47" s="565">
        <v>58.415473223615756</v>
      </c>
      <c r="I47" s="565">
        <v>129.82873097334982</v>
      </c>
    </row>
    <row r="48" spans="2:9" ht="15" thickBot="1">
      <c r="B48" s="429" t="s">
        <v>135</v>
      </c>
      <c r="C48" s="977">
        <v>0</v>
      </c>
      <c r="D48" s="977">
        <v>86.43004558279334</v>
      </c>
      <c r="E48" s="977">
        <v>92.368388918970169</v>
      </c>
      <c r="F48" s="977">
        <v>191.82717371284292</v>
      </c>
      <c r="G48" s="977">
        <v>345.44996167476228</v>
      </c>
      <c r="H48" s="977">
        <v>20.259233274473107</v>
      </c>
      <c r="I48" s="977">
        <v>40.397599922380834</v>
      </c>
    </row>
    <row r="49" spans="2:9" ht="15" thickTop="1">
      <c r="B49" s="1359" t="s">
        <v>1490</v>
      </c>
      <c r="C49" s="1359"/>
      <c r="D49" s="1359"/>
      <c r="E49" s="1359"/>
      <c r="F49" s="1359"/>
      <c r="G49" s="1359"/>
      <c r="H49" s="1359"/>
      <c r="I49" s="1359"/>
    </row>
    <row r="50" spans="2:9" ht="15" customHeight="1">
      <c r="B50" s="1310"/>
      <c r="C50" s="1310"/>
      <c r="D50" s="1310"/>
      <c r="E50" s="1310"/>
      <c r="F50" s="1310"/>
      <c r="G50" s="1310"/>
      <c r="H50" s="1310"/>
      <c r="I50" s="1310"/>
    </row>
    <row r="51" spans="2:9">
      <c r="B51" s="417"/>
      <c r="C51" s="459"/>
      <c r="D51" s="459"/>
      <c r="E51" s="459"/>
      <c r="F51" s="459"/>
      <c r="G51" s="459"/>
      <c r="H51" s="459"/>
      <c r="I51" s="459"/>
    </row>
    <row r="52" spans="2:9">
      <c r="B52" s="1358" t="s">
        <v>12</v>
      </c>
      <c r="C52" s="1358"/>
      <c r="D52" s="1358"/>
      <c r="E52" s="1358"/>
      <c r="F52" s="1358"/>
      <c r="G52" s="1358"/>
      <c r="H52" s="1358"/>
      <c r="I52" s="1358"/>
    </row>
    <row r="53" spans="2:9">
      <c r="B53" s="413" t="s">
        <v>11</v>
      </c>
      <c r="C53" s="459"/>
      <c r="D53" s="459"/>
      <c r="E53" s="459"/>
      <c r="F53" s="459"/>
      <c r="G53" s="459"/>
      <c r="H53" s="459"/>
      <c r="I53" s="459"/>
    </row>
    <row r="54" spans="2:9">
      <c r="B54" s="422" t="s">
        <v>115</v>
      </c>
      <c r="C54" s="459"/>
      <c r="D54" s="459"/>
      <c r="E54" s="459"/>
      <c r="F54" s="459"/>
      <c r="G54" s="459"/>
      <c r="H54" s="459"/>
      <c r="I54" s="459"/>
    </row>
    <row r="55" spans="2:9">
      <c r="B55" s="417"/>
      <c r="C55" s="459"/>
      <c r="D55" s="459"/>
      <c r="E55" s="459"/>
      <c r="F55" s="459"/>
      <c r="G55" s="459"/>
      <c r="H55" s="459"/>
      <c r="I55" s="459"/>
    </row>
    <row r="56" spans="2:9">
      <c r="B56" s="415"/>
      <c r="C56" s="416">
        <v>2014</v>
      </c>
      <c r="D56" s="416">
        <v>2015</v>
      </c>
      <c r="E56" s="416">
        <v>2016</v>
      </c>
      <c r="F56" s="416">
        <v>2017</v>
      </c>
      <c r="G56" s="416">
        <v>2018</v>
      </c>
      <c r="H56" s="416">
        <v>2019</v>
      </c>
      <c r="I56" s="416">
        <v>2020</v>
      </c>
    </row>
    <row r="57" spans="2:9">
      <c r="B57" s="417" t="s">
        <v>136</v>
      </c>
      <c r="C57" s="448">
        <f t="shared" ref="C57:I57" si="0">C59+C70</f>
        <v>473.06811367009993</v>
      </c>
      <c r="D57" s="448">
        <f t="shared" si="0"/>
        <v>300.26340851455603</v>
      </c>
      <c r="E57" s="448">
        <f t="shared" si="0"/>
        <v>709.46228664033845</v>
      </c>
      <c r="F57" s="448">
        <f t="shared" si="0"/>
        <v>434.05284666873388</v>
      </c>
      <c r="G57" s="448">
        <f t="shared" si="0"/>
        <v>638.21620760691883</v>
      </c>
      <c r="H57" s="448">
        <f t="shared" si="0"/>
        <v>298.27654563358794</v>
      </c>
      <c r="I57" s="448">
        <f t="shared" si="0"/>
        <v>604.24112739656243</v>
      </c>
    </row>
    <row r="58" spans="2:9">
      <c r="B58" s="422"/>
      <c r="C58" s="975"/>
      <c r="D58" s="975"/>
      <c r="E58" s="975"/>
      <c r="F58" s="975"/>
      <c r="G58" s="975"/>
      <c r="H58" s="975"/>
      <c r="I58" s="975"/>
    </row>
    <row r="59" spans="2:9">
      <c r="B59" s="417" t="s">
        <v>137</v>
      </c>
      <c r="C59" s="975">
        <f t="shared" ref="C59:I59" si="1">SUM(C61:C68)</f>
        <v>472.32269022143043</v>
      </c>
      <c r="D59" s="975">
        <f t="shared" si="1"/>
        <v>299.72446514131462</v>
      </c>
      <c r="E59" s="975">
        <f t="shared" si="1"/>
        <v>708.73603800806598</v>
      </c>
      <c r="F59" s="975">
        <f t="shared" si="1"/>
        <v>433.04233984666268</v>
      </c>
      <c r="G59" s="975">
        <f t="shared" si="1"/>
        <v>637.78829003563203</v>
      </c>
      <c r="H59" s="975">
        <f t="shared" si="1"/>
        <v>297.99306223422491</v>
      </c>
      <c r="I59" s="975">
        <f t="shared" si="1"/>
        <v>603.67856315180393</v>
      </c>
    </row>
    <row r="60" spans="2:9">
      <c r="B60" s="572" t="s">
        <v>930</v>
      </c>
      <c r="C60" s="448"/>
      <c r="D60" s="975">
        <v>0</v>
      </c>
      <c r="E60" s="975">
        <v>0</v>
      </c>
      <c r="F60" s="975">
        <v>0</v>
      </c>
      <c r="G60" s="975">
        <v>0</v>
      </c>
      <c r="H60" s="975">
        <v>0</v>
      </c>
      <c r="I60" s="975">
        <v>0</v>
      </c>
    </row>
    <row r="61" spans="2:9">
      <c r="B61" s="573" t="s">
        <v>1491</v>
      </c>
      <c r="C61" s="448">
        <v>315.11168628352522</v>
      </c>
      <c r="D61" s="448">
        <v>226.25666382930194</v>
      </c>
      <c r="E61" s="448">
        <v>544.68647420437912</v>
      </c>
      <c r="F61" s="448">
        <v>300.19240320943021</v>
      </c>
      <c r="G61" s="448">
        <v>491.48202605080428</v>
      </c>
      <c r="H61" s="448">
        <v>210.6960260545203</v>
      </c>
      <c r="I61" s="448">
        <v>437.49136391459672</v>
      </c>
    </row>
    <row r="62" spans="2:9">
      <c r="B62" s="573" t="s">
        <v>1492</v>
      </c>
      <c r="C62" s="448">
        <v>110.586365374973</v>
      </c>
      <c r="D62" s="448">
        <v>40.72619948927435</v>
      </c>
      <c r="E62" s="448">
        <v>116.33024498975763</v>
      </c>
      <c r="F62" s="448">
        <v>84.561240340684563</v>
      </c>
      <c r="G62" s="448">
        <v>91.981505129034716</v>
      </c>
      <c r="H62" s="448">
        <v>53.484375844608998</v>
      </c>
      <c r="I62" s="448">
        <v>120.23627626845311</v>
      </c>
    </row>
    <row r="63" spans="2:9">
      <c r="B63" s="573" t="s">
        <v>1493</v>
      </c>
      <c r="C63" s="448">
        <v>21.99836300469893</v>
      </c>
      <c r="D63" s="448">
        <v>11.312833191465097</v>
      </c>
      <c r="E63" s="448">
        <v>19.569573923510628</v>
      </c>
      <c r="F63" s="448">
        <v>21.880220938152128</v>
      </c>
      <c r="G63" s="448">
        <v>24.885691767069464</v>
      </c>
      <c r="H63" s="448">
        <v>7.7795455773976725</v>
      </c>
      <c r="I63" s="448">
        <v>12.335281972486332</v>
      </c>
    </row>
    <row r="64" spans="2:9">
      <c r="B64" s="573" t="s">
        <v>1494</v>
      </c>
      <c r="C64" s="448">
        <v>8.0858847801055518</v>
      </c>
      <c r="D64" s="448">
        <v>7.2402132425376626</v>
      </c>
      <c r="E64" s="448">
        <v>11.524304643845149</v>
      </c>
      <c r="F64" s="448">
        <v>8.2447209332167439</v>
      </c>
      <c r="G64" s="448">
        <v>12.397145948737109</v>
      </c>
      <c r="H64" s="448">
        <v>11.531555579830092</v>
      </c>
      <c r="I64" s="448">
        <v>13.100535999348637</v>
      </c>
    </row>
    <row r="65" spans="2:10" s="927" customFormat="1">
      <c r="B65" s="573" t="s">
        <v>1495</v>
      </c>
      <c r="C65" s="448">
        <v>7.9669747098098824</v>
      </c>
      <c r="D65" s="448">
        <v>6.9913309123254299</v>
      </c>
      <c r="E65" s="448">
        <v>8.6975884104491676</v>
      </c>
      <c r="F65" s="448">
        <v>8.9634914761125639</v>
      </c>
      <c r="G65" s="448">
        <v>8.3713971470191932</v>
      </c>
      <c r="H65" s="448">
        <v>7.1515093458890062</v>
      </c>
      <c r="I65" s="448">
        <v>10.158085255442694</v>
      </c>
    </row>
    <row r="66" spans="2:10" s="927" customFormat="1">
      <c r="B66" s="573" t="s">
        <v>1496</v>
      </c>
      <c r="C66" s="448">
        <v>5.0536779875659708</v>
      </c>
      <c r="D66" s="448">
        <v>4.1744354476506205</v>
      </c>
      <c r="E66" s="448">
        <v>4.5010020024074446</v>
      </c>
      <c r="F66" s="448">
        <v>5.1793759708669294</v>
      </c>
      <c r="G66" s="448">
        <v>4.669702428411699</v>
      </c>
      <c r="H66" s="448">
        <v>4.8541122925637561</v>
      </c>
      <c r="I66" s="448">
        <v>5.5401840458790748</v>
      </c>
    </row>
    <row r="67" spans="2:10" s="927" customFormat="1">
      <c r="B67" s="573" t="s">
        <v>1497</v>
      </c>
      <c r="C67" s="448">
        <v>1.3793568154297706</v>
      </c>
      <c r="D67" s="448">
        <v>0.98647905429575655</v>
      </c>
      <c r="E67" s="448">
        <v>1.3263822325934982</v>
      </c>
      <c r="F67" s="448">
        <v>1.8011544192565812</v>
      </c>
      <c r="G67" s="448">
        <v>1.5662614017003653</v>
      </c>
      <c r="H67" s="448">
        <v>0.91085512802031088</v>
      </c>
      <c r="I67" s="448">
        <v>1.7162710177570621</v>
      </c>
    </row>
    <row r="68" spans="2:10">
      <c r="B68" s="573" t="s">
        <v>1498</v>
      </c>
      <c r="C68" s="448">
        <v>2.1403812653220582</v>
      </c>
      <c r="D68" s="448">
        <v>2.0363099744637174</v>
      </c>
      <c r="E68" s="448">
        <v>2.1004676011234742</v>
      </c>
      <c r="F68" s="448">
        <v>2.2197325589429697</v>
      </c>
      <c r="G68" s="448">
        <v>2.4345601628552096</v>
      </c>
      <c r="H68" s="448">
        <v>1.5850824113947757</v>
      </c>
      <c r="I68" s="448">
        <v>3.1005646778402891</v>
      </c>
    </row>
    <row r="69" spans="2:10">
      <c r="B69" s="419"/>
      <c r="C69" s="975"/>
      <c r="D69" s="975"/>
      <c r="E69" s="975"/>
      <c r="F69" s="975"/>
      <c r="G69" s="975"/>
      <c r="H69" s="975"/>
      <c r="I69" s="975"/>
    </row>
    <row r="70" spans="2:10">
      <c r="B70" s="417" t="s">
        <v>149</v>
      </c>
      <c r="C70" s="975">
        <f>SUM(C72:C77)</f>
        <v>0.74542344866949539</v>
      </c>
      <c r="D70" s="975">
        <f t="shared" ref="D70:I70" si="2">SUM(D72:D77)</f>
        <v>0.53894337324139718</v>
      </c>
      <c r="E70" s="975">
        <f t="shared" si="2"/>
        <v>0.72624863227250558</v>
      </c>
      <c r="F70" s="975">
        <f t="shared" si="2"/>
        <v>1.0105068220711806</v>
      </c>
      <c r="G70" s="975">
        <f t="shared" si="2"/>
        <v>0.42791757128683722</v>
      </c>
      <c r="H70" s="975">
        <f t="shared" si="2"/>
        <v>0.28348339936304728</v>
      </c>
      <c r="I70" s="975">
        <f t="shared" si="2"/>
        <v>0.56256424475847511</v>
      </c>
    </row>
    <row r="71" spans="2:10">
      <c r="B71" s="572" t="s">
        <v>930</v>
      </c>
      <c r="C71" s="574"/>
      <c r="D71" s="975">
        <v>0</v>
      </c>
      <c r="E71" s="975">
        <v>0</v>
      </c>
      <c r="F71" s="975">
        <v>0</v>
      </c>
      <c r="G71" s="975">
        <v>0</v>
      </c>
      <c r="H71" s="975">
        <v>0</v>
      </c>
      <c r="I71" s="975">
        <v>0</v>
      </c>
    </row>
    <row r="72" spans="2:10">
      <c r="B72" s="573" t="s">
        <v>1499</v>
      </c>
      <c r="C72" s="448">
        <v>0.30678798136282831</v>
      </c>
      <c r="D72" s="448">
        <v>0.23802201034842563</v>
      </c>
      <c r="E72" s="448">
        <v>0.26962524072392424</v>
      </c>
      <c r="F72" s="448">
        <v>0.40166589161825167</v>
      </c>
      <c r="G72" s="448">
        <v>0.17033612060932354</v>
      </c>
      <c r="H72" s="448">
        <v>0.10332208969981284</v>
      </c>
      <c r="I72" s="448">
        <v>0.21764672707343308</v>
      </c>
    </row>
    <row r="73" spans="2:10">
      <c r="B73" s="573" t="s">
        <v>1500</v>
      </c>
      <c r="C73" s="448">
        <v>0.25922395324456038</v>
      </c>
      <c r="D73" s="448">
        <v>0.1737651178209039</v>
      </c>
      <c r="E73" s="448">
        <v>0.29136921175004715</v>
      </c>
      <c r="F73" s="448">
        <v>0.32978883732866976</v>
      </c>
      <c r="G73" s="448">
        <v>0.21603605540694695</v>
      </c>
      <c r="H73" s="448">
        <v>0.11377585406944096</v>
      </c>
      <c r="I73" s="448">
        <v>0.20069700747330038</v>
      </c>
    </row>
    <row r="74" spans="2:10">
      <c r="B74" s="573" t="s">
        <v>1501</v>
      </c>
      <c r="C74" s="448">
        <v>0.11282187469653158</v>
      </c>
      <c r="D74" s="448">
        <v>8.2357425633865916E-2</v>
      </c>
      <c r="E74" s="448">
        <v>0.1130686493358392</v>
      </c>
      <c r="F74" s="448">
        <v>0.20294697681764293</v>
      </c>
      <c r="G74" s="448">
        <v>3.3236316216453378E-2</v>
      </c>
      <c r="H74" s="448">
        <v>4.4975497869330298E-2</v>
      </c>
      <c r="I74" s="448">
        <v>8.6780987568470094E-2</v>
      </c>
    </row>
    <row r="75" spans="2:10">
      <c r="B75" s="573" t="s">
        <v>1502</v>
      </c>
      <c r="C75" s="448">
        <v>6.6589639365575132E-2</v>
      </c>
      <c r="D75" s="448">
        <v>4.4798819438201784E-2</v>
      </c>
      <c r="E75" s="448">
        <v>5.2185530462695008E-2</v>
      </c>
      <c r="F75" s="448">
        <v>7.6105116306616108E-2</v>
      </c>
      <c r="G75" s="448">
        <v>8.3090790541133445E-3</v>
      </c>
      <c r="H75" s="448">
        <v>2.1409957724463177E-2</v>
      </c>
      <c r="I75" s="448">
        <v>5.7439522643271533E-2</v>
      </c>
    </row>
    <row r="76" spans="2:10">
      <c r="B76" s="573" t="s">
        <v>1503</v>
      </c>
      <c r="C76" s="448">
        <v>0</v>
      </c>
      <c r="D76" s="448">
        <v>0</v>
      </c>
      <c r="E76" s="448">
        <v>0</v>
      </c>
      <c r="F76" s="448">
        <v>0</v>
      </c>
      <c r="G76" s="448">
        <v>0</v>
      </c>
      <c r="H76" s="448">
        <v>0</v>
      </c>
      <c r="I76" s="448">
        <v>0</v>
      </c>
    </row>
    <row r="77" spans="2:10">
      <c r="B77" s="573" t="s">
        <v>1504</v>
      </c>
      <c r="C77" s="448">
        <v>0</v>
      </c>
      <c r="D77" s="448">
        <v>0</v>
      </c>
      <c r="E77" s="448">
        <v>0</v>
      </c>
      <c r="F77" s="448">
        <v>0</v>
      </c>
      <c r="G77" s="448">
        <v>0</v>
      </c>
      <c r="H77" s="448">
        <v>0</v>
      </c>
      <c r="I77" s="448">
        <v>0</v>
      </c>
    </row>
    <row r="78" spans="2:10">
      <c r="B78" s="419"/>
      <c r="C78" s="975"/>
      <c r="D78" s="975"/>
      <c r="E78" s="975"/>
      <c r="F78" s="975"/>
      <c r="G78" s="975"/>
      <c r="H78" s="975"/>
      <c r="I78" s="975"/>
    </row>
    <row r="79" spans="2:10">
      <c r="B79" s="423" t="s">
        <v>155</v>
      </c>
      <c r="C79" s="448">
        <v>333.11263354635412</v>
      </c>
      <c r="D79" s="448">
        <v>342.02248545651844</v>
      </c>
      <c r="E79" s="448">
        <v>299.55611483337287</v>
      </c>
      <c r="F79" s="448">
        <v>365.18301274767396</v>
      </c>
      <c r="G79" s="448">
        <v>388.97495935660237</v>
      </c>
      <c r="H79" s="448">
        <v>396.87791505149471</v>
      </c>
      <c r="I79" s="448">
        <v>427.72574821817608</v>
      </c>
    </row>
    <row r="80" spans="2:10" ht="15" thickBot="1">
      <c r="B80" s="434" t="s">
        <v>116</v>
      </c>
      <c r="C80" s="1175">
        <v>910.82951700982085</v>
      </c>
      <c r="D80" s="1175">
        <v>979.01480960401204</v>
      </c>
      <c r="E80" s="1175">
        <v>1048.4857020781706</v>
      </c>
      <c r="F80" s="1175">
        <v>1206.9361158887889</v>
      </c>
      <c r="G80" s="1175">
        <v>1227.8101658305663</v>
      </c>
      <c r="H80" s="1175">
        <v>1353.9665775947603</v>
      </c>
      <c r="I80" s="1175">
        <v>1716.805082221364</v>
      </c>
      <c r="J80" s="743"/>
    </row>
    <row r="81" spans="2:10" ht="15" thickTop="1">
      <c r="B81" s="1320" t="s">
        <v>1578</v>
      </c>
      <c r="C81" s="1320"/>
      <c r="D81" s="1320"/>
      <c r="E81" s="1320"/>
      <c r="F81" s="1320"/>
      <c r="G81" s="1320"/>
      <c r="H81" s="1320"/>
      <c r="I81" s="1320"/>
      <c r="J81" s="1321"/>
    </row>
    <row r="82" spans="2:10">
      <c r="B82" s="1310"/>
      <c r="C82" s="1310"/>
      <c r="D82" s="1310"/>
      <c r="E82" s="1310"/>
      <c r="F82" s="1310"/>
      <c r="G82" s="1310"/>
      <c r="H82" s="1310"/>
      <c r="I82" s="1310"/>
    </row>
    <row r="83" spans="2:10">
      <c r="B83" s="417"/>
      <c r="C83" s="459"/>
      <c r="D83" s="459"/>
      <c r="E83" s="459"/>
      <c r="F83" s="459"/>
      <c r="G83" s="459"/>
      <c r="H83" s="459"/>
      <c r="I83" s="459"/>
    </row>
    <row r="84" spans="2:10">
      <c r="B84" s="1358" t="s">
        <v>14</v>
      </c>
      <c r="C84" s="1358"/>
      <c r="D84" s="1358"/>
      <c r="E84" s="1358"/>
      <c r="F84" s="1358"/>
      <c r="G84" s="1358"/>
      <c r="H84" s="1358"/>
      <c r="I84" s="1358"/>
    </row>
    <row r="85" spans="2:10">
      <c r="B85" s="413" t="s">
        <v>13</v>
      </c>
      <c r="C85" s="459"/>
      <c r="D85" s="459"/>
      <c r="E85" s="459"/>
      <c r="F85" s="459"/>
      <c r="G85" s="459"/>
      <c r="H85" s="459"/>
      <c r="I85" s="459"/>
    </row>
    <row r="86" spans="2:10">
      <c r="B86" s="422" t="s">
        <v>156</v>
      </c>
      <c r="C86" s="459"/>
      <c r="D86" s="459"/>
      <c r="E86" s="459"/>
      <c r="F86" s="459"/>
      <c r="G86" s="459"/>
      <c r="H86" s="459"/>
      <c r="I86" s="459"/>
    </row>
    <row r="87" spans="2:10">
      <c r="B87" s="417"/>
      <c r="C87" s="459"/>
      <c r="D87" s="459"/>
      <c r="E87" s="459"/>
      <c r="F87" s="459"/>
      <c r="G87" s="459"/>
      <c r="H87" s="459"/>
      <c r="I87" s="459"/>
    </row>
    <row r="88" spans="2:10">
      <c r="B88" s="415"/>
      <c r="C88" s="416">
        <v>2014</v>
      </c>
      <c r="D88" s="416">
        <v>2015</v>
      </c>
      <c r="E88" s="416">
        <v>2016</v>
      </c>
      <c r="F88" s="416">
        <v>2017</v>
      </c>
      <c r="G88" s="416">
        <v>2018</v>
      </c>
      <c r="H88" s="416">
        <v>2019</v>
      </c>
      <c r="I88" s="416">
        <v>2020</v>
      </c>
    </row>
    <row r="89" spans="2:10">
      <c r="B89" s="85" t="s">
        <v>157</v>
      </c>
      <c r="C89" s="459"/>
      <c r="D89" s="459"/>
      <c r="E89" s="459"/>
      <c r="F89" s="459"/>
      <c r="G89" s="459"/>
      <c r="H89" s="459"/>
      <c r="I89" s="459"/>
    </row>
    <row r="90" spans="2:10">
      <c r="B90" s="435" t="s">
        <v>158</v>
      </c>
      <c r="C90" s="576">
        <v>4</v>
      </c>
      <c r="D90" s="576">
        <v>4</v>
      </c>
      <c r="E90" s="576">
        <v>4</v>
      </c>
      <c r="F90" s="576">
        <v>4</v>
      </c>
      <c r="G90" s="576">
        <v>4</v>
      </c>
      <c r="H90" s="576">
        <v>4</v>
      </c>
      <c r="I90" s="576">
        <v>4</v>
      </c>
    </row>
    <row r="91" spans="2:10">
      <c r="B91" s="47" t="s">
        <v>159</v>
      </c>
      <c r="C91" s="1077">
        <v>52</v>
      </c>
      <c r="D91" s="1077">
        <v>58</v>
      </c>
      <c r="E91" s="1077">
        <v>61</v>
      </c>
      <c r="F91" s="1077">
        <v>71</v>
      </c>
      <c r="G91" s="1077">
        <v>71</v>
      </c>
      <c r="H91" s="1077">
        <v>71</v>
      </c>
      <c r="I91" s="1077">
        <v>89</v>
      </c>
    </row>
    <row r="92" spans="2:10">
      <c r="B92" s="47" t="s">
        <v>160</v>
      </c>
      <c r="C92" s="1077">
        <v>908</v>
      </c>
      <c r="D92" s="1077">
        <v>835</v>
      </c>
      <c r="E92" s="1077">
        <v>873</v>
      </c>
      <c r="F92" s="1077">
        <v>785</v>
      </c>
      <c r="G92" s="1077">
        <v>891</v>
      </c>
      <c r="H92" s="1077">
        <v>915</v>
      </c>
      <c r="I92" s="1077">
        <v>1042</v>
      </c>
    </row>
    <row r="93" spans="2:10">
      <c r="B93" s="435" t="s">
        <v>161</v>
      </c>
      <c r="C93" s="448">
        <v>43.378640893319997</v>
      </c>
      <c r="D93" s="448">
        <v>44.904712056299999</v>
      </c>
      <c r="E93" s="448">
        <v>57.235234473600002</v>
      </c>
      <c r="F93" s="448">
        <v>64.045259739999992</v>
      </c>
      <c r="G93" s="448">
        <v>72.915150190000006</v>
      </c>
      <c r="H93" s="448">
        <v>72.692142444889996</v>
      </c>
      <c r="I93" s="448">
        <v>99.43106126811</v>
      </c>
    </row>
    <row r="94" spans="2:10">
      <c r="B94" s="435"/>
      <c r="C94" s="991"/>
      <c r="D94" s="991"/>
      <c r="E94" s="991"/>
      <c r="F94" s="991"/>
      <c r="G94" s="991"/>
      <c r="H94" s="991"/>
      <c r="I94" s="991"/>
    </row>
    <row r="95" spans="2:10">
      <c r="B95" s="85" t="s">
        <v>501</v>
      </c>
      <c r="C95" s="991"/>
      <c r="D95" s="991"/>
      <c r="E95" s="991"/>
      <c r="F95" s="991"/>
      <c r="G95" s="991"/>
      <c r="H95" s="991"/>
      <c r="I95" s="991"/>
    </row>
    <row r="96" spans="2:10">
      <c r="B96" s="435" t="s">
        <v>163</v>
      </c>
      <c r="C96" s="578">
        <v>17</v>
      </c>
      <c r="D96" s="578">
        <v>15</v>
      </c>
      <c r="E96" s="578">
        <v>15</v>
      </c>
      <c r="F96" s="578">
        <v>15</v>
      </c>
      <c r="G96" s="578">
        <v>15</v>
      </c>
      <c r="H96" s="578">
        <v>15</v>
      </c>
      <c r="I96" s="578">
        <v>15</v>
      </c>
    </row>
    <row r="97" spans="2:10">
      <c r="B97" s="435" t="s">
        <v>158</v>
      </c>
      <c r="C97" s="578">
        <v>2817</v>
      </c>
      <c r="D97" s="578">
        <v>2987</v>
      </c>
      <c r="E97" s="578">
        <v>3892</v>
      </c>
      <c r="F97" s="578">
        <v>5052</v>
      </c>
      <c r="G97" s="578">
        <v>6072</v>
      </c>
      <c r="H97" s="578">
        <v>7436</v>
      </c>
      <c r="I97" s="578">
        <v>7957</v>
      </c>
    </row>
    <row r="98" spans="2:10">
      <c r="B98" s="435" t="s">
        <v>165</v>
      </c>
      <c r="C98" s="578">
        <v>5111115</v>
      </c>
      <c r="D98" s="578">
        <v>5208724</v>
      </c>
      <c r="E98" s="578">
        <v>6133402</v>
      </c>
      <c r="F98" s="578">
        <v>6271221</v>
      </c>
      <c r="G98" s="578">
        <v>6659674</v>
      </c>
      <c r="H98" s="578">
        <v>7018474</v>
      </c>
      <c r="I98" s="578">
        <v>6611348</v>
      </c>
    </row>
    <row r="99" spans="2:10">
      <c r="B99" s="435" t="s">
        <v>161</v>
      </c>
      <c r="C99" s="980" t="s">
        <v>1505</v>
      </c>
      <c r="D99" s="980" t="s">
        <v>1505</v>
      </c>
      <c r="E99" s="980" t="s">
        <v>1505</v>
      </c>
      <c r="F99" s="980" t="s">
        <v>1505</v>
      </c>
      <c r="G99" s="980" t="s">
        <v>1505</v>
      </c>
      <c r="H99" s="980" t="s">
        <v>1505</v>
      </c>
      <c r="I99" s="980" t="s">
        <v>1505</v>
      </c>
    </row>
    <row r="100" spans="2:10">
      <c r="B100" s="435"/>
      <c r="C100" s="432"/>
      <c r="D100" s="432"/>
      <c r="E100" s="432"/>
      <c r="F100" s="432"/>
      <c r="G100" s="432"/>
      <c r="H100" s="432"/>
      <c r="I100" s="432"/>
    </row>
    <row r="101" spans="2:10" ht="26.4">
      <c r="B101" s="88" t="s">
        <v>166</v>
      </c>
      <c r="C101" s="432"/>
      <c r="D101" s="432"/>
      <c r="E101" s="432"/>
      <c r="F101" s="432"/>
      <c r="G101" s="432"/>
      <c r="H101" s="432"/>
      <c r="I101" s="432"/>
    </row>
    <row r="102" spans="2:10">
      <c r="B102" s="435" t="s">
        <v>163</v>
      </c>
      <c r="C102" s="986">
        <v>10</v>
      </c>
      <c r="D102" s="986">
        <v>10</v>
      </c>
      <c r="E102" s="986">
        <v>10</v>
      </c>
      <c r="F102" s="986">
        <v>10</v>
      </c>
      <c r="G102" s="986">
        <v>10</v>
      </c>
      <c r="H102" s="986">
        <v>10</v>
      </c>
      <c r="I102" s="986">
        <v>10</v>
      </c>
    </row>
    <row r="103" spans="2:10">
      <c r="B103" s="435" t="s">
        <v>158</v>
      </c>
      <c r="C103" s="986">
        <v>103</v>
      </c>
      <c r="D103" s="986">
        <v>107</v>
      </c>
      <c r="E103" s="986">
        <v>109</v>
      </c>
      <c r="F103" s="986">
        <v>125</v>
      </c>
      <c r="G103" s="986">
        <v>140</v>
      </c>
      <c r="H103" s="986">
        <v>141</v>
      </c>
      <c r="I103" s="986">
        <v>134</v>
      </c>
    </row>
    <row r="104" spans="2:10" ht="16.2">
      <c r="B104" s="435" t="s">
        <v>570</v>
      </c>
      <c r="C104" s="986" t="s">
        <v>1505</v>
      </c>
      <c r="D104" s="986" t="s">
        <v>1505</v>
      </c>
      <c r="E104" s="986" t="s">
        <v>1505</v>
      </c>
      <c r="F104" s="986" t="s">
        <v>1505</v>
      </c>
      <c r="G104" s="986" t="s">
        <v>1505</v>
      </c>
      <c r="H104" s="986" t="s">
        <v>1505</v>
      </c>
      <c r="I104" s="986" t="s">
        <v>1505</v>
      </c>
    </row>
    <row r="105" spans="2:10" ht="16.2">
      <c r="B105" s="435" t="s">
        <v>941</v>
      </c>
      <c r="C105" s="977" t="s">
        <v>1505</v>
      </c>
      <c r="D105" s="977" t="s">
        <v>1505</v>
      </c>
      <c r="E105" s="977" t="s">
        <v>1505</v>
      </c>
      <c r="F105" s="977" t="s">
        <v>1505</v>
      </c>
      <c r="G105" s="977" t="s">
        <v>1505</v>
      </c>
      <c r="H105" s="977" t="s">
        <v>1505</v>
      </c>
      <c r="I105" s="977" t="s">
        <v>1505</v>
      </c>
    </row>
    <row r="106" spans="2:10">
      <c r="B106" s="435"/>
      <c r="C106" s="991"/>
      <c r="D106" s="991"/>
      <c r="E106" s="991"/>
      <c r="F106" s="991"/>
      <c r="G106" s="991"/>
      <c r="H106" s="991"/>
      <c r="I106" s="991"/>
    </row>
    <row r="107" spans="2:10">
      <c r="B107" s="85" t="s">
        <v>167</v>
      </c>
      <c r="C107" s="991"/>
      <c r="D107" s="991"/>
      <c r="E107" s="991"/>
      <c r="F107" s="991"/>
      <c r="G107" s="991"/>
      <c r="H107" s="991"/>
      <c r="I107" s="991"/>
    </row>
    <row r="108" spans="2:10">
      <c r="B108" s="435" t="s">
        <v>163</v>
      </c>
      <c r="C108" s="986">
        <v>1</v>
      </c>
      <c r="D108" s="986">
        <v>1</v>
      </c>
      <c r="E108" s="986">
        <v>1</v>
      </c>
      <c r="F108" s="986">
        <v>1</v>
      </c>
      <c r="G108" s="986">
        <v>1</v>
      </c>
      <c r="H108" s="986">
        <v>1</v>
      </c>
      <c r="I108" s="986">
        <v>1</v>
      </c>
    </row>
    <row r="109" spans="2:10">
      <c r="B109" s="435" t="s">
        <v>161</v>
      </c>
      <c r="C109" s="579" t="s">
        <v>1505</v>
      </c>
      <c r="D109" s="579" t="s">
        <v>1505</v>
      </c>
      <c r="E109" s="579" t="s">
        <v>1505</v>
      </c>
      <c r="F109" s="579" t="s">
        <v>1505</v>
      </c>
      <c r="G109" s="579" t="s">
        <v>1505</v>
      </c>
      <c r="H109" s="579" t="s">
        <v>1505</v>
      </c>
      <c r="I109" s="579" t="s">
        <v>1505</v>
      </c>
    </row>
    <row r="110" spans="2:10">
      <c r="B110" s="1263" t="s">
        <v>170</v>
      </c>
      <c r="C110" s="579" t="s">
        <v>1505</v>
      </c>
      <c r="D110" s="579" t="s">
        <v>1505</v>
      </c>
      <c r="E110" s="579" t="s">
        <v>1505</v>
      </c>
      <c r="F110" s="579" t="s">
        <v>1505</v>
      </c>
      <c r="G110" s="579" t="s">
        <v>1505</v>
      </c>
      <c r="H110" s="579" t="s">
        <v>1505</v>
      </c>
      <c r="I110" s="579" t="s">
        <v>1505</v>
      </c>
    </row>
    <row r="111" spans="2:10">
      <c r="B111" s="1321" t="s">
        <v>1579</v>
      </c>
      <c r="C111" s="1321"/>
      <c r="D111" s="1321"/>
      <c r="E111" s="1321"/>
      <c r="F111" s="1321"/>
      <c r="G111" s="1321"/>
      <c r="H111" s="1321"/>
      <c r="I111" s="1321"/>
      <c r="J111" s="1321"/>
    </row>
    <row r="112" spans="2:10">
      <c r="B112" s="1380"/>
      <c r="C112" s="1360"/>
      <c r="D112" s="1360"/>
      <c r="E112" s="1360"/>
      <c r="F112" s="1360"/>
      <c r="G112" s="1360"/>
      <c r="H112" s="1360"/>
      <c r="I112" s="1360"/>
    </row>
    <row r="113" spans="2:9">
      <c r="B113" s="1310"/>
      <c r="C113" s="1310"/>
      <c r="D113" s="1310"/>
      <c r="E113" s="1310"/>
      <c r="F113" s="1310"/>
      <c r="G113" s="1310"/>
      <c r="H113" s="1310"/>
      <c r="I113" s="1310"/>
    </row>
    <row r="114" spans="2:9">
      <c r="B114" s="417"/>
      <c r="C114" s="459"/>
      <c r="D114" s="459"/>
      <c r="E114" s="459"/>
      <c r="F114" s="459"/>
      <c r="G114" s="459"/>
      <c r="H114" s="459"/>
      <c r="I114" s="459"/>
    </row>
    <row r="115" spans="2:9">
      <c r="B115" s="1358" t="s">
        <v>17</v>
      </c>
      <c r="C115" s="1358"/>
      <c r="D115" s="1358"/>
      <c r="E115" s="1358"/>
      <c r="F115" s="1358"/>
      <c r="G115" s="1358"/>
      <c r="H115" s="1358"/>
      <c r="I115" s="1358"/>
    </row>
    <row r="116" spans="2:9">
      <c r="B116" s="413" t="s">
        <v>16</v>
      </c>
      <c r="C116" s="459"/>
      <c r="D116" s="459"/>
      <c r="E116" s="459"/>
      <c r="F116" s="459"/>
      <c r="G116" s="459"/>
      <c r="H116" s="459"/>
      <c r="I116" s="459"/>
    </row>
    <row r="117" spans="2:9">
      <c r="B117" s="422" t="s">
        <v>172</v>
      </c>
      <c r="C117" s="459"/>
      <c r="D117" s="459"/>
      <c r="E117" s="459"/>
      <c r="F117" s="459"/>
      <c r="G117" s="459"/>
      <c r="H117" s="459"/>
      <c r="I117" s="459"/>
    </row>
    <row r="118" spans="2:9">
      <c r="B118" s="417"/>
      <c r="C118" s="459"/>
      <c r="D118" s="459"/>
      <c r="E118" s="459"/>
      <c r="F118" s="459"/>
      <c r="G118" s="459"/>
      <c r="H118" s="459"/>
      <c r="I118" s="459"/>
    </row>
    <row r="119" spans="2:9">
      <c r="B119" s="415"/>
      <c r="C119" s="416">
        <v>2014</v>
      </c>
      <c r="D119" s="416">
        <v>2015</v>
      </c>
      <c r="E119" s="416">
        <v>2016</v>
      </c>
      <c r="F119" s="416">
        <v>2017</v>
      </c>
      <c r="G119" s="416">
        <v>2018</v>
      </c>
      <c r="H119" s="416">
        <v>2019</v>
      </c>
      <c r="I119" s="416">
        <v>2020</v>
      </c>
    </row>
    <row r="120" spans="2:9">
      <c r="B120" s="57" t="s">
        <v>173</v>
      </c>
      <c r="C120" s="459"/>
      <c r="D120" s="459"/>
      <c r="E120" s="459"/>
      <c r="F120" s="459"/>
      <c r="G120" s="459"/>
      <c r="H120" s="459"/>
      <c r="I120" s="459"/>
    </row>
    <row r="121" spans="2:9">
      <c r="B121" s="60" t="s">
        <v>174</v>
      </c>
      <c r="C121" s="994" t="s">
        <v>1506</v>
      </c>
      <c r="D121" s="994" t="s">
        <v>1506</v>
      </c>
      <c r="E121" s="994" t="s">
        <v>1506</v>
      </c>
      <c r="F121" s="994" t="s">
        <v>1506</v>
      </c>
      <c r="G121" s="994" t="s">
        <v>1506</v>
      </c>
      <c r="H121" s="986" t="s">
        <v>1506</v>
      </c>
      <c r="I121" s="986" t="s">
        <v>1506</v>
      </c>
    </row>
    <row r="122" spans="2:9">
      <c r="B122" s="60" t="s">
        <v>175</v>
      </c>
      <c r="C122" s="994">
        <v>2702902</v>
      </c>
      <c r="D122" s="994">
        <v>3027918</v>
      </c>
      <c r="E122" s="994">
        <v>3341313</v>
      </c>
      <c r="F122" s="994">
        <v>3697141</v>
      </c>
      <c r="G122" s="994">
        <v>4102457</v>
      </c>
      <c r="H122" s="986">
        <v>4574680</v>
      </c>
      <c r="I122" s="986">
        <v>5096048</v>
      </c>
    </row>
    <row r="123" spans="2:9">
      <c r="B123" s="60" t="s">
        <v>176</v>
      </c>
      <c r="C123" s="994" t="s">
        <v>1506</v>
      </c>
      <c r="D123" s="994" t="s">
        <v>1506</v>
      </c>
      <c r="E123" s="994" t="s">
        <v>1506</v>
      </c>
      <c r="F123" s="994" t="s">
        <v>1506</v>
      </c>
      <c r="G123" s="994" t="s">
        <v>1506</v>
      </c>
      <c r="H123" s="986" t="s">
        <v>1506</v>
      </c>
      <c r="I123" s="986" t="s">
        <v>1506</v>
      </c>
    </row>
    <row r="124" spans="2:9">
      <c r="B124" s="60" t="s">
        <v>177</v>
      </c>
      <c r="C124" s="994">
        <v>840768</v>
      </c>
      <c r="D124" s="994">
        <v>829174</v>
      </c>
      <c r="E124" s="994">
        <v>843504</v>
      </c>
      <c r="F124" s="994">
        <v>819550</v>
      </c>
      <c r="G124" s="994">
        <v>804682</v>
      </c>
      <c r="H124" s="986">
        <v>826269</v>
      </c>
      <c r="I124" s="986">
        <v>794971</v>
      </c>
    </row>
    <row r="125" spans="2:9">
      <c r="B125" s="60" t="s">
        <v>178</v>
      </c>
      <c r="C125" s="994" t="s">
        <v>1505</v>
      </c>
      <c r="D125" s="994" t="s">
        <v>1505</v>
      </c>
      <c r="E125" s="994" t="s">
        <v>1505</v>
      </c>
      <c r="F125" s="994" t="s">
        <v>1505</v>
      </c>
      <c r="G125" s="994" t="s">
        <v>1505</v>
      </c>
      <c r="H125" s="986" t="s">
        <v>1505</v>
      </c>
      <c r="I125" s="986" t="s">
        <v>1505</v>
      </c>
    </row>
    <row r="126" spans="2:9" ht="26.4">
      <c r="B126" s="478" t="s">
        <v>179</v>
      </c>
      <c r="C126" s="994"/>
      <c r="D126" s="994"/>
      <c r="E126" s="994"/>
      <c r="F126" s="994"/>
      <c r="G126" s="994"/>
      <c r="H126" s="986"/>
      <c r="I126" s="986"/>
    </row>
    <row r="127" spans="2:9">
      <c r="B127" s="64" t="s">
        <v>180</v>
      </c>
      <c r="C127" s="994" t="s">
        <v>1505</v>
      </c>
      <c r="D127" s="994" t="s">
        <v>1505</v>
      </c>
      <c r="E127" s="994" t="s">
        <v>1505</v>
      </c>
      <c r="F127" s="994" t="s">
        <v>1505</v>
      </c>
      <c r="G127" s="994" t="s">
        <v>1505</v>
      </c>
      <c r="H127" s="986" t="s">
        <v>1505</v>
      </c>
      <c r="I127" s="986" t="s">
        <v>1505</v>
      </c>
    </row>
    <row r="128" spans="2:9" ht="26.4">
      <c r="B128" s="478" t="s">
        <v>181</v>
      </c>
      <c r="C128" s="984"/>
      <c r="D128" s="984"/>
      <c r="E128" s="984"/>
      <c r="F128" s="984"/>
      <c r="G128" s="984"/>
      <c r="H128" s="984"/>
      <c r="I128" s="984"/>
    </row>
    <row r="129" spans="2:9">
      <c r="B129" s="60" t="s">
        <v>182</v>
      </c>
      <c r="C129" s="994" t="s">
        <v>1506</v>
      </c>
      <c r="D129" s="994" t="s">
        <v>1506</v>
      </c>
      <c r="E129" s="994" t="s">
        <v>1506</v>
      </c>
      <c r="F129" s="994" t="s">
        <v>1506</v>
      </c>
      <c r="G129" s="994" t="s">
        <v>1506</v>
      </c>
      <c r="H129" s="994" t="s">
        <v>1506</v>
      </c>
      <c r="I129" s="994" t="s">
        <v>1506</v>
      </c>
    </row>
    <row r="130" spans="2:9">
      <c r="B130" s="60"/>
      <c r="C130" s="986"/>
      <c r="D130" s="986"/>
      <c r="E130" s="986"/>
      <c r="F130" s="986"/>
      <c r="G130" s="986"/>
      <c r="H130" s="986"/>
      <c r="I130" s="986"/>
    </row>
    <row r="131" spans="2:9">
      <c r="B131" s="67" t="s">
        <v>183</v>
      </c>
      <c r="C131" s="986"/>
      <c r="D131" s="986"/>
      <c r="E131" s="986"/>
      <c r="F131" s="986"/>
      <c r="G131" s="986"/>
      <c r="H131" s="986"/>
      <c r="I131" s="986"/>
    </row>
    <row r="132" spans="2:9">
      <c r="B132" s="60" t="s">
        <v>184</v>
      </c>
      <c r="C132" s="994"/>
      <c r="D132" s="994"/>
      <c r="E132" s="994"/>
      <c r="F132" s="994"/>
      <c r="G132" s="994"/>
      <c r="H132" s="986"/>
      <c r="I132" s="986"/>
    </row>
    <row r="133" spans="2:9">
      <c r="B133" s="70" t="s">
        <v>118</v>
      </c>
      <c r="C133" s="986"/>
      <c r="D133" s="986"/>
      <c r="E133" s="986"/>
      <c r="F133" s="986"/>
      <c r="G133" s="986"/>
      <c r="H133" s="986"/>
      <c r="I133" s="986"/>
    </row>
    <row r="134" spans="2:9">
      <c r="B134" s="72" t="s">
        <v>185</v>
      </c>
      <c r="C134" s="994">
        <v>1328</v>
      </c>
      <c r="D134" s="994">
        <v>1404</v>
      </c>
      <c r="E134" s="994">
        <v>1479</v>
      </c>
      <c r="F134" s="994">
        <v>1513</v>
      </c>
      <c r="G134" s="994">
        <v>1590</v>
      </c>
      <c r="H134" s="986">
        <v>1704</v>
      </c>
      <c r="I134" s="986">
        <v>1710</v>
      </c>
    </row>
    <row r="135" spans="2:9">
      <c r="B135" s="72" t="s">
        <v>186</v>
      </c>
      <c r="C135" s="994" t="s">
        <v>1505</v>
      </c>
      <c r="D135" s="994" t="s">
        <v>1505</v>
      </c>
      <c r="E135" s="994" t="s">
        <v>1505</v>
      </c>
      <c r="F135" s="994" t="s">
        <v>1505</v>
      </c>
      <c r="G135" s="994" t="s">
        <v>1505</v>
      </c>
      <c r="H135" s="986" t="s">
        <v>1505</v>
      </c>
      <c r="I135" s="986" t="s">
        <v>1505</v>
      </c>
    </row>
    <row r="136" spans="2:9">
      <c r="B136" s="60" t="s">
        <v>187</v>
      </c>
      <c r="C136" s="994">
        <v>8</v>
      </c>
      <c r="D136" s="994">
        <v>7</v>
      </c>
      <c r="E136" s="994">
        <v>7</v>
      </c>
      <c r="F136" s="994">
        <v>7</v>
      </c>
      <c r="G136" s="994">
        <v>8</v>
      </c>
      <c r="H136" s="986">
        <v>8</v>
      </c>
      <c r="I136" s="986">
        <v>8</v>
      </c>
    </row>
    <row r="137" spans="2:9">
      <c r="B137" s="60"/>
      <c r="C137" s="986"/>
      <c r="D137" s="986"/>
      <c r="E137" s="986"/>
      <c r="F137" s="986"/>
      <c r="G137" s="986"/>
      <c r="H137" s="986"/>
      <c r="I137" s="986"/>
    </row>
    <row r="138" spans="2:9">
      <c r="B138" s="60" t="s">
        <v>188</v>
      </c>
      <c r="C138" s="1176" t="s">
        <v>1505</v>
      </c>
      <c r="D138" s="1176" t="s">
        <v>1505</v>
      </c>
      <c r="E138" s="1176" t="s">
        <v>1505</v>
      </c>
      <c r="F138" s="1176" t="s">
        <v>1505</v>
      </c>
      <c r="G138" s="1176" t="s">
        <v>1505</v>
      </c>
      <c r="H138" s="986" t="s">
        <v>1505</v>
      </c>
      <c r="I138" s="986" t="s">
        <v>1505</v>
      </c>
    </row>
    <row r="139" spans="2:9">
      <c r="B139" s="72" t="s">
        <v>189</v>
      </c>
      <c r="C139" s="1176"/>
      <c r="D139" s="1176"/>
      <c r="E139" s="1176"/>
      <c r="F139" s="1176"/>
      <c r="G139" s="1176"/>
      <c r="H139" s="986"/>
      <c r="I139" s="986"/>
    </row>
    <row r="140" spans="2:9">
      <c r="B140" s="60" t="s">
        <v>504</v>
      </c>
      <c r="C140" s="582" t="s">
        <v>1505</v>
      </c>
      <c r="D140" s="582" t="s">
        <v>1505</v>
      </c>
      <c r="E140" s="582" t="s">
        <v>1505</v>
      </c>
      <c r="F140" s="582" t="s">
        <v>1505</v>
      </c>
      <c r="G140" s="582" t="s">
        <v>1505</v>
      </c>
      <c r="H140" s="582" t="s">
        <v>1505</v>
      </c>
      <c r="I140" s="582" t="s">
        <v>1505</v>
      </c>
    </row>
    <row r="141" spans="2:9">
      <c r="B141" s="75" t="s">
        <v>190</v>
      </c>
      <c r="C141" s="582" t="s">
        <v>1505</v>
      </c>
      <c r="D141" s="582" t="s">
        <v>1505</v>
      </c>
      <c r="E141" s="582" t="s">
        <v>1505</v>
      </c>
      <c r="F141" s="582" t="s">
        <v>1505</v>
      </c>
      <c r="G141" s="582" t="s">
        <v>1505</v>
      </c>
      <c r="H141" s="582" t="s">
        <v>1505</v>
      </c>
      <c r="I141" s="582" t="s">
        <v>1505</v>
      </c>
    </row>
    <row r="142" spans="2:9">
      <c r="B142" s="60" t="s">
        <v>191</v>
      </c>
      <c r="C142" s="582" t="s">
        <v>1505</v>
      </c>
      <c r="D142" s="582" t="s">
        <v>1505</v>
      </c>
      <c r="E142" s="582" t="s">
        <v>1505</v>
      </c>
      <c r="F142" s="582" t="s">
        <v>1505</v>
      </c>
      <c r="G142" s="582" t="s">
        <v>1505</v>
      </c>
      <c r="H142" s="582" t="s">
        <v>1505</v>
      </c>
      <c r="I142" s="582" t="s">
        <v>1505</v>
      </c>
    </row>
    <row r="143" spans="2:9">
      <c r="B143" s="60" t="s">
        <v>192</v>
      </c>
      <c r="C143" s="994" t="s">
        <v>1505</v>
      </c>
      <c r="D143" s="994" t="s">
        <v>1505</v>
      </c>
      <c r="E143" s="994" t="s">
        <v>1505</v>
      </c>
      <c r="F143" s="994" t="s">
        <v>1505</v>
      </c>
      <c r="G143" s="994" t="s">
        <v>1505</v>
      </c>
      <c r="H143" s="986" t="s">
        <v>1505</v>
      </c>
      <c r="I143" s="986" t="s">
        <v>1505</v>
      </c>
    </row>
    <row r="144" spans="2:9">
      <c r="B144" s="63" t="s">
        <v>193</v>
      </c>
      <c r="C144" s="436"/>
      <c r="D144" s="436" t="s">
        <v>124</v>
      </c>
      <c r="E144" s="436" t="s">
        <v>124</v>
      </c>
      <c r="F144" s="436" t="s">
        <v>124</v>
      </c>
      <c r="G144" s="436" t="s">
        <v>124</v>
      </c>
      <c r="H144" s="436" t="s">
        <v>124</v>
      </c>
      <c r="I144" s="436" t="s">
        <v>124</v>
      </c>
    </row>
    <row r="145" spans="2:10" ht="15" thickBot="1">
      <c r="B145" s="219" t="s">
        <v>194</v>
      </c>
      <c r="C145" s="436"/>
      <c r="D145" s="436" t="s">
        <v>124</v>
      </c>
      <c r="E145" s="436" t="s">
        <v>124</v>
      </c>
      <c r="F145" s="436" t="s">
        <v>124</v>
      </c>
      <c r="G145" s="436" t="s">
        <v>124</v>
      </c>
      <c r="H145" s="436" t="s">
        <v>124</v>
      </c>
      <c r="I145" s="436" t="s">
        <v>124</v>
      </c>
      <c r="J145" s="743"/>
    </row>
    <row r="146" spans="2:10" ht="15" customHeight="1" thickTop="1">
      <c r="B146" s="1320" t="s">
        <v>1580</v>
      </c>
      <c r="C146" s="1320"/>
      <c r="D146" s="1320"/>
      <c r="E146" s="1320"/>
      <c r="F146" s="1320"/>
      <c r="G146" s="1320"/>
      <c r="H146" s="1320"/>
      <c r="I146" s="1320"/>
      <c r="J146" s="1321"/>
    </row>
    <row r="147" spans="2:10">
      <c r="B147" s="1310"/>
      <c r="C147" s="1310"/>
      <c r="D147" s="1310"/>
      <c r="E147" s="1310"/>
      <c r="F147" s="1310"/>
      <c r="G147" s="1310"/>
      <c r="H147" s="1310"/>
      <c r="I147" s="1310"/>
    </row>
    <row r="148" spans="2:10">
      <c r="B148" s="417"/>
      <c r="C148" s="459"/>
      <c r="D148" s="459"/>
      <c r="E148" s="459"/>
      <c r="F148" s="459"/>
      <c r="G148" s="459"/>
      <c r="H148" s="459"/>
      <c r="I148" s="459"/>
    </row>
    <row r="149" spans="2:10">
      <c r="B149" s="1358" t="s">
        <v>19</v>
      </c>
      <c r="C149" s="1358"/>
      <c r="D149" s="1358"/>
      <c r="E149" s="1358"/>
      <c r="F149" s="1358"/>
      <c r="G149" s="1358"/>
      <c r="H149" s="1358"/>
      <c r="I149" s="1358"/>
    </row>
    <row r="150" spans="2:10">
      <c r="B150" s="413" t="s">
        <v>18</v>
      </c>
      <c r="C150" s="459"/>
      <c r="D150" s="459"/>
      <c r="E150" s="459"/>
      <c r="F150" s="459"/>
      <c r="G150" s="459"/>
      <c r="H150" s="459"/>
      <c r="I150" s="459"/>
    </row>
    <row r="151" spans="2:10">
      <c r="B151" s="422" t="s">
        <v>196</v>
      </c>
      <c r="C151" s="459"/>
      <c r="D151" s="459"/>
      <c r="E151" s="459"/>
      <c r="F151" s="459"/>
      <c r="G151" s="459"/>
      <c r="H151" s="459"/>
      <c r="I151" s="459"/>
    </row>
    <row r="152" spans="2:10">
      <c r="B152" s="417"/>
      <c r="C152" s="459"/>
      <c r="D152" s="459"/>
      <c r="E152" s="459"/>
      <c r="F152" s="459"/>
      <c r="G152" s="459"/>
      <c r="H152" s="459"/>
      <c r="I152" s="459"/>
    </row>
    <row r="153" spans="2:10">
      <c r="B153" s="415"/>
      <c r="C153" s="416">
        <v>2014</v>
      </c>
      <c r="D153" s="416">
        <v>2015</v>
      </c>
      <c r="E153" s="416">
        <v>2016</v>
      </c>
      <c r="F153" s="416">
        <v>2017</v>
      </c>
      <c r="G153" s="416">
        <v>2018</v>
      </c>
      <c r="H153" s="416">
        <v>2019</v>
      </c>
      <c r="I153" s="416">
        <v>2020</v>
      </c>
    </row>
    <row r="154" spans="2:10">
      <c r="B154" s="85" t="s">
        <v>197</v>
      </c>
      <c r="C154" s="459"/>
      <c r="D154" s="459"/>
      <c r="E154" s="459"/>
      <c r="F154" s="459"/>
      <c r="G154" s="459"/>
      <c r="H154" s="459"/>
      <c r="I154" s="459"/>
    </row>
    <row r="155" spans="2:10">
      <c r="B155" s="64" t="s">
        <v>198</v>
      </c>
      <c r="C155" s="977">
        <f>C157+C158</f>
        <v>1611.498</v>
      </c>
      <c r="D155" s="977">
        <f>D157+D158</f>
        <v>1928.365</v>
      </c>
      <c r="E155" s="977">
        <f t="shared" ref="E155:I155" si="3">E157+E158</f>
        <v>2269.0360000000001</v>
      </c>
      <c r="F155" s="977">
        <f t="shared" si="3"/>
        <v>2863.6150000000002</v>
      </c>
      <c r="G155" s="977">
        <f t="shared" si="3"/>
        <v>3995.22</v>
      </c>
      <c r="H155" s="977">
        <f t="shared" si="3"/>
        <v>5144.4610000000002</v>
      </c>
      <c r="I155" s="977">
        <f t="shared" si="3"/>
        <v>8438.2440000000006</v>
      </c>
    </row>
    <row r="156" spans="2:10">
      <c r="B156" s="80" t="s">
        <v>199</v>
      </c>
      <c r="C156" s="448" t="s">
        <v>1505</v>
      </c>
      <c r="D156" s="448" t="s">
        <v>1505</v>
      </c>
      <c r="E156" s="448" t="s">
        <v>1505</v>
      </c>
      <c r="F156" s="448" t="s">
        <v>1505</v>
      </c>
      <c r="G156" s="448" t="s">
        <v>1505</v>
      </c>
      <c r="H156" s="977" t="s">
        <v>1505</v>
      </c>
      <c r="I156" s="977" t="s">
        <v>1505</v>
      </c>
    </row>
    <row r="157" spans="2:10">
      <c r="B157" s="80" t="s">
        <v>1581</v>
      </c>
      <c r="C157" s="448">
        <v>1560.325</v>
      </c>
      <c r="D157" s="448">
        <v>1867.64</v>
      </c>
      <c r="E157" s="448">
        <v>2203.915</v>
      </c>
      <c r="F157" s="448">
        <v>2773.69</v>
      </c>
      <c r="G157" s="448">
        <v>3874.759</v>
      </c>
      <c r="H157" s="977">
        <v>4989.4030000000002</v>
      </c>
      <c r="I157" s="977">
        <v>8253.2960000000003</v>
      </c>
    </row>
    <row r="158" spans="2:10" s="1164" customFormat="1">
      <c r="B158" s="80" t="s">
        <v>1582</v>
      </c>
      <c r="C158" s="448">
        <v>51.173000000000002</v>
      </c>
      <c r="D158" s="448">
        <v>60.725000000000001</v>
      </c>
      <c r="E158" s="448">
        <v>65.120999999999995</v>
      </c>
      <c r="F158" s="448">
        <v>89.924999999999997</v>
      </c>
      <c r="G158" s="448">
        <v>120.461</v>
      </c>
      <c r="H158" s="977">
        <v>155.05799999999999</v>
      </c>
      <c r="I158" s="977">
        <v>184.94800000000001</v>
      </c>
    </row>
    <row r="159" spans="2:10">
      <c r="B159" s="81" t="s">
        <v>201</v>
      </c>
      <c r="C159" s="448" t="s">
        <v>139</v>
      </c>
      <c r="D159" s="448" t="s">
        <v>139</v>
      </c>
      <c r="E159" s="448" t="s">
        <v>139</v>
      </c>
      <c r="F159" s="448" t="s">
        <v>139</v>
      </c>
      <c r="G159" s="448" t="s">
        <v>139</v>
      </c>
      <c r="H159" s="448" t="s">
        <v>139</v>
      </c>
      <c r="I159" s="448" t="s">
        <v>139</v>
      </c>
    </row>
    <row r="160" spans="2:10">
      <c r="B160" s="82" t="s">
        <v>202</v>
      </c>
      <c r="C160" s="448" t="s">
        <v>1505</v>
      </c>
      <c r="D160" s="448" t="s">
        <v>1505</v>
      </c>
      <c r="E160" s="448" t="s">
        <v>1505</v>
      </c>
      <c r="F160" s="448" t="s">
        <v>1505</v>
      </c>
      <c r="G160" s="448" t="s">
        <v>1505</v>
      </c>
      <c r="H160" s="977" t="s">
        <v>1505</v>
      </c>
      <c r="I160" s="977" t="s">
        <v>1505</v>
      </c>
    </row>
    <row r="161" spans="2:9">
      <c r="B161" s="80" t="s">
        <v>203</v>
      </c>
      <c r="C161" s="1028"/>
      <c r="D161" s="1028"/>
      <c r="E161" s="1028"/>
      <c r="F161" s="1028"/>
      <c r="G161" s="1028"/>
      <c r="H161" s="1028"/>
      <c r="I161" s="1028"/>
    </row>
    <row r="162" spans="2:9">
      <c r="B162" s="80" t="s">
        <v>204</v>
      </c>
      <c r="C162" s="1028"/>
      <c r="D162" s="1028"/>
      <c r="E162" s="1028"/>
      <c r="F162" s="1028"/>
      <c r="G162" s="1028"/>
      <c r="H162" s="1028"/>
      <c r="I162" s="1028"/>
    </row>
    <row r="163" spans="2:9">
      <c r="B163" s="80" t="s">
        <v>205</v>
      </c>
      <c r="C163" s="448"/>
      <c r="D163" s="448"/>
      <c r="E163" s="448"/>
      <c r="F163" s="448"/>
      <c r="G163" s="448"/>
      <c r="H163" s="977"/>
      <c r="I163" s="977"/>
    </row>
    <row r="164" spans="2:9">
      <c r="B164" s="82" t="s">
        <v>206</v>
      </c>
      <c r="C164" s="448" t="s">
        <v>1505</v>
      </c>
      <c r="D164" s="448" t="s">
        <v>1505</v>
      </c>
      <c r="E164" s="448" t="s">
        <v>1505</v>
      </c>
      <c r="F164" s="448" t="s">
        <v>1505</v>
      </c>
      <c r="G164" s="448" t="s">
        <v>1505</v>
      </c>
      <c r="H164" s="977" t="s">
        <v>1505</v>
      </c>
      <c r="I164" s="977" t="s">
        <v>1505</v>
      </c>
    </row>
    <row r="165" spans="2:9">
      <c r="B165" s="82" t="s">
        <v>207</v>
      </c>
      <c r="C165" s="448">
        <f>C166+C167</f>
        <v>4949.9649999999992</v>
      </c>
      <c r="D165" s="448">
        <f t="shared" ref="D165:I165" si="4">D166+D167</f>
        <v>4681.3360000000002</v>
      </c>
      <c r="E165" s="448">
        <f t="shared" si="4"/>
        <v>4496.5839999999998</v>
      </c>
      <c r="F165" s="448">
        <f t="shared" si="4"/>
        <v>4227.1810000000005</v>
      </c>
      <c r="G165" s="448">
        <f t="shared" si="4"/>
        <v>3843.7249999999999</v>
      </c>
      <c r="H165" s="448">
        <f t="shared" si="4"/>
        <v>3628.94</v>
      </c>
      <c r="I165" s="448">
        <f t="shared" si="4"/>
        <v>2110.116</v>
      </c>
    </row>
    <row r="166" spans="2:9">
      <c r="B166" s="83" t="s">
        <v>130</v>
      </c>
      <c r="C166" s="448">
        <v>4855.8999999999996</v>
      </c>
      <c r="D166" s="448">
        <v>4593.8010000000004</v>
      </c>
      <c r="E166" s="448">
        <v>4423.5219999999999</v>
      </c>
      <c r="F166" s="448">
        <v>4160.8990000000003</v>
      </c>
      <c r="G166" s="448">
        <v>3787.0909999999999</v>
      </c>
      <c r="H166" s="977">
        <v>3572.453</v>
      </c>
      <c r="I166" s="977">
        <v>2085.143</v>
      </c>
    </row>
    <row r="167" spans="2:9">
      <c r="B167" s="83" t="s">
        <v>131</v>
      </c>
      <c r="C167" s="448">
        <v>94.064999999999998</v>
      </c>
      <c r="D167" s="448">
        <v>87.534999999999997</v>
      </c>
      <c r="E167" s="448">
        <v>73.061999999999998</v>
      </c>
      <c r="F167" s="448">
        <v>66.281999999999996</v>
      </c>
      <c r="G167" s="448">
        <v>56.634</v>
      </c>
      <c r="H167" s="977">
        <v>56.487000000000002</v>
      </c>
      <c r="I167" s="977">
        <v>24.972999999999999</v>
      </c>
    </row>
    <row r="168" spans="2:9">
      <c r="B168" s="64" t="s">
        <v>208</v>
      </c>
      <c r="C168" s="464"/>
      <c r="D168" s="1028"/>
      <c r="E168" s="1028"/>
      <c r="F168" s="1028"/>
      <c r="G168" s="1028"/>
      <c r="H168" s="1028"/>
      <c r="I168" s="1028"/>
    </row>
    <row r="169" spans="2:9">
      <c r="B169" s="64"/>
      <c r="C169" s="977"/>
      <c r="D169" s="977"/>
      <c r="E169" s="977"/>
      <c r="F169" s="977"/>
      <c r="G169" s="977"/>
      <c r="H169" s="977"/>
      <c r="I169" s="977"/>
    </row>
    <row r="170" spans="2:9">
      <c r="B170" s="64" t="s">
        <v>209</v>
      </c>
      <c r="C170" s="977">
        <f>C155+C166+C167</f>
        <v>6561.4629999999988</v>
      </c>
      <c r="D170" s="977">
        <f t="shared" ref="D170:I170" si="5">D155+D166+D167</f>
        <v>6609.701</v>
      </c>
      <c r="E170" s="977">
        <f t="shared" si="5"/>
        <v>6765.62</v>
      </c>
      <c r="F170" s="977">
        <f t="shared" si="5"/>
        <v>7090.7960000000012</v>
      </c>
      <c r="G170" s="977">
        <f t="shared" si="5"/>
        <v>7838.9449999999997</v>
      </c>
      <c r="H170" s="977">
        <f t="shared" si="5"/>
        <v>8773.4009999999998</v>
      </c>
      <c r="I170" s="977">
        <f t="shared" si="5"/>
        <v>10548.36</v>
      </c>
    </row>
    <row r="171" spans="2:9">
      <c r="B171" s="63" t="s">
        <v>210</v>
      </c>
      <c r="C171" s="977">
        <v>0.46500000000000002</v>
      </c>
      <c r="D171" s="977">
        <v>0.73599999999999999</v>
      </c>
      <c r="E171" s="977">
        <v>0.55400000000000005</v>
      </c>
      <c r="F171" s="977">
        <v>0.59099999999999997</v>
      </c>
      <c r="G171" s="977">
        <v>0.50700000000000001</v>
      </c>
      <c r="H171" s="977">
        <v>0.51900000000000002</v>
      </c>
      <c r="I171" s="977">
        <v>0.40699999999999997</v>
      </c>
    </row>
    <row r="172" spans="2:9">
      <c r="B172" s="63"/>
      <c r="C172" s="977"/>
      <c r="D172" s="977"/>
      <c r="E172" s="977"/>
      <c r="F172" s="977"/>
      <c r="G172" s="977"/>
      <c r="H172" s="977"/>
      <c r="I172" s="977"/>
    </row>
    <row r="173" spans="2:9">
      <c r="B173" s="64" t="s">
        <v>211</v>
      </c>
      <c r="C173" s="977">
        <v>2.8000000000000001E-2</v>
      </c>
      <c r="D173" s="977">
        <v>2.5000000000000001E-2</v>
      </c>
      <c r="E173" s="977">
        <v>1.9E-2</v>
      </c>
      <c r="F173" s="977">
        <v>7.5999999999999998E-2</v>
      </c>
      <c r="G173" s="977">
        <v>0.251</v>
      </c>
      <c r="H173" s="977">
        <v>0.35699999999999998</v>
      </c>
      <c r="I173" s="977">
        <v>0.439</v>
      </c>
    </row>
    <row r="174" spans="2:9">
      <c r="B174" s="64"/>
      <c r="C174" s="1028"/>
      <c r="D174" s="1028"/>
      <c r="E174" s="1028"/>
      <c r="F174" s="1028"/>
      <c r="G174" s="1028"/>
      <c r="H174" s="1028"/>
      <c r="I174" s="1028"/>
    </row>
    <row r="175" spans="2:9">
      <c r="B175" s="85" t="s">
        <v>212</v>
      </c>
      <c r="C175" s="426" t="s">
        <v>1505</v>
      </c>
      <c r="D175" s="464" t="s">
        <v>1505</v>
      </c>
      <c r="E175" s="464" t="s">
        <v>1505</v>
      </c>
      <c r="F175" s="464" t="s">
        <v>1505</v>
      </c>
      <c r="G175" s="464" t="s">
        <v>1505</v>
      </c>
      <c r="H175" s="464" t="s">
        <v>1505</v>
      </c>
      <c r="I175" s="464" t="s">
        <v>1505</v>
      </c>
    </row>
    <row r="176" spans="2:9">
      <c r="B176" s="64" t="s">
        <v>213</v>
      </c>
      <c r="C176" s="448"/>
      <c r="D176" s="448"/>
      <c r="E176" s="448"/>
      <c r="F176" s="448"/>
      <c r="G176" s="448"/>
      <c r="H176" s="426"/>
      <c r="I176" s="426"/>
    </row>
    <row r="177" spans="2:9">
      <c r="B177" s="63" t="s">
        <v>214</v>
      </c>
      <c r="C177" s="448"/>
      <c r="D177" s="448"/>
      <c r="E177" s="448"/>
      <c r="F177" s="448"/>
      <c r="G177" s="448"/>
      <c r="H177" s="426"/>
      <c r="I177" s="426"/>
    </row>
    <row r="178" spans="2:9">
      <c r="B178" s="63" t="s">
        <v>215</v>
      </c>
      <c r="C178" s="448"/>
      <c r="D178" s="448"/>
      <c r="E178" s="448"/>
      <c r="F178" s="448"/>
      <c r="G178" s="448"/>
      <c r="H178" s="426"/>
      <c r="I178" s="426"/>
    </row>
    <row r="179" spans="2:9">
      <c r="B179" s="64" t="s">
        <v>216</v>
      </c>
      <c r="C179" s="448"/>
      <c r="D179" s="448"/>
      <c r="E179" s="448"/>
      <c r="F179" s="448"/>
      <c r="G179" s="448"/>
      <c r="H179" s="426"/>
      <c r="I179" s="426"/>
    </row>
    <row r="180" spans="2:9">
      <c r="B180" s="64" t="s">
        <v>206</v>
      </c>
      <c r="C180" s="448"/>
      <c r="D180" s="448"/>
      <c r="E180" s="448"/>
      <c r="F180" s="448"/>
      <c r="G180" s="448"/>
      <c r="H180" s="426"/>
      <c r="I180" s="426"/>
    </row>
    <row r="181" spans="2:9">
      <c r="B181" s="63" t="s">
        <v>217</v>
      </c>
      <c r="C181" s="448"/>
      <c r="D181" s="448"/>
      <c r="E181" s="448"/>
      <c r="F181" s="448"/>
      <c r="G181" s="448"/>
      <c r="H181" s="426"/>
      <c r="I181" s="426"/>
    </row>
    <row r="182" spans="2:9">
      <c r="B182" s="63" t="s">
        <v>218</v>
      </c>
      <c r="C182" s="448"/>
      <c r="D182" s="448"/>
      <c r="E182" s="448"/>
      <c r="F182" s="448"/>
      <c r="G182" s="448"/>
      <c r="H182" s="426"/>
      <c r="I182" s="426"/>
    </row>
    <row r="183" spans="2:9">
      <c r="B183" s="63" t="s">
        <v>219</v>
      </c>
      <c r="C183" s="448"/>
      <c r="D183" s="448"/>
      <c r="E183" s="448"/>
      <c r="F183" s="448"/>
      <c r="G183" s="448"/>
      <c r="H183" s="426"/>
      <c r="I183" s="426"/>
    </row>
    <row r="184" spans="2:9">
      <c r="B184" s="63"/>
      <c r="C184" s="426"/>
      <c r="D184" s="426"/>
      <c r="E184" s="426"/>
      <c r="F184" s="426"/>
      <c r="G184" s="426"/>
      <c r="H184" s="426"/>
      <c r="I184" s="426"/>
    </row>
    <row r="185" spans="2:9" ht="26.4">
      <c r="B185" s="88" t="s">
        <v>220</v>
      </c>
      <c r="C185" s="464" t="s">
        <v>1505</v>
      </c>
      <c r="D185" s="464" t="s">
        <v>1505</v>
      </c>
      <c r="E185" s="464" t="s">
        <v>1505</v>
      </c>
      <c r="F185" s="464" t="s">
        <v>1505</v>
      </c>
      <c r="G185" s="464" t="s">
        <v>1505</v>
      </c>
      <c r="H185" s="464" t="s">
        <v>1505</v>
      </c>
      <c r="I185" s="464" t="s">
        <v>1505</v>
      </c>
    </row>
    <row r="186" spans="2:9">
      <c r="B186" s="64" t="s">
        <v>213</v>
      </c>
      <c r="C186" s="448"/>
      <c r="D186" s="448"/>
      <c r="E186" s="448"/>
      <c r="F186" s="448"/>
      <c r="G186" s="448"/>
      <c r="H186" s="426"/>
      <c r="I186" s="426"/>
    </row>
    <row r="187" spans="2:9">
      <c r="B187" s="63" t="s">
        <v>214</v>
      </c>
      <c r="C187" s="448"/>
      <c r="D187" s="448"/>
      <c r="E187" s="448"/>
      <c r="F187" s="448"/>
      <c r="G187" s="448"/>
      <c r="H187" s="426"/>
      <c r="I187" s="426"/>
    </row>
    <row r="188" spans="2:9">
      <c r="B188" s="63" t="s">
        <v>215</v>
      </c>
      <c r="C188" s="448"/>
      <c r="D188" s="448"/>
      <c r="E188" s="448"/>
      <c r="F188" s="448"/>
      <c r="G188" s="448"/>
      <c r="H188" s="426"/>
      <c r="I188" s="426"/>
    </row>
    <row r="189" spans="2:9">
      <c r="B189" s="64" t="s">
        <v>216</v>
      </c>
      <c r="C189" s="448"/>
      <c r="D189" s="448"/>
      <c r="E189" s="448"/>
      <c r="F189" s="448"/>
      <c r="G189" s="448"/>
      <c r="H189" s="426"/>
      <c r="I189" s="426"/>
    </row>
    <row r="190" spans="2:9">
      <c r="B190" s="64" t="s">
        <v>206</v>
      </c>
      <c r="C190" s="448"/>
      <c r="D190" s="448"/>
      <c r="E190" s="448"/>
      <c r="F190" s="448"/>
      <c r="G190" s="448"/>
      <c r="H190" s="426"/>
      <c r="I190" s="426"/>
    </row>
    <row r="191" spans="2:9">
      <c r="B191" s="63" t="s">
        <v>217</v>
      </c>
      <c r="C191" s="448"/>
      <c r="D191" s="448"/>
      <c r="E191" s="448"/>
      <c r="F191" s="448"/>
      <c r="G191" s="448"/>
      <c r="H191" s="426"/>
      <c r="I191" s="426"/>
    </row>
    <row r="192" spans="2:9">
      <c r="B192" s="63" t="s">
        <v>218</v>
      </c>
      <c r="C192" s="448"/>
      <c r="D192" s="448"/>
      <c r="E192" s="448"/>
      <c r="F192" s="448"/>
      <c r="G192" s="448"/>
      <c r="H192" s="426"/>
      <c r="I192" s="426"/>
    </row>
    <row r="193" spans="2:9">
      <c r="B193" s="63" t="s">
        <v>219</v>
      </c>
      <c r="C193" s="448"/>
      <c r="D193" s="448"/>
      <c r="E193" s="448"/>
      <c r="F193" s="448"/>
      <c r="G193" s="448"/>
      <c r="H193" s="426"/>
      <c r="I193" s="426"/>
    </row>
    <row r="194" spans="2:9">
      <c r="B194" s="63"/>
      <c r="C194" s="505"/>
      <c r="D194" s="505"/>
      <c r="E194" s="505"/>
      <c r="F194" s="505"/>
      <c r="G194" s="505"/>
      <c r="H194" s="505"/>
      <c r="I194" s="505"/>
    </row>
    <row r="195" spans="2:9" ht="26.4">
      <c r="B195" s="88" t="s">
        <v>221</v>
      </c>
      <c r="C195" s="464" t="s">
        <v>1505</v>
      </c>
      <c r="D195" s="464" t="s">
        <v>1505</v>
      </c>
      <c r="E195" s="464" t="s">
        <v>1505</v>
      </c>
      <c r="F195" s="464" t="s">
        <v>1505</v>
      </c>
      <c r="G195" s="464" t="s">
        <v>1505</v>
      </c>
      <c r="H195" s="464" t="s">
        <v>1505</v>
      </c>
      <c r="I195" s="464" t="s">
        <v>1505</v>
      </c>
    </row>
    <row r="196" spans="2:9">
      <c r="B196" s="64" t="s">
        <v>213</v>
      </c>
      <c r="C196" s="461"/>
      <c r="D196" s="461"/>
      <c r="E196" s="461"/>
      <c r="F196" s="461"/>
      <c r="G196" s="461"/>
      <c r="H196" s="461"/>
      <c r="I196" s="461"/>
    </row>
    <row r="197" spans="2:9">
      <c r="B197" s="63" t="s">
        <v>214</v>
      </c>
      <c r="C197" s="461"/>
      <c r="D197" s="461"/>
      <c r="E197" s="461"/>
      <c r="F197" s="461"/>
      <c r="G197" s="461"/>
      <c r="H197" s="461"/>
      <c r="I197" s="461"/>
    </row>
    <row r="198" spans="2:9">
      <c r="B198" s="63" t="s">
        <v>215</v>
      </c>
      <c r="C198" s="461"/>
      <c r="D198" s="461"/>
      <c r="E198" s="461"/>
      <c r="F198" s="461"/>
      <c r="G198" s="461"/>
      <c r="H198" s="461"/>
      <c r="I198" s="461"/>
    </row>
    <row r="199" spans="2:9">
      <c r="B199" s="64" t="s">
        <v>216</v>
      </c>
      <c r="C199" s="461"/>
      <c r="D199" s="461"/>
      <c r="E199" s="461"/>
      <c r="F199" s="461"/>
      <c r="G199" s="461"/>
      <c r="H199" s="461"/>
      <c r="I199" s="461"/>
    </row>
    <row r="200" spans="2:9">
      <c r="B200" s="64" t="s">
        <v>206</v>
      </c>
      <c r="C200" s="461"/>
      <c r="D200" s="461"/>
      <c r="E200" s="461"/>
      <c r="F200" s="461"/>
      <c r="G200" s="461"/>
      <c r="H200" s="461"/>
      <c r="I200" s="461"/>
    </row>
    <row r="201" spans="2:9">
      <c r="B201" s="63" t="s">
        <v>217</v>
      </c>
      <c r="C201" s="461"/>
      <c r="D201" s="461"/>
      <c r="E201" s="461"/>
      <c r="F201" s="461"/>
      <c r="G201" s="461"/>
      <c r="H201" s="461"/>
      <c r="I201" s="461"/>
    </row>
    <row r="202" spans="2:9">
      <c r="B202" s="63" t="s">
        <v>218</v>
      </c>
      <c r="C202" s="461"/>
      <c r="D202" s="461"/>
      <c r="E202" s="461"/>
      <c r="F202" s="461"/>
      <c r="G202" s="461"/>
      <c r="H202" s="461"/>
      <c r="I202" s="461"/>
    </row>
    <row r="203" spans="2:9">
      <c r="B203" s="63" t="s">
        <v>219</v>
      </c>
      <c r="C203" s="461"/>
      <c r="D203" s="461"/>
      <c r="E203" s="461"/>
      <c r="F203" s="461"/>
      <c r="G203" s="461"/>
      <c r="H203" s="461"/>
      <c r="I203" s="461"/>
    </row>
    <row r="204" spans="2:9">
      <c r="B204" s="63"/>
      <c r="C204" s="461"/>
      <c r="D204" s="461"/>
      <c r="E204" s="461"/>
      <c r="F204" s="461"/>
      <c r="G204" s="461"/>
      <c r="H204" s="461"/>
      <c r="I204" s="461"/>
    </row>
    <row r="205" spans="2:9" ht="26.4">
      <c r="B205" s="88" t="s">
        <v>222</v>
      </c>
      <c r="C205" s="464" t="s">
        <v>1505</v>
      </c>
      <c r="D205" s="464" t="s">
        <v>1505</v>
      </c>
      <c r="E205" s="464" t="s">
        <v>1505</v>
      </c>
      <c r="F205" s="464" t="s">
        <v>1505</v>
      </c>
      <c r="G205" s="464" t="s">
        <v>1505</v>
      </c>
      <c r="H205" s="464" t="s">
        <v>1505</v>
      </c>
      <c r="I205" s="464" t="s">
        <v>1505</v>
      </c>
    </row>
    <row r="206" spans="2:9">
      <c r="B206" s="64" t="s">
        <v>213</v>
      </c>
      <c r="C206" s="461"/>
      <c r="D206" s="461"/>
      <c r="E206" s="461"/>
      <c r="F206" s="461"/>
      <c r="G206" s="461"/>
      <c r="H206" s="461"/>
      <c r="I206" s="461"/>
    </row>
    <row r="207" spans="2:9">
      <c r="B207" s="63" t="s">
        <v>214</v>
      </c>
      <c r="C207" s="461"/>
      <c r="D207" s="461"/>
      <c r="E207" s="461"/>
      <c r="F207" s="461"/>
      <c r="G207" s="461"/>
      <c r="H207" s="461"/>
      <c r="I207" s="461"/>
    </row>
    <row r="208" spans="2:9">
      <c r="B208" s="63" t="s">
        <v>215</v>
      </c>
      <c r="C208" s="461"/>
      <c r="D208" s="461"/>
      <c r="E208" s="461"/>
      <c r="F208" s="461"/>
      <c r="G208" s="461"/>
      <c r="H208" s="461"/>
      <c r="I208" s="461"/>
    </row>
    <row r="209" spans="2:10">
      <c r="B209" s="64" t="s">
        <v>216</v>
      </c>
      <c r="C209" s="461"/>
      <c r="D209" s="461"/>
      <c r="E209" s="461"/>
      <c r="F209" s="461"/>
      <c r="G209" s="461"/>
      <c r="H209" s="461"/>
      <c r="I209" s="461"/>
    </row>
    <row r="210" spans="2:10">
      <c r="B210" s="64" t="s">
        <v>206</v>
      </c>
      <c r="C210" s="461"/>
      <c r="D210" s="461"/>
      <c r="E210" s="461"/>
      <c r="F210" s="461"/>
      <c r="G210" s="461"/>
      <c r="H210" s="461"/>
      <c r="I210" s="461"/>
    </row>
    <row r="211" spans="2:10">
      <c r="B211" s="63" t="s">
        <v>217</v>
      </c>
      <c r="C211" s="461"/>
      <c r="D211" s="461"/>
      <c r="E211" s="461"/>
      <c r="F211" s="461"/>
      <c r="G211" s="461"/>
      <c r="H211" s="461"/>
      <c r="I211" s="461"/>
    </row>
    <row r="212" spans="2:10">
      <c r="B212" s="63" t="s">
        <v>218</v>
      </c>
      <c r="C212" s="461"/>
      <c r="D212" s="461"/>
      <c r="E212" s="461"/>
      <c r="F212" s="461"/>
      <c r="G212" s="461"/>
      <c r="H212" s="461"/>
      <c r="I212" s="461"/>
    </row>
    <row r="213" spans="2:10" ht="15" thickBot="1">
      <c r="B213" s="507" t="s">
        <v>219</v>
      </c>
      <c r="C213" s="461"/>
      <c r="D213" s="461"/>
      <c r="E213" s="461"/>
      <c r="F213" s="461"/>
      <c r="G213" s="461"/>
      <c r="H213" s="461"/>
      <c r="I213" s="461"/>
      <c r="J213" s="743"/>
    </row>
    <row r="214" spans="2:10" ht="15" thickTop="1">
      <c r="B214" s="1381" t="s">
        <v>1583</v>
      </c>
      <c r="C214" s="1381"/>
      <c r="D214" s="1381"/>
      <c r="E214" s="1381"/>
      <c r="F214" s="1381"/>
      <c r="G214" s="1381"/>
      <c r="H214" s="1381"/>
      <c r="I214" s="1381"/>
      <c r="J214" s="1382"/>
    </row>
    <row r="215" spans="2:10">
      <c r="B215" s="1310"/>
      <c r="C215" s="1310"/>
      <c r="D215" s="1310"/>
      <c r="E215" s="1310"/>
      <c r="F215" s="1310"/>
      <c r="G215" s="1310"/>
      <c r="H215" s="1310"/>
      <c r="I215" s="1310"/>
    </row>
    <row r="216" spans="2:10">
      <c r="B216" s="417"/>
      <c r="C216" s="459"/>
      <c r="D216" s="459"/>
      <c r="E216" s="459"/>
      <c r="F216" s="459"/>
      <c r="G216" s="459"/>
      <c r="H216" s="459"/>
      <c r="I216" s="459"/>
    </row>
    <row r="217" spans="2:10">
      <c r="B217" s="1358" t="s">
        <v>21</v>
      </c>
      <c r="C217" s="1358"/>
      <c r="D217" s="1358"/>
      <c r="E217" s="1358"/>
      <c r="F217" s="1358"/>
      <c r="G217" s="1358"/>
      <c r="H217" s="1358"/>
      <c r="I217" s="1358"/>
    </row>
    <row r="218" spans="2:10">
      <c r="B218" s="413" t="s">
        <v>20</v>
      </c>
      <c r="C218" s="459"/>
      <c r="D218" s="459"/>
      <c r="E218" s="459"/>
      <c r="F218" s="459"/>
      <c r="G218" s="459"/>
      <c r="H218" s="459"/>
      <c r="I218" s="459"/>
    </row>
    <row r="219" spans="2:10">
      <c r="B219" s="422" t="s">
        <v>224</v>
      </c>
      <c r="C219" s="459"/>
      <c r="D219" s="459"/>
      <c r="E219" s="459"/>
      <c r="F219" s="459"/>
      <c r="G219" s="459"/>
      <c r="H219" s="459"/>
      <c r="I219" s="459"/>
    </row>
    <row r="220" spans="2:10">
      <c r="B220" s="417"/>
      <c r="C220" s="459"/>
      <c r="D220" s="459"/>
      <c r="E220" s="459"/>
      <c r="F220" s="459"/>
      <c r="G220" s="459"/>
      <c r="H220" s="459"/>
      <c r="I220" s="459"/>
    </row>
    <row r="221" spans="2:10">
      <c r="B221" s="415"/>
      <c r="C221" s="416">
        <v>2014</v>
      </c>
      <c r="D221" s="416">
        <v>2015</v>
      </c>
      <c r="E221" s="416">
        <v>2016</v>
      </c>
      <c r="F221" s="416">
        <v>2017</v>
      </c>
      <c r="G221" s="416">
        <v>2018</v>
      </c>
      <c r="H221" s="416">
        <v>2019</v>
      </c>
      <c r="I221" s="416">
        <v>2020</v>
      </c>
    </row>
    <row r="222" spans="2:10">
      <c r="B222" s="85" t="s">
        <v>197</v>
      </c>
      <c r="C222" s="459"/>
      <c r="D222" s="459"/>
      <c r="E222" s="459"/>
      <c r="F222" s="459"/>
      <c r="G222" s="459"/>
      <c r="H222" s="459"/>
      <c r="I222" s="459"/>
    </row>
    <row r="223" spans="2:10">
      <c r="B223" s="64" t="s">
        <v>198</v>
      </c>
      <c r="C223" s="426">
        <f>C225</f>
        <v>2434.3554092259947</v>
      </c>
      <c r="D223" s="426">
        <f t="shared" ref="D223:I223" si="6">D225</f>
        <v>1831.5506667544373</v>
      </c>
      <c r="E223" s="426">
        <f t="shared" si="6"/>
        <v>2259.136203419986</v>
      </c>
      <c r="F223" s="426">
        <f t="shared" si="6"/>
        <v>2813.2262050481431</v>
      </c>
      <c r="G223" s="426">
        <f t="shared" si="6"/>
        <v>3879.3956456977089</v>
      </c>
      <c r="H223" s="426">
        <f t="shared" si="6"/>
        <v>5250.6615433718343</v>
      </c>
      <c r="I223" s="426">
        <f t="shared" si="6"/>
        <v>7036.3459459485812</v>
      </c>
    </row>
    <row r="224" spans="2:10">
      <c r="B224" s="80" t="s">
        <v>199</v>
      </c>
      <c r="C224" s="1177" t="s">
        <v>1505</v>
      </c>
      <c r="D224" s="1177" t="s">
        <v>1505</v>
      </c>
      <c r="E224" s="1177" t="s">
        <v>1505</v>
      </c>
      <c r="F224" s="1177" t="s">
        <v>1505</v>
      </c>
      <c r="G224" s="1177" t="s">
        <v>1505</v>
      </c>
      <c r="H224" s="1177" t="s">
        <v>1505</v>
      </c>
      <c r="I224" s="1177" t="s">
        <v>1505</v>
      </c>
    </row>
    <row r="225" spans="2:9">
      <c r="B225" s="80" t="s">
        <v>200</v>
      </c>
      <c r="C225" s="977">
        <v>2434.3554092259947</v>
      </c>
      <c r="D225" s="448">
        <v>1831.5506667544373</v>
      </c>
      <c r="E225" s="448">
        <v>2259.136203419986</v>
      </c>
      <c r="F225" s="448">
        <v>2813.2262050481431</v>
      </c>
      <c r="G225" s="448">
        <v>3879.3956456977089</v>
      </c>
      <c r="H225" s="448">
        <v>5250.6615433718343</v>
      </c>
      <c r="I225" s="448">
        <v>7036.3459459485812</v>
      </c>
    </row>
    <row r="226" spans="2:9">
      <c r="B226" s="81" t="s">
        <v>201</v>
      </c>
      <c r="C226" s="448" t="s">
        <v>1506</v>
      </c>
      <c r="D226" s="984" t="s">
        <v>1506</v>
      </c>
      <c r="E226" s="984" t="s">
        <v>1506</v>
      </c>
      <c r="F226" s="984" t="s">
        <v>1506</v>
      </c>
      <c r="G226" s="984" t="s">
        <v>1506</v>
      </c>
      <c r="H226" s="984" t="s">
        <v>1506</v>
      </c>
      <c r="I226" s="984" t="s">
        <v>1506</v>
      </c>
    </row>
    <row r="227" spans="2:9">
      <c r="B227" s="82" t="s">
        <v>202</v>
      </c>
      <c r="C227" s="1177" t="s">
        <v>1505</v>
      </c>
      <c r="D227" s="1177" t="s">
        <v>1505</v>
      </c>
      <c r="E227" s="1177" t="s">
        <v>1505</v>
      </c>
      <c r="F227" s="1177" t="s">
        <v>1505</v>
      </c>
      <c r="G227" s="1177" t="s">
        <v>1505</v>
      </c>
      <c r="H227" s="1177" t="s">
        <v>1505</v>
      </c>
      <c r="I227" s="1177" t="s">
        <v>1505</v>
      </c>
    </row>
    <row r="228" spans="2:9">
      <c r="B228" s="80" t="s">
        <v>203</v>
      </c>
      <c r="C228" s="583"/>
      <c r="D228" s="583"/>
      <c r="E228" s="583"/>
      <c r="F228" s="583"/>
      <c r="G228" s="583"/>
      <c r="H228" s="426"/>
      <c r="I228" s="426"/>
    </row>
    <row r="229" spans="2:9">
      <c r="B229" s="80" t="s">
        <v>204</v>
      </c>
      <c r="C229" s="449"/>
      <c r="D229" s="449"/>
      <c r="E229" s="449"/>
      <c r="F229" s="449"/>
      <c r="G229" s="449"/>
      <c r="H229" s="426"/>
      <c r="I229" s="426"/>
    </row>
    <row r="230" spans="2:9">
      <c r="B230" s="80" t="s">
        <v>205</v>
      </c>
      <c r="C230" s="583"/>
      <c r="D230" s="583"/>
      <c r="E230" s="583"/>
      <c r="F230" s="583"/>
      <c r="G230" s="583"/>
      <c r="H230" s="426"/>
      <c r="I230" s="426"/>
    </row>
    <row r="231" spans="2:9">
      <c r="B231" s="82" t="s">
        <v>206</v>
      </c>
      <c r="C231" s="583" t="s">
        <v>1505</v>
      </c>
      <c r="D231" s="583" t="s">
        <v>1505</v>
      </c>
      <c r="E231" s="583" t="s">
        <v>1505</v>
      </c>
      <c r="F231" s="583" t="s">
        <v>1505</v>
      </c>
      <c r="G231" s="583" t="s">
        <v>1505</v>
      </c>
      <c r="H231" s="426" t="s">
        <v>1505</v>
      </c>
      <c r="I231" s="426" t="s">
        <v>1505</v>
      </c>
    </row>
    <row r="232" spans="2:9">
      <c r="B232" s="82" t="s">
        <v>207</v>
      </c>
      <c r="C232" s="583">
        <f>C233+C234</f>
        <v>15461.375964861776</v>
      </c>
      <c r="D232" s="583">
        <f>D233+D234</f>
        <v>14442.847317075299</v>
      </c>
      <c r="E232" s="583">
        <f t="shared" ref="E232:I232" si="7">E233+E234</f>
        <v>13702.32195788223</v>
      </c>
      <c r="F232" s="583">
        <f t="shared" si="7"/>
        <v>13682.143306407395</v>
      </c>
      <c r="G232" s="583">
        <f t="shared" si="7"/>
        <v>13233.596574865651</v>
      </c>
      <c r="H232" s="583">
        <f t="shared" si="7"/>
        <v>12630.284588865265</v>
      </c>
      <c r="I232" s="583">
        <f t="shared" si="7"/>
        <v>7210.4245791108906</v>
      </c>
    </row>
    <row r="233" spans="2:9">
      <c r="B233" s="83" t="s">
        <v>130</v>
      </c>
      <c r="C233" s="1072">
        <f>300492.56044091/C12</f>
        <v>14292.636594141775</v>
      </c>
      <c r="D233" s="1072">
        <f>292126.762/D12</f>
        <v>13219.125317075299</v>
      </c>
      <c r="E233" s="1072">
        <f>290146.15/E12</f>
        <v>12617.85895788223</v>
      </c>
      <c r="F233" s="1072">
        <f>296480.01306448/F12</f>
        <v>12535.358820477395</v>
      </c>
      <c r="G233" s="1072">
        <f>289055.64457088/G12</f>
        <v>12008.931008885651</v>
      </c>
      <c r="H233" s="977">
        <f>278458.09779686/H12</f>
        <v>11282.695120865264</v>
      </c>
      <c r="I233" s="977">
        <f>157046.81927146/I12</f>
        <v>6344.3145740108903</v>
      </c>
    </row>
    <row r="234" spans="2:9">
      <c r="B234" s="83" t="s">
        <v>131</v>
      </c>
      <c r="C234" s="1079">
        <v>1168.7393707200001</v>
      </c>
      <c r="D234" s="1079">
        <v>1223.722</v>
      </c>
      <c r="E234" s="1079">
        <v>1084.4630000000002</v>
      </c>
      <c r="F234" s="1079">
        <v>1146.7844859299998</v>
      </c>
      <c r="G234" s="1079">
        <v>1224.6655659800001</v>
      </c>
      <c r="H234" s="1079">
        <v>1347.5894679999999</v>
      </c>
      <c r="I234" s="1079">
        <v>866.11000510000008</v>
      </c>
    </row>
    <row r="235" spans="2:9">
      <c r="B235" s="64" t="s">
        <v>208</v>
      </c>
      <c r="C235" s="426"/>
      <c r="D235" s="426"/>
      <c r="E235" s="426"/>
      <c r="F235" s="426"/>
      <c r="G235" s="426"/>
      <c r="H235" s="426"/>
      <c r="I235" s="426"/>
    </row>
    <row r="236" spans="2:9">
      <c r="B236" s="64"/>
      <c r="C236" s="426"/>
      <c r="D236" s="426"/>
      <c r="E236" s="426"/>
      <c r="F236" s="426"/>
      <c r="G236" s="426"/>
      <c r="H236" s="418"/>
      <c r="I236" s="418"/>
    </row>
    <row r="237" spans="2:9">
      <c r="B237" s="64" t="s">
        <v>225</v>
      </c>
      <c r="C237" s="426">
        <f>C232+C223</f>
        <v>17895.731374087773</v>
      </c>
      <c r="D237" s="426">
        <f>D232+D223</f>
        <v>16274.397983829736</v>
      </c>
      <c r="E237" s="426">
        <f t="shared" ref="E237:I237" si="8">E232+E223</f>
        <v>15961.458161302216</v>
      </c>
      <c r="F237" s="426">
        <f t="shared" si="8"/>
        <v>16495.369511455538</v>
      </c>
      <c r="G237" s="426">
        <f t="shared" si="8"/>
        <v>17112.992220563359</v>
      </c>
      <c r="H237" s="426">
        <f t="shared" si="8"/>
        <v>17880.946132237099</v>
      </c>
      <c r="I237" s="426">
        <f t="shared" si="8"/>
        <v>14246.770525059472</v>
      </c>
    </row>
    <row r="238" spans="2:9">
      <c r="B238" s="63" t="s">
        <v>210</v>
      </c>
      <c r="C238" s="979">
        <v>9.9071581799999997</v>
      </c>
      <c r="D238" s="979">
        <v>14.45650077</v>
      </c>
      <c r="E238" s="979">
        <v>11.40189777</v>
      </c>
      <c r="F238" s="979">
        <v>16.955330610000001</v>
      </c>
      <c r="G238" s="979">
        <v>10.8639828899999</v>
      </c>
      <c r="H238" s="979">
        <v>12.623192</v>
      </c>
      <c r="I238" s="979">
        <v>30.321287680000001</v>
      </c>
    </row>
    <row r="239" spans="2:9">
      <c r="B239" s="63"/>
      <c r="C239" s="977"/>
      <c r="D239" s="977"/>
      <c r="E239" s="977"/>
      <c r="F239" s="977"/>
      <c r="G239" s="977"/>
      <c r="H239" s="977"/>
      <c r="I239" s="977"/>
    </row>
    <row r="240" spans="2:9">
      <c r="B240" s="64" t="s">
        <v>211</v>
      </c>
      <c r="C240" s="979">
        <v>0.48679644</v>
      </c>
      <c r="D240" s="979">
        <v>0.10000593999999997</v>
      </c>
      <c r="E240" s="979">
        <v>5.8858359999999998E-2</v>
      </c>
      <c r="F240" s="979">
        <v>0.64567693999999998</v>
      </c>
      <c r="G240" s="979">
        <v>3.1343220699999996</v>
      </c>
      <c r="H240" s="979">
        <v>8.6983122599999998</v>
      </c>
      <c r="I240" s="979">
        <v>7.85092123</v>
      </c>
    </row>
    <row r="241" spans="2:9">
      <c r="B241" s="64"/>
      <c r="C241" s="426"/>
      <c r="D241" s="426"/>
      <c r="E241" s="426"/>
      <c r="F241" s="426"/>
      <c r="G241" s="426"/>
      <c r="H241" s="418"/>
      <c r="I241" s="418"/>
    </row>
    <row r="242" spans="2:9">
      <c r="B242" s="85" t="s">
        <v>212</v>
      </c>
      <c r="C242" s="426"/>
      <c r="D242" s="426"/>
      <c r="E242" s="426"/>
      <c r="F242" s="426"/>
      <c r="G242" s="426"/>
      <c r="H242" s="418"/>
      <c r="I242" s="418"/>
    </row>
    <row r="243" spans="2:9">
      <c r="B243" s="64" t="s">
        <v>213</v>
      </c>
      <c r="C243" s="426"/>
      <c r="D243" s="426"/>
      <c r="E243" s="426"/>
      <c r="F243" s="426"/>
      <c r="G243" s="426"/>
      <c r="H243" s="426"/>
      <c r="I243" s="426"/>
    </row>
    <row r="244" spans="2:9">
      <c r="B244" s="63" t="s">
        <v>214</v>
      </c>
      <c r="C244" s="238"/>
      <c r="D244" s="238"/>
      <c r="E244" s="238"/>
      <c r="F244" s="238"/>
      <c r="G244" s="238"/>
      <c r="H244" s="426"/>
      <c r="I244" s="426"/>
    </row>
    <row r="245" spans="2:9">
      <c r="B245" s="63" t="s">
        <v>215</v>
      </c>
      <c r="C245" s="238"/>
      <c r="D245" s="238"/>
      <c r="E245" s="238"/>
      <c r="F245" s="238"/>
      <c r="G245" s="238"/>
      <c r="H245" s="426"/>
      <c r="I245" s="426"/>
    </row>
    <row r="246" spans="2:9">
      <c r="B246" s="64" t="s">
        <v>216</v>
      </c>
      <c r="C246" s="238"/>
      <c r="D246" s="238"/>
      <c r="E246" s="238"/>
      <c r="F246" s="238"/>
      <c r="G246" s="238"/>
      <c r="H246" s="426"/>
      <c r="I246" s="426"/>
    </row>
    <row r="247" spans="2:9">
      <c r="B247" s="64" t="s">
        <v>206</v>
      </c>
      <c r="C247" s="426"/>
      <c r="D247" s="426"/>
      <c r="E247" s="426"/>
      <c r="F247" s="426"/>
      <c r="G247" s="426"/>
      <c r="H247" s="426"/>
      <c r="I247" s="426"/>
    </row>
    <row r="248" spans="2:9">
      <c r="B248" s="63" t="s">
        <v>217</v>
      </c>
      <c r="C248" s="432"/>
      <c r="D248" s="432"/>
      <c r="E248" s="432"/>
      <c r="F248" s="432"/>
      <c r="G248" s="432"/>
      <c r="H248" s="432"/>
      <c r="I248" s="432"/>
    </row>
    <row r="249" spans="2:9">
      <c r="B249" s="63" t="s">
        <v>218</v>
      </c>
      <c r="C249" s="432"/>
      <c r="D249" s="432"/>
      <c r="E249" s="432"/>
      <c r="F249" s="432"/>
      <c r="G249" s="432"/>
      <c r="H249" s="432"/>
      <c r="I249" s="432"/>
    </row>
    <row r="250" spans="2:9">
      <c r="B250" s="63" t="s">
        <v>219</v>
      </c>
      <c r="C250" s="432"/>
      <c r="D250" s="432"/>
      <c r="E250" s="432"/>
      <c r="F250" s="432"/>
      <c r="G250" s="432"/>
      <c r="H250" s="432"/>
      <c r="I250" s="432"/>
    </row>
    <row r="251" spans="2:9">
      <c r="B251" s="63"/>
      <c r="C251" s="432"/>
      <c r="D251" s="432"/>
      <c r="E251" s="432"/>
      <c r="F251" s="432"/>
      <c r="G251" s="432"/>
      <c r="H251" s="432"/>
      <c r="I251" s="432"/>
    </row>
    <row r="252" spans="2:9" ht="26.4">
      <c r="B252" s="88" t="s">
        <v>220</v>
      </c>
      <c r="C252" s="432" t="s">
        <v>1505</v>
      </c>
      <c r="D252" s="432" t="s">
        <v>1505</v>
      </c>
      <c r="E252" s="432" t="s">
        <v>1505</v>
      </c>
      <c r="F252" s="432" t="s">
        <v>1505</v>
      </c>
      <c r="G252" s="432" t="s">
        <v>1505</v>
      </c>
      <c r="H252" s="432" t="s">
        <v>1505</v>
      </c>
      <c r="I252" s="432" t="s">
        <v>1505</v>
      </c>
    </row>
    <row r="253" spans="2:9">
      <c r="B253" s="64" t="s">
        <v>213</v>
      </c>
      <c r="C253" s="426"/>
      <c r="D253" s="426"/>
      <c r="E253" s="426"/>
      <c r="F253" s="426"/>
      <c r="G253" s="426"/>
      <c r="H253" s="426"/>
      <c r="I253" s="426"/>
    </row>
    <row r="254" spans="2:9">
      <c r="B254" s="63" t="s">
        <v>214</v>
      </c>
      <c r="C254" s="426"/>
      <c r="D254" s="426"/>
      <c r="E254" s="426"/>
      <c r="F254" s="426"/>
      <c r="G254" s="426"/>
      <c r="H254" s="426"/>
      <c r="I254" s="426"/>
    </row>
    <row r="255" spans="2:9">
      <c r="B255" s="63" t="s">
        <v>215</v>
      </c>
      <c r="C255" s="426"/>
      <c r="D255" s="426"/>
      <c r="E255" s="426"/>
      <c r="F255" s="426"/>
      <c r="G255" s="426"/>
      <c r="H255" s="426"/>
      <c r="I255" s="426"/>
    </row>
    <row r="256" spans="2:9">
      <c r="B256" s="64" t="s">
        <v>216</v>
      </c>
      <c r="C256" s="426"/>
      <c r="D256" s="426"/>
      <c r="E256" s="426"/>
      <c r="F256" s="426"/>
      <c r="G256" s="426"/>
      <c r="H256" s="426"/>
      <c r="I256" s="426"/>
    </row>
    <row r="257" spans="2:9">
      <c r="B257" s="64" t="s">
        <v>206</v>
      </c>
      <c r="C257" s="426"/>
      <c r="D257" s="426"/>
      <c r="E257" s="426"/>
      <c r="F257" s="426"/>
      <c r="G257" s="426"/>
      <c r="H257" s="426"/>
      <c r="I257" s="426"/>
    </row>
    <row r="258" spans="2:9">
      <c r="B258" s="63" t="s">
        <v>217</v>
      </c>
      <c r="C258" s="432"/>
      <c r="D258" s="432"/>
      <c r="E258" s="432"/>
      <c r="F258" s="432"/>
      <c r="G258" s="432"/>
      <c r="H258" s="432"/>
      <c r="I258" s="432"/>
    </row>
    <row r="259" spans="2:9">
      <c r="B259" s="63" t="s">
        <v>218</v>
      </c>
      <c r="C259" s="432"/>
      <c r="D259" s="432"/>
      <c r="E259" s="432"/>
      <c r="F259" s="432"/>
      <c r="G259" s="432"/>
      <c r="H259" s="432"/>
      <c r="I259" s="432"/>
    </row>
    <row r="260" spans="2:9">
      <c r="B260" s="63" t="s">
        <v>219</v>
      </c>
      <c r="C260" s="432"/>
      <c r="D260" s="432"/>
      <c r="E260" s="432"/>
      <c r="F260" s="432"/>
      <c r="G260" s="432"/>
      <c r="H260" s="432"/>
      <c r="I260" s="432"/>
    </row>
    <row r="261" spans="2:9">
      <c r="B261" s="63"/>
      <c r="C261" s="459"/>
      <c r="D261" s="459"/>
      <c r="E261" s="459"/>
      <c r="F261" s="459"/>
      <c r="G261" s="459"/>
      <c r="H261" s="459"/>
      <c r="I261" s="459"/>
    </row>
    <row r="262" spans="2:9" ht="26.4">
      <c r="B262" s="88" t="s">
        <v>221</v>
      </c>
      <c r="C262" s="1262" t="s">
        <v>1505</v>
      </c>
      <c r="D262" s="1262" t="s">
        <v>1505</v>
      </c>
      <c r="E262" s="1262" t="s">
        <v>1505</v>
      </c>
      <c r="F262" s="1262" t="s">
        <v>1505</v>
      </c>
      <c r="G262" s="1262" t="s">
        <v>1505</v>
      </c>
      <c r="H262" s="1262" t="s">
        <v>1505</v>
      </c>
      <c r="I262" s="1262" t="s">
        <v>1505</v>
      </c>
    </row>
    <row r="263" spans="2:9">
      <c r="B263" s="64" t="s">
        <v>213</v>
      </c>
      <c r="C263" s="461"/>
      <c r="D263" s="461"/>
      <c r="E263" s="461"/>
      <c r="F263" s="461"/>
      <c r="G263" s="461"/>
      <c r="H263" s="461"/>
      <c r="I263" s="461"/>
    </row>
    <row r="264" spans="2:9">
      <c r="B264" s="63" t="s">
        <v>214</v>
      </c>
      <c r="C264" s="461"/>
      <c r="D264" s="461"/>
      <c r="E264" s="461"/>
      <c r="F264" s="461"/>
      <c r="G264" s="461"/>
      <c r="H264" s="461"/>
      <c r="I264" s="461"/>
    </row>
    <row r="265" spans="2:9">
      <c r="B265" s="63" t="s">
        <v>215</v>
      </c>
      <c r="C265" s="461"/>
      <c r="D265" s="461"/>
      <c r="E265" s="461"/>
      <c r="F265" s="461"/>
      <c r="G265" s="461"/>
      <c r="H265" s="461"/>
      <c r="I265" s="461"/>
    </row>
    <row r="266" spans="2:9">
      <c r="B266" s="64" t="s">
        <v>216</v>
      </c>
      <c r="C266" s="461"/>
      <c r="D266" s="461"/>
      <c r="E266" s="461"/>
      <c r="F266" s="461"/>
      <c r="G266" s="461"/>
      <c r="H266" s="461"/>
      <c r="I266" s="461"/>
    </row>
    <row r="267" spans="2:9">
      <c r="B267" s="64" t="s">
        <v>206</v>
      </c>
      <c r="C267" s="461"/>
      <c r="D267" s="461"/>
      <c r="E267" s="461"/>
      <c r="F267" s="461"/>
      <c r="G267" s="461"/>
      <c r="H267" s="461"/>
      <c r="I267" s="461"/>
    </row>
    <row r="268" spans="2:9">
      <c r="B268" s="63" t="s">
        <v>217</v>
      </c>
      <c r="C268" s="461"/>
      <c r="D268" s="461"/>
      <c r="E268" s="461"/>
      <c r="F268" s="461"/>
      <c r="G268" s="461"/>
      <c r="H268" s="461"/>
      <c r="I268" s="461"/>
    </row>
    <row r="269" spans="2:9">
      <c r="B269" s="63" t="s">
        <v>218</v>
      </c>
      <c r="C269" s="461"/>
      <c r="D269" s="461"/>
      <c r="E269" s="461"/>
      <c r="F269" s="461"/>
      <c r="G269" s="461"/>
      <c r="H269" s="461"/>
      <c r="I269" s="461"/>
    </row>
    <row r="270" spans="2:9">
      <c r="B270" s="63" t="s">
        <v>219</v>
      </c>
      <c r="C270" s="461"/>
      <c r="D270" s="461"/>
      <c r="E270" s="461"/>
      <c r="F270" s="461"/>
      <c r="G270" s="461"/>
      <c r="H270" s="461"/>
      <c r="I270" s="461"/>
    </row>
    <row r="271" spans="2:9">
      <c r="B271" s="63"/>
      <c r="C271" s="461"/>
      <c r="D271" s="461"/>
      <c r="E271" s="461"/>
      <c r="F271" s="461"/>
      <c r="G271" s="461"/>
      <c r="H271" s="461"/>
      <c r="I271" s="461"/>
    </row>
    <row r="272" spans="2:9" ht="26.4">
      <c r="B272" s="88" t="s">
        <v>222</v>
      </c>
      <c r="C272" s="461" t="s">
        <v>1505</v>
      </c>
      <c r="D272" s="461" t="s">
        <v>1505</v>
      </c>
      <c r="E272" s="461" t="s">
        <v>1505</v>
      </c>
      <c r="F272" s="461" t="s">
        <v>1505</v>
      </c>
      <c r="G272" s="461" t="s">
        <v>1505</v>
      </c>
      <c r="H272" s="461" t="s">
        <v>1505</v>
      </c>
      <c r="I272" s="461" t="s">
        <v>1505</v>
      </c>
    </row>
    <row r="273" spans="2:10">
      <c r="B273" s="64" t="s">
        <v>213</v>
      </c>
      <c r="C273" s="461"/>
      <c r="D273" s="461"/>
      <c r="E273" s="461"/>
      <c r="F273" s="461"/>
      <c r="G273" s="461"/>
      <c r="H273" s="461"/>
      <c r="I273" s="461"/>
    </row>
    <row r="274" spans="2:10">
      <c r="B274" s="63" t="s">
        <v>214</v>
      </c>
      <c r="C274" s="461"/>
      <c r="D274" s="461"/>
      <c r="E274" s="461"/>
      <c r="F274" s="461"/>
      <c r="G274" s="461"/>
      <c r="H274" s="461"/>
      <c r="I274" s="461"/>
    </row>
    <row r="275" spans="2:10">
      <c r="B275" s="63" t="s">
        <v>215</v>
      </c>
      <c r="C275" s="461"/>
      <c r="D275" s="461"/>
      <c r="E275" s="461"/>
      <c r="F275" s="461"/>
      <c r="G275" s="461"/>
      <c r="H275" s="461"/>
      <c r="I275" s="461"/>
    </row>
    <row r="276" spans="2:10">
      <c r="B276" s="64" t="s">
        <v>216</v>
      </c>
      <c r="C276" s="461"/>
      <c r="D276" s="461"/>
      <c r="E276" s="461"/>
      <c r="F276" s="461"/>
      <c r="G276" s="461"/>
      <c r="H276" s="461"/>
      <c r="I276" s="461"/>
    </row>
    <row r="277" spans="2:10">
      <c r="B277" s="64" t="s">
        <v>206</v>
      </c>
      <c r="C277" s="461"/>
      <c r="D277" s="461"/>
      <c r="E277" s="461"/>
      <c r="F277" s="461"/>
      <c r="G277" s="461"/>
      <c r="H277" s="461"/>
      <c r="I277" s="461"/>
    </row>
    <row r="278" spans="2:10">
      <c r="B278" s="63" t="s">
        <v>217</v>
      </c>
      <c r="C278" s="461"/>
      <c r="D278" s="461"/>
      <c r="E278" s="461"/>
      <c r="F278" s="461"/>
      <c r="G278" s="461"/>
      <c r="H278" s="461"/>
      <c r="I278" s="461"/>
    </row>
    <row r="279" spans="2:10">
      <c r="B279" s="63" t="s">
        <v>218</v>
      </c>
      <c r="C279" s="461"/>
      <c r="D279" s="461"/>
      <c r="E279" s="461"/>
      <c r="F279" s="461"/>
      <c r="G279" s="461"/>
      <c r="H279" s="461"/>
      <c r="I279" s="461"/>
    </row>
    <row r="280" spans="2:10" ht="15" thickBot="1">
      <c r="B280" s="507" t="s">
        <v>219</v>
      </c>
      <c r="C280" s="461"/>
      <c r="D280" s="461"/>
      <c r="E280" s="461"/>
      <c r="F280" s="461"/>
      <c r="G280" s="461"/>
      <c r="H280" s="461"/>
      <c r="I280" s="461"/>
      <c r="J280" s="743"/>
    </row>
    <row r="281" spans="2:10" ht="15" thickTop="1">
      <c r="B281" s="1320" t="s">
        <v>1583</v>
      </c>
      <c r="C281" s="1320"/>
      <c r="D281" s="1320"/>
      <c r="E281" s="1320"/>
      <c r="F281" s="1320"/>
      <c r="G281" s="1320"/>
      <c r="H281" s="1320"/>
      <c r="I281" s="1320"/>
      <c r="J281" s="1321"/>
    </row>
    <row r="282" spans="2:10">
      <c r="B282" s="1310"/>
      <c r="C282" s="1310"/>
      <c r="D282" s="1310"/>
      <c r="E282" s="1310"/>
      <c r="F282" s="1310"/>
      <c r="G282" s="1310"/>
      <c r="H282" s="1310"/>
      <c r="I282" s="1310"/>
    </row>
    <row r="283" spans="2:10">
      <c r="B283" s="417"/>
      <c r="C283" s="459"/>
      <c r="D283" s="459"/>
      <c r="E283" s="459"/>
      <c r="F283" s="459"/>
      <c r="G283" s="459"/>
      <c r="H283" s="459"/>
      <c r="I283" s="459"/>
    </row>
    <row r="284" spans="2:10">
      <c r="B284" s="1358" t="s">
        <v>24</v>
      </c>
      <c r="C284" s="1358"/>
      <c r="D284" s="1358"/>
      <c r="E284" s="1358"/>
      <c r="F284" s="1358"/>
      <c r="G284" s="1358"/>
      <c r="H284" s="1358"/>
      <c r="I284" s="1358"/>
    </row>
    <row r="285" spans="2:10">
      <c r="B285" s="413" t="s">
        <v>23</v>
      </c>
      <c r="C285" s="459"/>
      <c r="D285" s="459"/>
      <c r="E285" s="459"/>
      <c r="F285" s="459"/>
      <c r="G285" s="459"/>
      <c r="H285" s="459"/>
      <c r="I285" s="459"/>
    </row>
    <row r="286" spans="2:10">
      <c r="B286" s="422" t="s">
        <v>172</v>
      </c>
      <c r="C286" s="459"/>
      <c r="D286" s="459"/>
      <c r="E286" s="459"/>
      <c r="F286" s="459"/>
      <c r="G286" s="459"/>
      <c r="H286" s="459"/>
      <c r="I286" s="459"/>
    </row>
    <row r="287" spans="2:10">
      <c r="B287" s="417"/>
      <c r="C287" s="459"/>
      <c r="D287" s="459"/>
      <c r="E287" s="459"/>
      <c r="F287" s="459"/>
      <c r="G287" s="459"/>
      <c r="H287" s="459"/>
      <c r="I287" s="459"/>
    </row>
    <row r="288" spans="2:10">
      <c r="B288" s="415"/>
      <c r="C288" s="416">
        <v>2014</v>
      </c>
      <c r="D288" s="416">
        <v>2015</v>
      </c>
      <c r="E288" s="416">
        <v>2016</v>
      </c>
      <c r="F288" s="416">
        <v>2017</v>
      </c>
      <c r="G288" s="416">
        <v>2018</v>
      </c>
      <c r="H288" s="416">
        <v>2019</v>
      </c>
      <c r="I288" s="416">
        <v>2020</v>
      </c>
    </row>
    <row r="289" spans="2:9" ht="26.4">
      <c r="B289" s="752" t="s">
        <v>1507</v>
      </c>
      <c r="C289" s="459"/>
      <c r="D289" s="459"/>
      <c r="E289" s="459"/>
      <c r="F289" s="459"/>
      <c r="G289" s="459"/>
      <c r="H289" s="459"/>
      <c r="I289" s="459"/>
    </row>
    <row r="290" spans="2:9">
      <c r="B290" s="82" t="s">
        <v>228</v>
      </c>
      <c r="C290" s="1178">
        <v>31</v>
      </c>
      <c r="D290" s="1178">
        <v>30</v>
      </c>
      <c r="E290" s="1178">
        <v>30</v>
      </c>
      <c r="F290" s="1178">
        <v>29</v>
      </c>
      <c r="G290" s="1178">
        <v>29</v>
      </c>
      <c r="H290" s="1178">
        <v>30</v>
      </c>
      <c r="I290" s="1178">
        <v>30</v>
      </c>
    </row>
    <row r="291" spans="2:9">
      <c r="B291" s="462" t="s">
        <v>229</v>
      </c>
      <c r="C291" s="1178">
        <v>14</v>
      </c>
      <c r="D291" s="1178">
        <v>14</v>
      </c>
      <c r="E291" s="1178">
        <v>14</v>
      </c>
      <c r="F291" s="1178">
        <v>16</v>
      </c>
      <c r="G291" s="1178">
        <v>16</v>
      </c>
      <c r="H291" s="1178">
        <v>15</v>
      </c>
      <c r="I291" s="1178">
        <v>15</v>
      </c>
    </row>
    <row r="292" spans="2:9">
      <c r="B292" s="242" t="s">
        <v>162</v>
      </c>
      <c r="C292" s="1178">
        <v>13</v>
      </c>
      <c r="D292" s="1178">
        <v>13</v>
      </c>
      <c r="E292" s="1178">
        <v>13</v>
      </c>
      <c r="F292" s="1178">
        <v>15</v>
      </c>
      <c r="G292" s="1178">
        <v>15</v>
      </c>
      <c r="H292" s="1178">
        <v>14</v>
      </c>
      <c r="I292" s="1178">
        <v>14</v>
      </c>
    </row>
    <row r="293" spans="2:9">
      <c r="B293" s="242" t="s">
        <v>230</v>
      </c>
      <c r="C293" s="1178">
        <v>1</v>
      </c>
      <c r="D293" s="1178">
        <v>1</v>
      </c>
      <c r="E293" s="1178">
        <v>1</v>
      </c>
      <c r="F293" s="1178">
        <v>1</v>
      </c>
      <c r="G293" s="1178">
        <v>1</v>
      </c>
      <c r="H293" s="1178">
        <v>1</v>
      </c>
      <c r="I293" s="1178">
        <v>1</v>
      </c>
    </row>
    <row r="294" spans="2:9">
      <c r="B294" s="242" t="s">
        <v>231</v>
      </c>
      <c r="C294" s="1137" t="s">
        <v>1506</v>
      </c>
      <c r="D294" s="1137" t="s">
        <v>1506</v>
      </c>
      <c r="E294" s="1137" t="s">
        <v>1506</v>
      </c>
      <c r="F294" s="1137" t="s">
        <v>1506</v>
      </c>
      <c r="G294" s="1137" t="s">
        <v>1506</v>
      </c>
      <c r="H294" s="1137" t="s">
        <v>1506</v>
      </c>
      <c r="I294" s="1137" t="s">
        <v>1506</v>
      </c>
    </row>
    <row r="295" spans="2:9">
      <c r="B295" s="463" t="s">
        <v>232</v>
      </c>
      <c r="C295" s="1137" t="s">
        <v>1506</v>
      </c>
      <c r="D295" s="1137" t="s">
        <v>1506</v>
      </c>
      <c r="E295" s="1137" t="s">
        <v>1506</v>
      </c>
      <c r="F295" s="1137" t="s">
        <v>1506</v>
      </c>
      <c r="G295" s="1137" t="s">
        <v>1506</v>
      </c>
      <c r="H295" s="1137" t="s">
        <v>1506</v>
      </c>
      <c r="I295" s="1137" t="s">
        <v>1506</v>
      </c>
    </row>
    <row r="296" spans="2:9">
      <c r="B296" s="463" t="s">
        <v>233</v>
      </c>
      <c r="C296" s="1137" t="s">
        <v>1506</v>
      </c>
      <c r="D296" s="1137" t="s">
        <v>1506</v>
      </c>
      <c r="E296" s="1137" t="s">
        <v>1506</v>
      </c>
      <c r="F296" s="1137" t="s">
        <v>1506</v>
      </c>
      <c r="G296" s="1137" t="s">
        <v>1506</v>
      </c>
      <c r="H296" s="1137" t="s">
        <v>1506</v>
      </c>
      <c r="I296" s="1137" t="s">
        <v>1506</v>
      </c>
    </row>
    <row r="297" spans="2:9">
      <c r="B297" s="463" t="s">
        <v>234</v>
      </c>
      <c r="C297" s="1137" t="s">
        <v>1506</v>
      </c>
      <c r="D297" s="1137" t="s">
        <v>1506</v>
      </c>
      <c r="E297" s="1137" t="s">
        <v>1506</v>
      </c>
      <c r="F297" s="1137" t="s">
        <v>1506</v>
      </c>
      <c r="G297" s="1137" t="s">
        <v>1506</v>
      </c>
      <c r="H297" s="1137" t="s">
        <v>1506</v>
      </c>
      <c r="I297" s="1137" t="s">
        <v>1506</v>
      </c>
    </row>
    <row r="298" spans="2:9">
      <c r="B298" s="463" t="s">
        <v>235</v>
      </c>
      <c r="C298" s="1137" t="s">
        <v>1506</v>
      </c>
      <c r="D298" s="1137" t="s">
        <v>1506</v>
      </c>
      <c r="E298" s="1137" t="s">
        <v>1506</v>
      </c>
      <c r="F298" s="1137" t="s">
        <v>1506</v>
      </c>
      <c r="G298" s="1137" t="s">
        <v>1506</v>
      </c>
      <c r="H298" s="1137" t="s">
        <v>1506</v>
      </c>
      <c r="I298" s="1137" t="s">
        <v>1506</v>
      </c>
    </row>
    <row r="299" spans="2:9">
      <c r="B299" s="463" t="s">
        <v>236</v>
      </c>
      <c r="C299" s="1137" t="s">
        <v>1506</v>
      </c>
      <c r="D299" s="1137" t="s">
        <v>1506</v>
      </c>
      <c r="E299" s="1137" t="s">
        <v>1506</v>
      </c>
      <c r="F299" s="1137" t="s">
        <v>1506</v>
      </c>
      <c r="G299" s="1137" t="s">
        <v>1506</v>
      </c>
      <c r="H299" s="1137" t="s">
        <v>1506</v>
      </c>
      <c r="I299" s="1137" t="s">
        <v>1506</v>
      </c>
    </row>
    <row r="300" spans="2:9">
      <c r="B300" s="462" t="s">
        <v>237</v>
      </c>
      <c r="C300" s="1178">
        <v>17</v>
      </c>
      <c r="D300" s="1178">
        <v>16</v>
      </c>
      <c r="E300" s="1178">
        <v>16</v>
      </c>
      <c r="F300" s="1178">
        <v>13</v>
      </c>
      <c r="G300" s="1178">
        <v>13</v>
      </c>
      <c r="H300" s="1178">
        <v>15</v>
      </c>
      <c r="I300" s="1178">
        <v>15</v>
      </c>
    </row>
    <row r="301" spans="2:9">
      <c r="B301" s="462"/>
      <c r="C301" s="461"/>
      <c r="D301" s="461"/>
      <c r="E301" s="461"/>
      <c r="F301" s="461"/>
      <c r="G301" s="461"/>
      <c r="H301" s="461"/>
      <c r="I301" s="461"/>
    </row>
    <row r="302" spans="2:9">
      <c r="B302" s="85" t="s">
        <v>241</v>
      </c>
      <c r="C302" s="461"/>
      <c r="D302" s="461"/>
      <c r="E302" s="461"/>
      <c r="F302" s="461"/>
      <c r="G302" s="461"/>
      <c r="H302" s="461"/>
      <c r="I302" s="461"/>
    </row>
    <row r="303" spans="2:9">
      <c r="B303" s="85"/>
      <c r="C303" s="461"/>
      <c r="D303" s="461"/>
      <c r="E303" s="461"/>
      <c r="F303" s="461"/>
      <c r="G303" s="461"/>
      <c r="H303" s="461"/>
      <c r="I303" s="461"/>
    </row>
    <row r="304" spans="2:9">
      <c r="B304" s="589" t="s">
        <v>1508</v>
      </c>
      <c r="C304" s="461"/>
      <c r="D304" s="461"/>
      <c r="E304" s="461"/>
      <c r="F304" s="461"/>
      <c r="G304" s="461"/>
      <c r="H304" s="461"/>
      <c r="I304" s="461"/>
    </row>
    <row r="305" spans="2:9">
      <c r="B305" s="82" t="s">
        <v>228</v>
      </c>
      <c r="C305" s="1179">
        <v>19</v>
      </c>
      <c r="D305" s="584">
        <v>18</v>
      </c>
      <c r="E305" s="584">
        <v>17</v>
      </c>
      <c r="F305" s="584">
        <v>17</v>
      </c>
      <c r="G305" s="584">
        <v>17</v>
      </c>
      <c r="H305" s="584">
        <v>17</v>
      </c>
      <c r="I305" s="584">
        <v>17</v>
      </c>
    </row>
    <row r="306" spans="2:9">
      <c r="B306" s="462" t="s">
        <v>229</v>
      </c>
      <c r="C306" s="1179">
        <v>19</v>
      </c>
      <c r="D306" s="584">
        <v>18</v>
      </c>
      <c r="E306" s="584">
        <v>17</v>
      </c>
      <c r="F306" s="584">
        <v>17</v>
      </c>
      <c r="G306" s="584">
        <v>17</v>
      </c>
      <c r="H306" s="584">
        <v>17</v>
      </c>
      <c r="I306" s="584">
        <v>17</v>
      </c>
    </row>
    <row r="307" spans="2:9">
      <c r="B307" s="242" t="s">
        <v>162</v>
      </c>
      <c r="C307" s="1137">
        <v>18</v>
      </c>
      <c r="D307" s="431">
        <v>17</v>
      </c>
      <c r="E307" s="431">
        <v>16</v>
      </c>
      <c r="F307" s="431">
        <v>16</v>
      </c>
      <c r="G307" s="431">
        <v>16</v>
      </c>
      <c r="H307" s="431">
        <v>16</v>
      </c>
      <c r="I307" s="431">
        <v>16</v>
      </c>
    </row>
    <row r="308" spans="2:9">
      <c r="B308" s="242" t="s">
        <v>230</v>
      </c>
      <c r="C308" s="1137">
        <v>1</v>
      </c>
      <c r="D308" s="431">
        <v>1</v>
      </c>
      <c r="E308" s="431">
        <v>1</v>
      </c>
      <c r="F308" s="431">
        <v>1</v>
      </c>
      <c r="G308" s="431">
        <v>1</v>
      </c>
      <c r="H308" s="431">
        <v>1</v>
      </c>
      <c r="I308" s="431">
        <v>1</v>
      </c>
    </row>
    <row r="309" spans="2:9">
      <c r="B309" s="242" t="s">
        <v>231</v>
      </c>
      <c r="C309" s="1137" t="s">
        <v>1506</v>
      </c>
      <c r="D309" s="431" t="s">
        <v>139</v>
      </c>
      <c r="E309" s="431" t="s">
        <v>139</v>
      </c>
      <c r="F309" s="431" t="s">
        <v>139</v>
      </c>
      <c r="G309" s="431" t="s">
        <v>139</v>
      </c>
      <c r="H309" s="431" t="s">
        <v>139</v>
      </c>
      <c r="I309" s="431" t="s">
        <v>139</v>
      </c>
    </row>
    <row r="310" spans="2:9">
      <c r="B310" s="463" t="s">
        <v>232</v>
      </c>
      <c r="C310" s="1137" t="s">
        <v>1506</v>
      </c>
      <c r="D310" s="431" t="s">
        <v>139</v>
      </c>
      <c r="E310" s="431" t="s">
        <v>139</v>
      </c>
      <c r="F310" s="431" t="s">
        <v>139</v>
      </c>
      <c r="G310" s="431" t="s">
        <v>139</v>
      </c>
      <c r="H310" s="431" t="s">
        <v>139</v>
      </c>
      <c r="I310" s="431" t="s">
        <v>139</v>
      </c>
    </row>
    <row r="311" spans="2:9">
      <c r="B311" s="463" t="s">
        <v>233</v>
      </c>
      <c r="C311" s="1137" t="s">
        <v>1506</v>
      </c>
      <c r="D311" s="431" t="s">
        <v>139</v>
      </c>
      <c r="E311" s="431" t="s">
        <v>139</v>
      </c>
      <c r="F311" s="431" t="s">
        <v>139</v>
      </c>
      <c r="G311" s="431" t="s">
        <v>139</v>
      </c>
      <c r="H311" s="431" t="s">
        <v>139</v>
      </c>
      <c r="I311" s="431" t="s">
        <v>139</v>
      </c>
    </row>
    <row r="312" spans="2:9">
      <c r="B312" s="463" t="s">
        <v>234</v>
      </c>
      <c r="C312" s="1137" t="s">
        <v>1506</v>
      </c>
      <c r="D312" s="431" t="s">
        <v>139</v>
      </c>
      <c r="E312" s="431" t="s">
        <v>139</v>
      </c>
      <c r="F312" s="431" t="s">
        <v>139</v>
      </c>
      <c r="G312" s="431" t="s">
        <v>139</v>
      </c>
      <c r="H312" s="431" t="s">
        <v>139</v>
      </c>
      <c r="I312" s="431" t="s">
        <v>139</v>
      </c>
    </row>
    <row r="313" spans="2:9">
      <c r="B313" s="463" t="s">
        <v>235</v>
      </c>
      <c r="C313" s="1137" t="s">
        <v>1506</v>
      </c>
      <c r="D313" s="431" t="s">
        <v>139</v>
      </c>
      <c r="E313" s="431" t="s">
        <v>139</v>
      </c>
      <c r="F313" s="431" t="s">
        <v>139</v>
      </c>
      <c r="G313" s="431" t="s">
        <v>139</v>
      </c>
      <c r="H313" s="431" t="s">
        <v>139</v>
      </c>
      <c r="I313" s="431" t="s">
        <v>139</v>
      </c>
    </row>
    <row r="314" spans="2:9">
      <c r="B314" s="463" t="s">
        <v>236</v>
      </c>
      <c r="C314" s="1137" t="s">
        <v>1506</v>
      </c>
      <c r="D314" s="431" t="s">
        <v>139</v>
      </c>
      <c r="E314" s="431" t="s">
        <v>139</v>
      </c>
      <c r="F314" s="431" t="s">
        <v>139</v>
      </c>
      <c r="G314" s="431" t="s">
        <v>139</v>
      </c>
      <c r="H314" s="431" t="s">
        <v>139</v>
      </c>
      <c r="I314" s="431" t="s">
        <v>139</v>
      </c>
    </row>
    <row r="315" spans="2:9">
      <c r="B315" s="462" t="s">
        <v>237</v>
      </c>
      <c r="C315" s="1137" t="s">
        <v>1506</v>
      </c>
      <c r="D315" s="431" t="s">
        <v>139</v>
      </c>
      <c r="E315" s="431" t="s">
        <v>139</v>
      </c>
      <c r="F315" s="431" t="s">
        <v>139</v>
      </c>
      <c r="G315" s="431" t="s">
        <v>139</v>
      </c>
      <c r="H315" s="431" t="s">
        <v>139</v>
      </c>
      <c r="I315" s="431" t="s">
        <v>139</v>
      </c>
    </row>
    <row r="316" spans="2:9">
      <c r="B316" s="462"/>
      <c r="C316" s="461"/>
      <c r="D316" s="461"/>
      <c r="E316" s="461"/>
      <c r="F316" s="461"/>
      <c r="G316" s="461"/>
      <c r="H316" s="461"/>
      <c r="I316" s="461"/>
    </row>
    <row r="317" spans="2:9">
      <c r="B317" s="589" t="s">
        <v>1509</v>
      </c>
      <c r="C317" s="461"/>
      <c r="D317" s="461"/>
      <c r="E317" s="461"/>
      <c r="F317" s="461"/>
      <c r="G317" s="461"/>
      <c r="H317" s="461"/>
      <c r="I317" s="461"/>
    </row>
    <row r="318" spans="2:9">
      <c r="B318" s="82" t="s">
        <v>228</v>
      </c>
      <c r="C318" s="1137">
        <v>19</v>
      </c>
      <c r="D318" s="431">
        <v>18</v>
      </c>
      <c r="E318" s="431">
        <v>17</v>
      </c>
      <c r="F318" s="431">
        <v>17</v>
      </c>
      <c r="G318" s="431">
        <v>17</v>
      </c>
      <c r="H318" s="431">
        <v>17</v>
      </c>
      <c r="I318" s="431">
        <v>17</v>
      </c>
    </row>
    <row r="319" spans="2:9">
      <c r="B319" s="462" t="s">
        <v>229</v>
      </c>
      <c r="C319" s="1180">
        <v>19</v>
      </c>
      <c r="D319" s="588">
        <v>18</v>
      </c>
      <c r="E319" s="588">
        <v>17</v>
      </c>
      <c r="F319" s="588">
        <v>17</v>
      </c>
      <c r="G319" s="588">
        <v>17</v>
      </c>
      <c r="H319" s="588">
        <v>17</v>
      </c>
      <c r="I319" s="588">
        <v>17</v>
      </c>
    </row>
    <row r="320" spans="2:9">
      <c r="B320" s="242" t="s">
        <v>162</v>
      </c>
      <c r="C320" s="1180">
        <v>17</v>
      </c>
      <c r="D320" s="588">
        <v>16</v>
      </c>
      <c r="E320" s="588">
        <v>15</v>
      </c>
      <c r="F320" s="588">
        <v>15</v>
      </c>
      <c r="G320" s="588">
        <v>15</v>
      </c>
      <c r="H320" s="588">
        <v>16</v>
      </c>
      <c r="I320" s="588">
        <v>16</v>
      </c>
    </row>
    <row r="321" spans="2:10">
      <c r="B321" s="242" t="s">
        <v>230</v>
      </c>
      <c r="C321" s="1178">
        <v>1</v>
      </c>
      <c r="D321" s="477">
        <v>1</v>
      </c>
      <c r="E321" s="477">
        <v>1</v>
      </c>
      <c r="F321" s="477">
        <v>1</v>
      </c>
      <c r="G321" s="477">
        <v>1</v>
      </c>
      <c r="H321" s="477">
        <v>1</v>
      </c>
      <c r="I321" s="477">
        <v>1</v>
      </c>
    </row>
    <row r="322" spans="2:10">
      <c r="B322" s="242" t="s">
        <v>231</v>
      </c>
      <c r="C322" s="1180">
        <v>1</v>
      </c>
      <c r="D322" s="588">
        <v>1</v>
      </c>
      <c r="E322" s="588">
        <v>1</v>
      </c>
      <c r="F322" s="588">
        <v>1</v>
      </c>
      <c r="G322" s="588">
        <v>1</v>
      </c>
      <c r="H322" s="588">
        <v>0</v>
      </c>
      <c r="I322" s="588">
        <v>0</v>
      </c>
    </row>
    <row r="323" spans="2:10">
      <c r="B323" s="463" t="s">
        <v>232</v>
      </c>
      <c r="C323" s="1137" t="s">
        <v>1506</v>
      </c>
      <c r="D323" s="431" t="s">
        <v>139</v>
      </c>
      <c r="E323" s="431" t="s">
        <v>139</v>
      </c>
      <c r="F323" s="431" t="s">
        <v>139</v>
      </c>
      <c r="G323" s="431" t="s">
        <v>139</v>
      </c>
      <c r="H323" s="431" t="s">
        <v>139</v>
      </c>
      <c r="I323" s="431" t="s">
        <v>139</v>
      </c>
    </row>
    <row r="324" spans="2:10">
      <c r="B324" s="463" t="s">
        <v>233</v>
      </c>
      <c r="C324" s="1137" t="s">
        <v>1506</v>
      </c>
      <c r="D324" s="431" t="s">
        <v>139</v>
      </c>
      <c r="E324" s="431" t="s">
        <v>139</v>
      </c>
      <c r="F324" s="431" t="s">
        <v>139</v>
      </c>
      <c r="G324" s="431" t="s">
        <v>139</v>
      </c>
      <c r="H324" s="431" t="s">
        <v>139</v>
      </c>
      <c r="I324" s="431" t="s">
        <v>139</v>
      </c>
    </row>
    <row r="325" spans="2:10">
      <c r="B325" s="463" t="s">
        <v>234</v>
      </c>
      <c r="C325" s="1137" t="s">
        <v>1506</v>
      </c>
      <c r="D325" s="431" t="s">
        <v>139</v>
      </c>
      <c r="E325" s="431" t="s">
        <v>139</v>
      </c>
      <c r="F325" s="431" t="s">
        <v>139</v>
      </c>
      <c r="G325" s="431" t="s">
        <v>139</v>
      </c>
      <c r="H325" s="431" t="s">
        <v>139</v>
      </c>
      <c r="I325" s="431" t="s">
        <v>139</v>
      </c>
    </row>
    <row r="326" spans="2:10">
      <c r="B326" s="463" t="s">
        <v>235</v>
      </c>
      <c r="C326" s="1180">
        <v>1</v>
      </c>
      <c r="D326" s="588">
        <v>1</v>
      </c>
      <c r="E326" s="588">
        <v>1</v>
      </c>
      <c r="F326" s="588">
        <v>1</v>
      </c>
      <c r="G326" s="588">
        <v>1</v>
      </c>
      <c r="H326" s="588">
        <v>0</v>
      </c>
      <c r="I326" s="588">
        <v>0</v>
      </c>
    </row>
    <row r="327" spans="2:10">
      <c r="B327" s="463" t="s">
        <v>236</v>
      </c>
      <c r="C327" s="1137" t="s">
        <v>1506</v>
      </c>
      <c r="D327" s="431" t="s">
        <v>139</v>
      </c>
      <c r="E327" s="431" t="s">
        <v>139</v>
      </c>
      <c r="F327" s="431" t="s">
        <v>139</v>
      </c>
      <c r="G327" s="431" t="s">
        <v>139</v>
      </c>
      <c r="H327" s="431" t="s">
        <v>139</v>
      </c>
      <c r="I327" s="431" t="s">
        <v>139</v>
      </c>
    </row>
    <row r="328" spans="2:10" ht="15" thickBot="1">
      <c r="B328" s="462" t="s">
        <v>237</v>
      </c>
      <c r="C328" s="1137" t="s">
        <v>1506</v>
      </c>
      <c r="D328" s="431" t="s">
        <v>139</v>
      </c>
      <c r="E328" s="431" t="s">
        <v>139</v>
      </c>
      <c r="F328" s="431" t="s">
        <v>139</v>
      </c>
      <c r="G328" s="431" t="s">
        <v>139</v>
      </c>
      <c r="H328" s="431" t="s">
        <v>139</v>
      </c>
      <c r="I328" s="431">
        <v>1</v>
      </c>
      <c r="J328" s="743"/>
    </row>
    <row r="329" spans="2:10" ht="15" thickTop="1">
      <c r="B329" s="1320" t="s">
        <v>1513</v>
      </c>
      <c r="C329" s="1320"/>
      <c r="D329" s="1320"/>
      <c r="E329" s="1320"/>
      <c r="F329" s="1320"/>
      <c r="G329" s="1320"/>
      <c r="H329" s="1320"/>
      <c r="I329" s="1320"/>
      <c r="J329" s="1321"/>
    </row>
    <row r="330" spans="2:10">
      <c r="B330" s="1310"/>
      <c r="C330" s="1310"/>
      <c r="D330" s="1310"/>
      <c r="E330" s="1310"/>
      <c r="F330" s="1310"/>
      <c r="G330" s="1310"/>
      <c r="H330" s="1310"/>
      <c r="I330" s="1310"/>
    </row>
    <row r="331" spans="2:10">
      <c r="B331" s="417"/>
      <c r="C331" s="459"/>
      <c r="D331" s="459"/>
      <c r="E331" s="459"/>
      <c r="F331" s="459"/>
      <c r="G331" s="459"/>
      <c r="H331" s="459"/>
      <c r="I331" s="459"/>
    </row>
    <row r="332" spans="2:10">
      <c r="B332" s="1358" t="s">
        <v>26</v>
      </c>
      <c r="C332" s="1358"/>
      <c r="D332" s="1358"/>
      <c r="E332" s="1358"/>
      <c r="F332" s="1358"/>
      <c r="G332" s="1358"/>
      <c r="H332" s="1358"/>
      <c r="I332" s="1358"/>
    </row>
    <row r="333" spans="2:10">
      <c r="B333" s="413" t="s">
        <v>25</v>
      </c>
      <c r="C333" s="459"/>
      <c r="D333" s="459"/>
      <c r="E333" s="459"/>
      <c r="F333" s="459"/>
      <c r="G333" s="459"/>
      <c r="H333" s="459"/>
      <c r="I333" s="459"/>
    </row>
    <row r="334" spans="2:10">
      <c r="B334" s="422" t="s">
        <v>115</v>
      </c>
      <c r="C334" s="459"/>
      <c r="D334" s="459"/>
      <c r="E334" s="459"/>
      <c r="F334" s="459"/>
      <c r="G334" s="459"/>
      <c r="H334" s="459"/>
      <c r="I334" s="459"/>
    </row>
    <row r="335" spans="2:10">
      <c r="B335" s="417"/>
      <c r="C335" s="459"/>
      <c r="D335" s="459"/>
      <c r="E335" s="459"/>
      <c r="F335" s="459"/>
      <c r="G335" s="459"/>
      <c r="H335" s="459"/>
      <c r="I335" s="459"/>
    </row>
    <row r="336" spans="2:10">
      <c r="B336" s="415"/>
      <c r="C336" s="416">
        <v>2014</v>
      </c>
      <c r="D336" s="416">
        <v>2015</v>
      </c>
      <c r="E336" s="416">
        <v>2016</v>
      </c>
      <c r="F336" s="416">
        <v>2017</v>
      </c>
      <c r="G336" s="416">
        <v>2018</v>
      </c>
      <c r="H336" s="416">
        <v>2019</v>
      </c>
      <c r="I336" s="416">
        <v>2020</v>
      </c>
    </row>
    <row r="337" spans="2:9">
      <c r="B337" s="85" t="s">
        <v>226</v>
      </c>
      <c r="C337" s="465"/>
      <c r="D337" s="465"/>
      <c r="E337" s="465"/>
      <c r="F337" s="465"/>
      <c r="G337" s="465"/>
      <c r="H337" s="465"/>
      <c r="I337" s="465"/>
    </row>
    <row r="338" spans="2:9">
      <c r="B338" s="85"/>
      <c r="C338" s="465"/>
      <c r="D338" s="465"/>
      <c r="E338" s="465"/>
      <c r="F338" s="465"/>
      <c r="G338" s="465"/>
      <c r="H338" s="465"/>
      <c r="I338" s="465"/>
    </row>
    <row r="339" spans="2:9" ht="26.4">
      <c r="B339" s="503" t="s">
        <v>1510</v>
      </c>
      <c r="C339" s="465"/>
      <c r="D339" s="465"/>
      <c r="E339" s="465"/>
      <c r="F339" s="465"/>
      <c r="G339" s="465"/>
      <c r="H339" s="465"/>
      <c r="I339" s="465"/>
    </row>
    <row r="340" spans="2:9">
      <c r="B340" s="82" t="s">
        <v>246</v>
      </c>
      <c r="C340" s="1181">
        <f>+C341+C342</f>
        <v>0.28756800000000005</v>
      </c>
      <c r="D340" s="1181">
        <f t="shared" ref="D340:I340" si="9">+D341+D342</f>
        <v>0.32428899999999999</v>
      </c>
      <c r="E340" s="1181">
        <f t="shared" si="9"/>
        <v>0.37821700000000003</v>
      </c>
      <c r="F340" s="1181">
        <f t="shared" si="9"/>
        <v>0.39283599999999996</v>
      </c>
      <c r="G340" s="1181">
        <f t="shared" si="9"/>
        <v>0.443386</v>
      </c>
      <c r="H340" s="1181">
        <f t="shared" si="9"/>
        <v>0.44233</v>
      </c>
      <c r="I340" s="1181">
        <f t="shared" si="9"/>
        <v>0.388793</v>
      </c>
    </row>
    <row r="341" spans="2:9">
      <c r="B341" s="462" t="s">
        <v>1584</v>
      </c>
      <c r="C341" s="1181">
        <v>0.26456800000000003</v>
      </c>
      <c r="D341" s="1181">
        <v>0.29712899999999998</v>
      </c>
      <c r="E341" s="1181">
        <v>0.350443</v>
      </c>
      <c r="F341" s="1181">
        <v>0.35628599999999999</v>
      </c>
      <c r="G341" s="1181">
        <v>0.39873500000000001</v>
      </c>
      <c r="H341" s="1181">
        <v>0.40175499999999997</v>
      </c>
      <c r="I341" s="1181">
        <v>0.35131299999999999</v>
      </c>
    </row>
    <row r="342" spans="2:9" s="1164" customFormat="1">
      <c r="B342" s="462" t="s">
        <v>1585</v>
      </c>
      <c r="C342" s="1181">
        <v>2.3E-2</v>
      </c>
      <c r="D342" s="1181">
        <v>2.716E-2</v>
      </c>
      <c r="E342" s="1181">
        <v>2.7774E-2</v>
      </c>
      <c r="F342" s="1181">
        <v>3.6549999999999999E-2</v>
      </c>
      <c r="G342" s="1181">
        <v>4.4651000000000003E-2</v>
      </c>
      <c r="H342" s="1181">
        <v>4.0575E-2</v>
      </c>
      <c r="I342" s="1181">
        <v>3.7479999999999999E-2</v>
      </c>
    </row>
    <row r="343" spans="2:9">
      <c r="B343" s="466" t="s">
        <v>248</v>
      </c>
      <c r="C343" s="1182">
        <v>4.6500000000000003E-4</v>
      </c>
      <c r="D343" s="1182">
        <v>7.36E-4</v>
      </c>
      <c r="E343" s="1182">
        <v>5.5400000000000002E-4</v>
      </c>
      <c r="F343" s="1182">
        <v>5.9100000000000005E-4</v>
      </c>
      <c r="G343" s="1182">
        <v>5.0699999999999996E-4</v>
      </c>
      <c r="H343" s="1182">
        <v>5.1900000000000004E-4</v>
      </c>
      <c r="I343" s="1182">
        <v>4.0700000000000003E-4</v>
      </c>
    </row>
    <row r="344" spans="2:9">
      <c r="B344" s="466" t="s">
        <v>249</v>
      </c>
      <c r="C344" s="1182">
        <v>2.8E-5</v>
      </c>
      <c r="D344" s="1182">
        <v>2.5000000000000001E-5</v>
      </c>
      <c r="E344" s="1182">
        <v>1.9000000000000001E-5</v>
      </c>
      <c r="F344" s="1182">
        <v>7.6000000000000004E-5</v>
      </c>
      <c r="G344" s="1182">
        <v>2.5099999999999998E-4</v>
      </c>
      <c r="H344" s="1182">
        <v>3.57E-4</v>
      </c>
      <c r="I344" s="1182">
        <v>4.3899999999999999E-4</v>
      </c>
    </row>
    <row r="345" spans="2:9">
      <c r="B345" s="47" t="s">
        <v>253</v>
      </c>
      <c r="C345" s="1178" t="s">
        <v>1506</v>
      </c>
      <c r="D345" s="1178" t="s">
        <v>1506</v>
      </c>
      <c r="E345" s="1178" t="s">
        <v>1506</v>
      </c>
      <c r="F345" s="1178" t="s">
        <v>1506</v>
      </c>
      <c r="G345" s="1178" t="s">
        <v>1506</v>
      </c>
      <c r="H345" s="1178" t="s">
        <v>1506</v>
      </c>
      <c r="I345" s="1178" t="s">
        <v>1506</v>
      </c>
    </row>
    <row r="346" spans="2:9">
      <c r="B346" s="463"/>
      <c r="C346" s="554"/>
      <c r="D346" s="554"/>
      <c r="E346" s="554"/>
      <c r="F346" s="554"/>
      <c r="G346" s="554"/>
      <c r="H346" s="554"/>
      <c r="I346" s="554"/>
    </row>
    <row r="347" spans="2:9">
      <c r="B347" s="85" t="s">
        <v>241</v>
      </c>
      <c r="C347" s="554"/>
      <c r="D347" s="554"/>
      <c r="E347" s="554"/>
      <c r="F347" s="554"/>
      <c r="G347" s="554"/>
      <c r="H347" s="554"/>
      <c r="I347" s="554"/>
    </row>
    <row r="348" spans="2:9">
      <c r="B348" s="85"/>
      <c r="C348" s="554"/>
      <c r="D348" s="554"/>
      <c r="E348" s="554"/>
      <c r="F348" s="554"/>
      <c r="G348" s="554"/>
      <c r="H348" s="554"/>
      <c r="I348" s="554"/>
    </row>
    <row r="349" spans="2:9">
      <c r="B349" s="589" t="s">
        <v>1511</v>
      </c>
      <c r="C349" s="554"/>
      <c r="D349" s="554"/>
      <c r="E349" s="554"/>
      <c r="F349" s="554"/>
      <c r="G349" s="554"/>
      <c r="H349" s="554"/>
      <c r="I349" s="554"/>
    </row>
    <row r="350" spans="2:9">
      <c r="B350" s="82" t="s">
        <v>246</v>
      </c>
      <c r="C350" s="981">
        <f>+C351+C352</f>
        <v>5.7969999999999997</v>
      </c>
      <c r="D350" s="981">
        <f t="shared" ref="D350:I350" si="10">+D351+D352</f>
        <v>4.6813359999999999</v>
      </c>
      <c r="E350" s="981">
        <f t="shared" si="10"/>
        <v>4.4965840000000004</v>
      </c>
      <c r="F350" s="981">
        <f t="shared" si="10"/>
        <v>4.2271810000000007</v>
      </c>
      <c r="G350" s="981">
        <f t="shared" si="10"/>
        <v>3.8437250000000001</v>
      </c>
      <c r="H350" s="981">
        <f t="shared" si="10"/>
        <v>3.6289400000000001</v>
      </c>
      <c r="I350" s="981">
        <f t="shared" si="10"/>
        <v>2.1101160000000001</v>
      </c>
    </row>
    <row r="351" spans="2:9" s="1164" customFormat="1">
      <c r="B351" s="82" t="s">
        <v>1584</v>
      </c>
      <c r="C351" s="981">
        <v>4.8559999999999999</v>
      </c>
      <c r="D351" s="981">
        <v>4.593801</v>
      </c>
      <c r="E351" s="981">
        <v>4.4235220000000002</v>
      </c>
      <c r="F351" s="981">
        <v>4.1608990000000006</v>
      </c>
      <c r="G351" s="981">
        <v>3.7870910000000002</v>
      </c>
      <c r="H351" s="981">
        <v>3.5724529999999999</v>
      </c>
      <c r="I351" s="981">
        <v>2.085143</v>
      </c>
    </row>
    <row r="352" spans="2:9">
      <c r="B352" s="462" t="s">
        <v>1585</v>
      </c>
      <c r="C352" s="981">
        <v>0.94099999999999995</v>
      </c>
      <c r="D352" s="981">
        <v>8.7535000000000002E-2</v>
      </c>
      <c r="E352" s="981">
        <v>7.3062000000000002E-2</v>
      </c>
      <c r="F352" s="981">
        <v>6.6281999999999994E-2</v>
      </c>
      <c r="G352" s="981">
        <v>5.6633999999999997E-2</v>
      </c>
      <c r="H352" s="981">
        <v>5.6487000000000002E-2</v>
      </c>
      <c r="I352" s="981">
        <v>2.4972999999999999E-2</v>
      </c>
    </row>
    <row r="353" spans="2:9">
      <c r="B353" s="473" t="s">
        <v>254</v>
      </c>
      <c r="C353" s="1178" t="s">
        <v>1506</v>
      </c>
      <c r="D353" s="1178" t="s">
        <v>1506</v>
      </c>
      <c r="E353" s="1178" t="s">
        <v>1506</v>
      </c>
      <c r="F353" s="1178" t="s">
        <v>1506</v>
      </c>
      <c r="G353" s="1178" t="s">
        <v>1506</v>
      </c>
      <c r="H353" s="1178" t="s">
        <v>1506</v>
      </c>
      <c r="I353" s="1178" t="s">
        <v>1506</v>
      </c>
    </row>
    <row r="354" spans="2:9">
      <c r="B354" s="473" t="s">
        <v>255</v>
      </c>
      <c r="C354" s="1178" t="s">
        <v>1506</v>
      </c>
      <c r="D354" s="1178" t="s">
        <v>1506</v>
      </c>
      <c r="E354" s="1178" t="s">
        <v>1506</v>
      </c>
      <c r="F354" s="1178" t="s">
        <v>1506</v>
      </c>
      <c r="G354" s="1178" t="s">
        <v>1506</v>
      </c>
      <c r="H354" s="1178" t="s">
        <v>1506</v>
      </c>
      <c r="I354" s="1178" t="s">
        <v>1506</v>
      </c>
    </row>
    <row r="355" spans="2:9">
      <c r="B355" s="473" t="s">
        <v>256</v>
      </c>
      <c r="C355" s="1178" t="s">
        <v>1506</v>
      </c>
      <c r="D355" s="1178" t="s">
        <v>1506</v>
      </c>
      <c r="E355" s="1178" t="s">
        <v>1506</v>
      </c>
      <c r="F355" s="1178" t="s">
        <v>1506</v>
      </c>
      <c r="G355" s="1178" t="s">
        <v>1506</v>
      </c>
      <c r="H355" s="1178" t="s">
        <v>1506</v>
      </c>
      <c r="I355" s="1178" t="s">
        <v>1506</v>
      </c>
    </row>
    <row r="356" spans="2:9">
      <c r="B356" s="473" t="s">
        <v>257</v>
      </c>
      <c r="C356" s="1178" t="s">
        <v>1506</v>
      </c>
      <c r="D356" s="1178" t="s">
        <v>1506</v>
      </c>
      <c r="E356" s="1178" t="s">
        <v>1506</v>
      </c>
      <c r="F356" s="1178" t="s">
        <v>1506</v>
      </c>
      <c r="G356" s="1178" t="s">
        <v>1506</v>
      </c>
      <c r="H356" s="1178" t="s">
        <v>1506</v>
      </c>
      <c r="I356" s="1178" t="s">
        <v>1506</v>
      </c>
    </row>
    <row r="357" spans="2:9">
      <c r="B357" s="473" t="s">
        <v>258</v>
      </c>
      <c r="C357" s="1178" t="s">
        <v>1506</v>
      </c>
      <c r="D357" s="1178" t="s">
        <v>1506</v>
      </c>
      <c r="E357" s="1178" t="s">
        <v>1506</v>
      </c>
      <c r="F357" s="1178" t="s">
        <v>1506</v>
      </c>
      <c r="G357" s="1178" t="s">
        <v>1506</v>
      </c>
      <c r="H357" s="1178" t="s">
        <v>1506</v>
      </c>
      <c r="I357" s="1178" t="s">
        <v>1506</v>
      </c>
    </row>
    <row r="358" spans="2:9">
      <c r="B358" s="473" t="s">
        <v>259</v>
      </c>
      <c r="C358" s="1183">
        <v>4.8559999999999999</v>
      </c>
      <c r="D358" s="1183">
        <v>4.593801</v>
      </c>
      <c r="E358" s="1183">
        <v>4.4235220000000002</v>
      </c>
      <c r="F358" s="1183">
        <v>4.1608990000000006</v>
      </c>
      <c r="G358" s="1183">
        <v>3.7870910000000002</v>
      </c>
      <c r="H358" s="1183">
        <v>3.5724529999999999</v>
      </c>
      <c r="I358" s="1183">
        <v>2.085143</v>
      </c>
    </row>
    <row r="359" spans="2:9">
      <c r="B359" s="473" t="s">
        <v>260</v>
      </c>
      <c r="C359" s="477" t="s">
        <v>139</v>
      </c>
      <c r="D359" s="477" t="s">
        <v>139</v>
      </c>
      <c r="E359" s="477" t="s">
        <v>139</v>
      </c>
      <c r="F359" s="477" t="s">
        <v>139</v>
      </c>
      <c r="G359" s="477" t="s">
        <v>139</v>
      </c>
      <c r="H359" s="477" t="s">
        <v>139</v>
      </c>
      <c r="I359" s="477" t="s">
        <v>139</v>
      </c>
    </row>
    <row r="360" spans="2:9">
      <c r="B360" s="466" t="s">
        <v>248</v>
      </c>
      <c r="C360" s="477" t="s">
        <v>139</v>
      </c>
      <c r="D360" s="477" t="s">
        <v>139</v>
      </c>
      <c r="E360" s="477" t="s">
        <v>139</v>
      </c>
      <c r="F360" s="477" t="s">
        <v>139</v>
      </c>
      <c r="G360" s="477" t="s">
        <v>139</v>
      </c>
      <c r="H360" s="477" t="s">
        <v>139</v>
      </c>
      <c r="I360" s="477" t="s">
        <v>139</v>
      </c>
    </row>
    <row r="361" spans="2:9">
      <c r="B361" s="473" t="s">
        <v>254</v>
      </c>
      <c r="C361" s="477" t="s">
        <v>139</v>
      </c>
      <c r="D361" s="477" t="s">
        <v>139</v>
      </c>
      <c r="E361" s="477" t="s">
        <v>139</v>
      </c>
      <c r="F361" s="477" t="s">
        <v>139</v>
      </c>
      <c r="G361" s="477" t="s">
        <v>139</v>
      </c>
      <c r="H361" s="477" t="s">
        <v>139</v>
      </c>
      <c r="I361" s="477" t="s">
        <v>139</v>
      </c>
    </row>
    <row r="362" spans="2:9">
      <c r="B362" s="473" t="s">
        <v>255</v>
      </c>
      <c r="C362" s="477" t="s">
        <v>139</v>
      </c>
      <c r="D362" s="477" t="s">
        <v>139</v>
      </c>
      <c r="E362" s="477" t="s">
        <v>139</v>
      </c>
      <c r="F362" s="477" t="s">
        <v>139</v>
      </c>
      <c r="G362" s="477" t="s">
        <v>139</v>
      </c>
      <c r="H362" s="477" t="s">
        <v>139</v>
      </c>
      <c r="I362" s="477" t="s">
        <v>139</v>
      </c>
    </row>
    <row r="363" spans="2:9">
      <c r="B363" s="473" t="s">
        <v>256</v>
      </c>
      <c r="C363" s="477" t="s">
        <v>139</v>
      </c>
      <c r="D363" s="477" t="s">
        <v>139</v>
      </c>
      <c r="E363" s="477" t="s">
        <v>139</v>
      </c>
      <c r="F363" s="477" t="s">
        <v>139</v>
      </c>
      <c r="G363" s="477" t="s">
        <v>139</v>
      </c>
      <c r="H363" s="477" t="s">
        <v>139</v>
      </c>
      <c r="I363" s="477" t="s">
        <v>139</v>
      </c>
    </row>
    <row r="364" spans="2:9">
      <c r="B364" s="473" t="s">
        <v>257</v>
      </c>
      <c r="C364" s="477" t="s">
        <v>139</v>
      </c>
      <c r="D364" s="477" t="s">
        <v>139</v>
      </c>
      <c r="E364" s="477" t="s">
        <v>139</v>
      </c>
      <c r="F364" s="477" t="s">
        <v>139</v>
      </c>
      <c r="G364" s="477" t="s">
        <v>139</v>
      </c>
      <c r="H364" s="477" t="s">
        <v>139</v>
      </c>
      <c r="I364" s="477" t="s">
        <v>139</v>
      </c>
    </row>
    <row r="365" spans="2:9">
      <c r="B365" s="473" t="s">
        <v>258</v>
      </c>
      <c r="C365" s="477" t="s">
        <v>139</v>
      </c>
      <c r="D365" s="477" t="s">
        <v>139</v>
      </c>
      <c r="E365" s="477" t="s">
        <v>139</v>
      </c>
      <c r="F365" s="477" t="s">
        <v>139</v>
      </c>
      <c r="G365" s="477" t="s">
        <v>139</v>
      </c>
      <c r="H365" s="477" t="s">
        <v>139</v>
      </c>
      <c r="I365" s="477" t="s">
        <v>139</v>
      </c>
    </row>
    <row r="366" spans="2:9">
      <c r="B366" s="473" t="s">
        <v>259</v>
      </c>
      <c r="C366" s="477" t="s">
        <v>139</v>
      </c>
      <c r="D366" s="477" t="s">
        <v>139</v>
      </c>
      <c r="E366" s="477" t="s">
        <v>139</v>
      </c>
      <c r="F366" s="477" t="s">
        <v>139</v>
      </c>
      <c r="G366" s="477" t="s">
        <v>139</v>
      </c>
      <c r="H366" s="477" t="s">
        <v>139</v>
      </c>
      <c r="I366" s="477" t="s">
        <v>139</v>
      </c>
    </row>
    <row r="367" spans="2:9">
      <c r="B367" s="473" t="s">
        <v>260</v>
      </c>
      <c r="C367" s="477" t="s">
        <v>139</v>
      </c>
      <c r="D367" s="477" t="s">
        <v>139</v>
      </c>
      <c r="E367" s="477" t="s">
        <v>139</v>
      </c>
      <c r="F367" s="477" t="s">
        <v>139</v>
      </c>
      <c r="G367" s="477" t="s">
        <v>139</v>
      </c>
      <c r="H367" s="477" t="s">
        <v>139</v>
      </c>
      <c r="I367" s="477" t="s">
        <v>139</v>
      </c>
    </row>
    <row r="368" spans="2:9">
      <c r="B368" s="47" t="s">
        <v>253</v>
      </c>
      <c r="C368" s="477" t="s">
        <v>139</v>
      </c>
      <c r="D368" s="477" t="s">
        <v>139</v>
      </c>
      <c r="E368" s="477" t="s">
        <v>139</v>
      </c>
      <c r="F368" s="477" t="s">
        <v>139</v>
      </c>
      <c r="G368" s="477" t="s">
        <v>139</v>
      </c>
      <c r="H368" s="477" t="s">
        <v>139</v>
      </c>
      <c r="I368" s="477" t="s">
        <v>139</v>
      </c>
    </row>
    <row r="369" spans="2:9">
      <c r="B369" s="462"/>
      <c r="C369" s="554"/>
      <c r="D369" s="554"/>
      <c r="E369" s="554"/>
      <c r="F369" s="554"/>
      <c r="G369" s="554"/>
      <c r="H369" s="554"/>
      <c r="I369" s="554"/>
    </row>
    <row r="370" spans="2:9">
      <c r="B370" s="589" t="s">
        <v>1512</v>
      </c>
      <c r="C370" s="554"/>
      <c r="D370" s="554"/>
      <c r="E370" s="554"/>
      <c r="F370" s="554"/>
      <c r="G370" s="554"/>
      <c r="H370" s="554"/>
      <c r="I370" s="554"/>
    </row>
    <row r="371" spans="2:9">
      <c r="B371" s="82" t="s">
        <v>246</v>
      </c>
      <c r="C371" s="1184">
        <f>C372</f>
        <v>1.6113249999999999</v>
      </c>
      <c r="D371" s="1184">
        <f t="shared" ref="D371:I371" si="11">D372</f>
        <v>1.9283649999999999</v>
      </c>
      <c r="E371" s="1184">
        <f t="shared" si="11"/>
        <v>2.2690359999999998</v>
      </c>
      <c r="F371" s="1184">
        <f t="shared" si="11"/>
        <v>2.8636150000000002</v>
      </c>
      <c r="G371" s="1184">
        <f t="shared" si="11"/>
        <v>3.9952200000000002</v>
      </c>
      <c r="H371" s="1184">
        <f t="shared" si="11"/>
        <v>5.1444610000000006</v>
      </c>
      <c r="I371" s="1184">
        <f t="shared" si="11"/>
        <v>8.438244000000001</v>
      </c>
    </row>
    <row r="372" spans="2:9">
      <c r="B372" s="462" t="s">
        <v>247</v>
      </c>
      <c r="C372" s="1185">
        <f>+C373+C374</f>
        <v>1.6113249999999999</v>
      </c>
      <c r="D372" s="1185">
        <f t="shared" ref="D372:I372" si="12">+D373+D374</f>
        <v>1.9283649999999999</v>
      </c>
      <c r="E372" s="1185">
        <f t="shared" si="12"/>
        <v>2.2690359999999998</v>
      </c>
      <c r="F372" s="1185">
        <f t="shared" si="12"/>
        <v>2.8636150000000002</v>
      </c>
      <c r="G372" s="1185">
        <f t="shared" si="12"/>
        <v>3.9952200000000002</v>
      </c>
      <c r="H372" s="1185">
        <f t="shared" si="12"/>
        <v>5.1444610000000006</v>
      </c>
      <c r="I372" s="1185">
        <f t="shared" si="12"/>
        <v>8.438244000000001</v>
      </c>
    </row>
    <row r="373" spans="2:9">
      <c r="B373" s="473" t="s">
        <v>1587</v>
      </c>
      <c r="C373" s="1185">
        <v>1.560325</v>
      </c>
      <c r="D373" s="805">
        <v>1.86764</v>
      </c>
      <c r="E373" s="805">
        <v>2.2039149999999998</v>
      </c>
      <c r="F373" s="805">
        <v>2.7736900000000002</v>
      </c>
      <c r="G373" s="805">
        <v>3.8747590000000001</v>
      </c>
      <c r="H373" s="805">
        <v>4.9894030000000003</v>
      </c>
      <c r="I373" s="805">
        <v>8.2532960000000006</v>
      </c>
    </row>
    <row r="374" spans="2:9" s="1164" customFormat="1">
      <c r="B374" s="473" t="s">
        <v>1586</v>
      </c>
      <c r="C374" s="1185">
        <v>5.0999999999999997E-2</v>
      </c>
      <c r="D374" s="805">
        <v>6.0725000000000001E-2</v>
      </c>
      <c r="E374" s="805">
        <v>6.5120999999999998E-2</v>
      </c>
      <c r="F374" s="805">
        <v>8.9925000000000005E-2</v>
      </c>
      <c r="G374" s="805">
        <v>0.120461</v>
      </c>
      <c r="H374" s="805">
        <v>0.155058</v>
      </c>
      <c r="I374" s="805">
        <v>0.184948</v>
      </c>
    </row>
    <row r="375" spans="2:9">
      <c r="B375" s="473" t="s">
        <v>255</v>
      </c>
      <c r="C375" s="477" t="s">
        <v>139</v>
      </c>
      <c r="D375" s="477" t="s">
        <v>139</v>
      </c>
      <c r="E375" s="477" t="s">
        <v>139</v>
      </c>
      <c r="F375" s="477" t="s">
        <v>139</v>
      </c>
      <c r="G375" s="477" t="s">
        <v>139</v>
      </c>
      <c r="H375" s="477" t="s">
        <v>139</v>
      </c>
      <c r="I375" s="477" t="s">
        <v>139</v>
      </c>
    </row>
    <row r="376" spans="2:9">
      <c r="B376" s="473" t="s">
        <v>256</v>
      </c>
      <c r="C376" s="477" t="s">
        <v>124</v>
      </c>
      <c r="D376" s="477" t="s">
        <v>124</v>
      </c>
      <c r="E376" s="477" t="s">
        <v>124</v>
      </c>
      <c r="F376" s="477" t="s">
        <v>124</v>
      </c>
      <c r="G376" s="477" t="s">
        <v>124</v>
      </c>
      <c r="H376" s="477" t="s">
        <v>124</v>
      </c>
      <c r="I376" s="477" t="s">
        <v>124</v>
      </c>
    </row>
    <row r="377" spans="2:9">
      <c r="B377" s="473" t="s">
        <v>257</v>
      </c>
      <c r="C377" s="477" t="s">
        <v>139</v>
      </c>
      <c r="D377" s="477" t="s">
        <v>139</v>
      </c>
      <c r="E377" s="477" t="s">
        <v>139</v>
      </c>
      <c r="F377" s="477" t="s">
        <v>139</v>
      </c>
      <c r="G377" s="477" t="s">
        <v>139</v>
      </c>
      <c r="H377" s="477" t="s">
        <v>139</v>
      </c>
      <c r="I377" s="477" t="s">
        <v>139</v>
      </c>
    </row>
    <row r="378" spans="2:9">
      <c r="B378" s="473" t="s">
        <v>258</v>
      </c>
      <c r="C378" s="477" t="s">
        <v>139</v>
      </c>
      <c r="D378" s="477" t="s">
        <v>139</v>
      </c>
      <c r="E378" s="477" t="s">
        <v>139</v>
      </c>
      <c r="F378" s="477" t="s">
        <v>139</v>
      </c>
      <c r="G378" s="477" t="s">
        <v>139</v>
      </c>
      <c r="H378" s="477" t="s">
        <v>139</v>
      </c>
      <c r="I378" s="477" t="s">
        <v>139</v>
      </c>
    </row>
    <row r="379" spans="2:9">
      <c r="B379" s="473" t="s">
        <v>259</v>
      </c>
      <c r="C379" s="477" t="s">
        <v>139</v>
      </c>
      <c r="D379" s="477" t="s">
        <v>139</v>
      </c>
      <c r="E379" s="477" t="s">
        <v>139</v>
      </c>
      <c r="F379" s="477" t="s">
        <v>139</v>
      </c>
      <c r="G379" s="477" t="s">
        <v>139</v>
      </c>
      <c r="H379" s="477" t="s">
        <v>139</v>
      </c>
      <c r="I379" s="477" t="s">
        <v>139</v>
      </c>
    </row>
    <row r="380" spans="2:9">
      <c r="B380" s="473" t="s">
        <v>260</v>
      </c>
      <c r="C380" s="477" t="s">
        <v>139</v>
      </c>
      <c r="D380" s="477" t="s">
        <v>139</v>
      </c>
      <c r="E380" s="477" t="s">
        <v>139</v>
      </c>
      <c r="F380" s="477" t="s">
        <v>139</v>
      </c>
      <c r="G380" s="477" t="s">
        <v>139</v>
      </c>
      <c r="H380" s="477" t="s">
        <v>139</v>
      </c>
      <c r="I380" s="477" t="s">
        <v>139</v>
      </c>
    </row>
    <row r="381" spans="2:9">
      <c r="B381" s="466" t="s">
        <v>248</v>
      </c>
      <c r="C381" s="477" t="s">
        <v>139</v>
      </c>
      <c r="D381" s="477" t="s">
        <v>139</v>
      </c>
      <c r="E381" s="477" t="s">
        <v>139</v>
      </c>
      <c r="F381" s="477" t="s">
        <v>139</v>
      </c>
      <c r="G381" s="477" t="s">
        <v>139</v>
      </c>
      <c r="H381" s="477" t="s">
        <v>139</v>
      </c>
      <c r="I381" s="477" t="s">
        <v>139</v>
      </c>
    </row>
    <row r="382" spans="2:9">
      <c r="B382" s="473" t="s">
        <v>254</v>
      </c>
      <c r="C382" s="477" t="s">
        <v>139</v>
      </c>
      <c r="D382" s="477" t="s">
        <v>139</v>
      </c>
      <c r="E382" s="477" t="s">
        <v>139</v>
      </c>
      <c r="F382" s="477" t="s">
        <v>139</v>
      </c>
      <c r="G382" s="477" t="s">
        <v>139</v>
      </c>
      <c r="H382" s="477" t="s">
        <v>139</v>
      </c>
      <c r="I382" s="477" t="s">
        <v>139</v>
      </c>
    </row>
    <row r="383" spans="2:9">
      <c r="B383" s="473" t="s">
        <v>255</v>
      </c>
      <c r="C383" s="477" t="s">
        <v>139</v>
      </c>
      <c r="D383" s="477" t="s">
        <v>139</v>
      </c>
      <c r="E383" s="477" t="s">
        <v>139</v>
      </c>
      <c r="F383" s="477" t="s">
        <v>139</v>
      </c>
      <c r="G383" s="477" t="s">
        <v>139</v>
      </c>
      <c r="H383" s="477" t="s">
        <v>139</v>
      </c>
      <c r="I383" s="477" t="s">
        <v>139</v>
      </c>
    </row>
    <row r="384" spans="2:9">
      <c r="B384" s="473" t="s">
        <v>256</v>
      </c>
      <c r="C384" s="477" t="s">
        <v>139</v>
      </c>
      <c r="D384" s="477" t="s">
        <v>139</v>
      </c>
      <c r="E384" s="477" t="s">
        <v>139</v>
      </c>
      <c r="F384" s="477" t="s">
        <v>139</v>
      </c>
      <c r="G384" s="477" t="s">
        <v>139</v>
      </c>
      <c r="H384" s="477" t="s">
        <v>139</v>
      </c>
      <c r="I384" s="477" t="s">
        <v>139</v>
      </c>
    </row>
    <row r="385" spans="2:9">
      <c r="B385" s="473" t="s">
        <v>257</v>
      </c>
      <c r="C385" s="477" t="s">
        <v>139</v>
      </c>
      <c r="D385" s="477" t="s">
        <v>139</v>
      </c>
      <c r="E385" s="477" t="s">
        <v>139</v>
      </c>
      <c r="F385" s="477" t="s">
        <v>139</v>
      </c>
      <c r="G385" s="477" t="s">
        <v>139</v>
      </c>
      <c r="H385" s="477" t="s">
        <v>139</v>
      </c>
      <c r="I385" s="477" t="s">
        <v>139</v>
      </c>
    </row>
    <row r="386" spans="2:9">
      <c r="B386" s="473" t="s">
        <v>258</v>
      </c>
      <c r="C386" s="477" t="s">
        <v>139</v>
      </c>
      <c r="D386" s="477" t="s">
        <v>139</v>
      </c>
      <c r="E386" s="477" t="s">
        <v>139</v>
      </c>
      <c r="F386" s="477" t="s">
        <v>139</v>
      </c>
      <c r="G386" s="477" t="s">
        <v>139</v>
      </c>
      <c r="H386" s="477" t="s">
        <v>139</v>
      </c>
      <c r="I386" s="477" t="s">
        <v>139</v>
      </c>
    </row>
    <row r="387" spans="2:9">
      <c r="B387" s="473" t="s">
        <v>259</v>
      </c>
      <c r="C387" s="477" t="s">
        <v>139</v>
      </c>
      <c r="D387" s="477" t="s">
        <v>139</v>
      </c>
      <c r="E387" s="477" t="s">
        <v>139</v>
      </c>
      <c r="F387" s="477" t="s">
        <v>139</v>
      </c>
      <c r="G387" s="477" t="s">
        <v>139</v>
      </c>
      <c r="H387" s="477" t="s">
        <v>139</v>
      </c>
      <c r="I387" s="477" t="s">
        <v>139</v>
      </c>
    </row>
    <row r="388" spans="2:9">
      <c r="B388" s="473" t="s">
        <v>260</v>
      </c>
      <c r="C388" s="477" t="s">
        <v>139</v>
      </c>
      <c r="D388" s="477" t="s">
        <v>139</v>
      </c>
      <c r="E388" s="477" t="s">
        <v>139</v>
      </c>
      <c r="F388" s="477" t="s">
        <v>139</v>
      </c>
      <c r="G388" s="477" t="s">
        <v>139</v>
      </c>
      <c r="H388" s="477" t="s">
        <v>139</v>
      </c>
      <c r="I388" s="477" t="s">
        <v>139</v>
      </c>
    </row>
    <row r="389" spans="2:9" ht="15" thickBot="1">
      <c r="B389" s="47" t="s">
        <v>253</v>
      </c>
      <c r="C389" s="477" t="s">
        <v>139</v>
      </c>
      <c r="D389" s="477" t="s">
        <v>139</v>
      </c>
      <c r="E389" s="477" t="s">
        <v>139</v>
      </c>
      <c r="F389" s="477" t="s">
        <v>139</v>
      </c>
      <c r="G389" s="477" t="s">
        <v>139</v>
      </c>
      <c r="H389" s="477" t="s">
        <v>139</v>
      </c>
      <c r="I389" s="477" t="s">
        <v>139</v>
      </c>
    </row>
    <row r="390" spans="2:9" ht="15" thickTop="1">
      <c r="B390" s="1359" t="s">
        <v>1513</v>
      </c>
      <c r="C390" s="1359"/>
      <c r="D390" s="1359"/>
      <c r="E390" s="1359"/>
      <c r="F390" s="1359"/>
      <c r="G390" s="1359"/>
      <c r="H390" s="1359"/>
      <c r="I390" s="1359"/>
    </row>
    <row r="391" spans="2:9">
      <c r="B391" s="1310"/>
      <c r="C391" s="1310"/>
      <c r="D391" s="1310"/>
      <c r="E391" s="1310"/>
      <c r="F391" s="1310"/>
      <c r="G391" s="1310"/>
      <c r="H391" s="1310"/>
      <c r="I391" s="1310"/>
    </row>
    <row r="392" spans="2:9">
      <c r="B392" s="417"/>
      <c r="C392" s="459"/>
      <c r="D392" s="459"/>
      <c r="E392" s="459"/>
      <c r="F392" s="459"/>
      <c r="G392" s="459"/>
      <c r="H392" s="459"/>
      <c r="I392" s="459"/>
    </row>
    <row r="393" spans="2:9">
      <c r="B393" s="1358" t="s">
        <v>28</v>
      </c>
      <c r="C393" s="1358"/>
      <c r="D393" s="1358"/>
      <c r="E393" s="1358"/>
      <c r="F393" s="1358"/>
      <c r="G393" s="1358"/>
      <c r="H393" s="1358"/>
      <c r="I393" s="1358"/>
    </row>
    <row r="394" spans="2:9">
      <c r="B394" s="413" t="s">
        <v>27</v>
      </c>
      <c r="C394" s="459"/>
      <c r="D394" s="459"/>
      <c r="E394" s="459"/>
      <c r="F394" s="459"/>
      <c r="G394" s="459"/>
      <c r="H394" s="459"/>
      <c r="I394" s="459"/>
    </row>
    <row r="395" spans="2:9">
      <c r="B395" s="422" t="s">
        <v>224</v>
      </c>
      <c r="C395" s="459"/>
      <c r="D395" s="459"/>
      <c r="E395" s="459"/>
      <c r="F395" s="459"/>
      <c r="G395" s="459"/>
      <c r="H395" s="459"/>
      <c r="I395" s="459"/>
    </row>
    <row r="396" spans="2:9">
      <c r="B396" s="417"/>
      <c r="C396" s="459"/>
      <c r="D396" s="459"/>
      <c r="E396" s="459"/>
      <c r="F396" s="459"/>
      <c r="G396" s="459"/>
      <c r="H396" s="459"/>
      <c r="I396" s="459"/>
    </row>
    <row r="397" spans="2:9">
      <c r="B397" s="415"/>
      <c r="C397" s="416">
        <v>2014</v>
      </c>
      <c r="D397" s="416">
        <v>2015</v>
      </c>
      <c r="E397" s="416">
        <v>2016</v>
      </c>
      <c r="F397" s="416">
        <v>2017</v>
      </c>
      <c r="G397" s="416">
        <v>2018</v>
      </c>
      <c r="H397" s="416">
        <v>2019</v>
      </c>
      <c r="I397" s="416">
        <v>2020</v>
      </c>
    </row>
    <row r="398" spans="2:9">
      <c r="B398" s="85" t="s">
        <v>226</v>
      </c>
      <c r="C398" s="465"/>
      <c r="D398" s="465"/>
      <c r="E398" s="465"/>
      <c r="F398" s="465"/>
      <c r="G398" s="465"/>
      <c r="H398" s="465"/>
      <c r="I398" s="465"/>
    </row>
    <row r="399" spans="2:9">
      <c r="B399" s="85"/>
      <c r="C399" s="465"/>
      <c r="D399" s="465"/>
      <c r="E399" s="465"/>
      <c r="F399" s="465"/>
      <c r="G399" s="465"/>
      <c r="H399" s="465"/>
      <c r="I399" s="465"/>
    </row>
    <row r="400" spans="2:9" ht="26.4">
      <c r="B400" s="926" t="s">
        <v>1510</v>
      </c>
      <c r="C400" s="465"/>
      <c r="D400" s="465"/>
      <c r="E400" s="465"/>
      <c r="F400" s="465"/>
      <c r="G400" s="465"/>
      <c r="H400" s="465"/>
      <c r="I400" s="465"/>
    </row>
    <row r="401" spans="2:9">
      <c r="B401" s="999" t="s">
        <v>1588</v>
      </c>
      <c r="C401" s="207">
        <f>SUM(C402:C404)</f>
        <v>150244.423706734</v>
      </c>
      <c r="D401" s="207">
        <f t="shared" ref="D401:I401" si="13">SUM(D402:D404)</f>
        <v>178508.40921445269</v>
      </c>
      <c r="E401" s="207">
        <f t="shared" si="13"/>
        <v>229691.37991592893</v>
      </c>
      <c r="F401" s="207">
        <f t="shared" si="13"/>
        <v>234071.84143016808</v>
      </c>
      <c r="G401" s="207">
        <f t="shared" si="13"/>
        <v>234447.4293102886</v>
      </c>
      <c r="H401" s="207">
        <f t="shared" si="13"/>
        <v>230257.83789322039</v>
      </c>
      <c r="I401" s="207">
        <f t="shared" si="13"/>
        <v>164360.9763164022</v>
      </c>
    </row>
    <row r="402" spans="2:9">
      <c r="B402" s="1186" t="s">
        <v>1589</v>
      </c>
      <c r="C402" s="207">
        <v>150234.029752114</v>
      </c>
      <c r="D402" s="207">
        <v>178493.85270774268</v>
      </c>
      <c r="E402" s="207">
        <v>229679.91915979894</v>
      </c>
      <c r="F402" s="207">
        <v>234054.24042261805</v>
      </c>
      <c r="G402" s="207">
        <v>234433.4310053286</v>
      </c>
      <c r="H402" s="207">
        <v>230236.51638965038</v>
      </c>
      <c r="I402" s="207">
        <v>164322.80410749218</v>
      </c>
    </row>
    <row r="403" spans="2:9">
      <c r="B403" s="1187" t="s">
        <v>1590</v>
      </c>
      <c r="C403" s="1182">
        <v>9.9071581799999997</v>
      </c>
      <c r="D403" s="1182">
        <v>14.45650077</v>
      </c>
      <c r="E403" s="1182">
        <v>11.401897770000001</v>
      </c>
      <c r="F403" s="1182">
        <v>16.955330609999997</v>
      </c>
      <c r="G403" s="1182">
        <v>10.863982889999999</v>
      </c>
      <c r="H403" s="1182">
        <v>12.623191230000002</v>
      </c>
      <c r="I403" s="1182">
        <v>30.321287679999987</v>
      </c>
    </row>
    <row r="404" spans="2:9">
      <c r="B404" s="1187" t="s">
        <v>1591</v>
      </c>
      <c r="C404" s="1182">
        <v>0.48679644</v>
      </c>
      <c r="D404" s="1182">
        <v>0.10000593999999997</v>
      </c>
      <c r="E404" s="1182">
        <v>5.8858360000000005E-2</v>
      </c>
      <c r="F404" s="1182">
        <v>0.64567693999999987</v>
      </c>
      <c r="G404" s="1182">
        <v>3.1343220699999996</v>
      </c>
      <c r="H404" s="1182">
        <v>8.6983123399999993</v>
      </c>
      <c r="I404" s="1182">
        <v>7.8509212299999991</v>
      </c>
    </row>
    <row r="405" spans="2:9">
      <c r="B405" s="47" t="s">
        <v>253</v>
      </c>
      <c r="C405" s="477" t="s">
        <v>139</v>
      </c>
      <c r="D405" s="477" t="s">
        <v>139</v>
      </c>
      <c r="E405" s="477" t="s">
        <v>139</v>
      </c>
      <c r="F405" s="477" t="s">
        <v>139</v>
      </c>
      <c r="G405" s="477" t="s">
        <v>139</v>
      </c>
      <c r="H405" s="477" t="s">
        <v>139</v>
      </c>
      <c r="I405" s="477" t="s">
        <v>139</v>
      </c>
    </row>
    <row r="406" spans="2:9">
      <c r="B406" s="463"/>
      <c r="C406" s="469"/>
      <c r="D406" s="469"/>
      <c r="E406" s="469"/>
      <c r="F406" s="469"/>
      <c r="G406" s="469"/>
      <c r="H406" s="469"/>
      <c r="I406" s="469"/>
    </row>
    <row r="407" spans="2:9">
      <c r="B407" s="85" t="s">
        <v>241</v>
      </c>
      <c r="C407" s="469"/>
      <c r="D407" s="469"/>
      <c r="E407" s="469"/>
      <c r="F407" s="469"/>
      <c r="G407" s="469"/>
      <c r="H407" s="469"/>
      <c r="I407" s="469"/>
    </row>
    <row r="408" spans="2:9">
      <c r="B408" s="85"/>
      <c r="C408" s="469"/>
      <c r="D408" s="469"/>
      <c r="E408" s="469"/>
      <c r="F408" s="469"/>
      <c r="G408" s="469"/>
      <c r="H408" s="469"/>
      <c r="I408" s="469"/>
    </row>
    <row r="409" spans="2:9" ht="26.4">
      <c r="B409" s="926" t="s">
        <v>1511</v>
      </c>
      <c r="C409" s="469"/>
      <c r="D409" s="469"/>
      <c r="E409" s="469"/>
      <c r="F409" s="469"/>
      <c r="G409" s="469"/>
      <c r="H409" s="469"/>
      <c r="I409" s="469"/>
    </row>
    <row r="410" spans="2:9">
      <c r="B410" s="999" t="s">
        <v>1588</v>
      </c>
      <c r="C410" s="207">
        <f>C411</f>
        <v>15461.37557317032</v>
      </c>
      <c r="D410" s="207">
        <f t="shared" ref="D410:I410" si="14">D411</f>
        <v>14442.8473233353</v>
      </c>
      <c r="E410" s="207">
        <f t="shared" si="14"/>
        <v>13702.32195788223</v>
      </c>
      <c r="F410" s="207">
        <f t="shared" si="14"/>
        <v>13682.143306407395</v>
      </c>
      <c r="G410" s="207">
        <f t="shared" si="14"/>
        <v>13233.596574865651</v>
      </c>
      <c r="H410" s="207">
        <f t="shared" si="14"/>
        <v>12630.284588865265</v>
      </c>
      <c r="I410" s="207">
        <f t="shared" si="14"/>
        <v>7210.4245791108906</v>
      </c>
    </row>
    <row r="411" spans="2:9">
      <c r="B411" s="1186" t="s">
        <v>1589</v>
      </c>
      <c r="C411" s="207">
        <f>SUM(C412:C418)</f>
        <v>15461.37557317032</v>
      </c>
      <c r="D411" s="207">
        <f t="shared" ref="D411:I411" si="15">SUM(D412:D418)</f>
        <v>14442.8473233353</v>
      </c>
      <c r="E411" s="207">
        <f t="shared" si="15"/>
        <v>13702.32195788223</v>
      </c>
      <c r="F411" s="207">
        <f t="shared" si="15"/>
        <v>13682.143306407395</v>
      </c>
      <c r="G411" s="207">
        <f t="shared" si="15"/>
        <v>13233.596574865651</v>
      </c>
      <c r="H411" s="207">
        <f t="shared" si="15"/>
        <v>12630.284588865265</v>
      </c>
      <c r="I411" s="207">
        <f t="shared" si="15"/>
        <v>7210.4245791108906</v>
      </c>
    </row>
    <row r="412" spans="2:9">
      <c r="B412" s="1188" t="s">
        <v>254</v>
      </c>
      <c r="C412" s="1178" t="s">
        <v>1506</v>
      </c>
      <c r="D412" s="1178" t="s">
        <v>1506</v>
      </c>
      <c r="E412" s="1178" t="s">
        <v>1506</v>
      </c>
      <c r="F412" s="1178" t="s">
        <v>1506</v>
      </c>
      <c r="G412" s="1178" t="s">
        <v>1506</v>
      </c>
      <c r="H412" s="1178" t="s">
        <v>1506</v>
      </c>
      <c r="I412" s="1178" t="s">
        <v>1506</v>
      </c>
    </row>
    <row r="413" spans="2:9">
      <c r="B413" s="1188" t="s">
        <v>255</v>
      </c>
      <c r="C413" s="1178" t="s">
        <v>1506</v>
      </c>
      <c r="D413" s="1178" t="s">
        <v>1506</v>
      </c>
      <c r="E413" s="1178" t="s">
        <v>1506</v>
      </c>
      <c r="F413" s="1178" t="s">
        <v>1506</v>
      </c>
      <c r="G413" s="1178" t="s">
        <v>1506</v>
      </c>
      <c r="H413" s="1178" t="s">
        <v>1506</v>
      </c>
      <c r="I413" s="1178" t="s">
        <v>1506</v>
      </c>
    </row>
    <row r="414" spans="2:9">
      <c r="B414" s="1188" t="s">
        <v>256</v>
      </c>
      <c r="C414" s="1178" t="s">
        <v>1506</v>
      </c>
      <c r="D414" s="1178" t="s">
        <v>1506</v>
      </c>
      <c r="E414" s="1178" t="s">
        <v>1506</v>
      </c>
      <c r="F414" s="1178" t="s">
        <v>1506</v>
      </c>
      <c r="G414" s="1178" t="s">
        <v>1506</v>
      </c>
      <c r="H414" s="1178" t="s">
        <v>1506</v>
      </c>
      <c r="I414" s="1178" t="s">
        <v>1506</v>
      </c>
    </row>
    <row r="415" spans="2:9">
      <c r="B415" s="1188" t="s">
        <v>257</v>
      </c>
      <c r="C415" s="1178" t="s">
        <v>1506</v>
      </c>
      <c r="D415" s="1178" t="s">
        <v>1506</v>
      </c>
      <c r="E415" s="1178" t="s">
        <v>1506</v>
      </c>
      <c r="F415" s="1178" t="s">
        <v>1506</v>
      </c>
      <c r="G415" s="1178" t="s">
        <v>1506</v>
      </c>
      <c r="H415" s="1178" t="s">
        <v>1506</v>
      </c>
      <c r="I415" s="1178" t="s">
        <v>1506</v>
      </c>
    </row>
    <row r="416" spans="2:9">
      <c r="B416" s="1188" t="s">
        <v>258</v>
      </c>
      <c r="C416" s="1178" t="s">
        <v>1506</v>
      </c>
      <c r="D416" s="1178" t="s">
        <v>1506</v>
      </c>
      <c r="E416" s="1178" t="s">
        <v>1506</v>
      </c>
      <c r="F416" s="1178" t="s">
        <v>1506</v>
      </c>
      <c r="G416" s="1178" t="s">
        <v>1506</v>
      </c>
      <c r="H416" s="1178" t="s">
        <v>1506</v>
      </c>
      <c r="I416" s="1178" t="s">
        <v>1506</v>
      </c>
    </row>
    <row r="417" spans="2:9">
      <c r="B417" s="1188" t="s">
        <v>1592</v>
      </c>
      <c r="C417" s="207">
        <v>15461.37557317032</v>
      </c>
      <c r="D417" s="207">
        <v>14442.8473233353</v>
      </c>
      <c r="E417" s="207">
        <v>13702.32195788223</v>
      </c>
      <c r="F417" s="207">
        <v>13682.143306407395</v>
      </c>
      <c r="G417" s="207">
        <v>13233.596574865651</v>
      </c>
      <c r="H417" s="207">
        <v>12630.284588865265</v>
      </c>
      <c r="I417" s="207">
        <v>7210.4245791108906</v>
      </c>
    </row>
    <row r="418" spans="2:9">
      <c r="B418" s="473" t="s">
        <v>260</v>
      </c>
      <c r="C418" s="595" t="s">
        <v>139</v>
      </c>
      <c r="D418" s="595" t="s">
        <v>139</v>
      </c>
      <c r="E418" s="595" t="s">
        <v>139</v>
      </c>
      <c r="F418" s="595" t="s">
        <v>139</v>
      </c>
      <c r="G418" s="595" t="s">
        <v>139</v>
      </c>
      <c r="H418" s="595" t="s">
        <v>139</v>
      </c>
      <c r="I418" s="595" t="s">
        <v>139</v>
      </c>
    </row>
    <row r="419" spans="2:9">
      <c r="B419" s="466" t="s">
        <v>248</v>
      </c>
      <c r="C419" s="477" t="s">
        <v>139</v>
      </c>
      <c r="D419" s="477" t="s">
        <v>139</v>
      </c>
      <c r="E419" s="477" t="s">
        <v>139</v>
      </c>
      <c r="F419" s="477" t="s">
        <v>139</v>
      </c>
      <c r="G419" s="477" t="s">
        <v>139</v>
      </c>
      <c r="H419" s="477" t="s">
        <v>139</v>
      </c>
      <c r="I419" s="477" t="s">
        <v>139</v>
      </c>
    </row>
    <row r="420" spans="2:9">
      <c r="B420" s="473" t="s">
        <v>254</v>
      </c>
      <c r="C420" s="477" t="s">
        <v>139</v>
      </c>
      <c r="D420" s="477" t="s">
        <v>139</v>
      </c>
      <c r="E420" s="477" t="s">
        <v>139</v>
      </c>
      <c r="F420" s="477" t="s">
        <v>139</v>
      </c>
      <c r="G420" s="477" t="s">
        <v>139</v>
      </c>
      <c r="H420" s="477" t="s">
        <v>139</v>
      </c>
      <c r="I420" s="477" t="s">
        <v>139</v>
      </c>
    </row>
    <row r="421" spans="2:9">
      <c r="B421" s="473" t="s">
        <v>255</v>
      </c>
      <c r="C421" s="477" t="s">
        <v>139</v>
      </c>
      <c r="D421" s="477" t="s">
        <v>139</v>
      </c>
      <c r="E421" s="477" t="s">
        <v>139</v>
      </c>
      <c r="F421" s="477" t="s">
        <v>139</v>
      </c>
      <c r="G421" s="477" t="s">
        <v>139</v>
      </c>
      <c r="H421" s="477" t="s">
        <v>139</v>
      </c>
      <c r="I421" s="477" t="s">
        <v>139</v>
      </c>
    </row>
    <row r="422" spans="2:9">
      <c r="B422" s="473" t="s">
        <v>256</v>
      </c>
      <c r="C422" s="477" t="s">
        <v>139</v>
      </c>
      <c r="D422" s="477" t="s">
        <v>139</v>
      </c>
      <c r="E422" s="477" t="s">
        <v>139</v>
      </c>
      <c r="F422" s="477" t="s">
        <v>139</v>
      </c>
      <c r="G422" s="477" t="s">
        <v>139</v>
      </c>
      <c r="H422" s="477" t="s">
        <v>139</v>
      </c>
      <c r="I422" s="477" t="s">
        <v>139</v>
      </c>
    </row>
    <row r="423" spans="2:9">
      <c r="B423" s="473" t="s">
        <v>257</v>
      </c>
      <c r="C423" s="477" t="s">
        <v>139</v>
      </c>
      <c r="D423" s="477" t="s">
        <v>139</v>
      </c>
      <c r="E423" s="477" t="s">
        <v>139</v>
      </c>
      <c r="F423" s="477" t="s">
        <v>139</v>
      </c>
      <c r="G423" s="477" t="s">
        <v>139</v>
      </c>
      <c r="H423" s="477" t="s">
        <v>139</v>
      </c>
      <c r="I423" s="477" t="s">
        <v>139</v>
      </c>
    </row>
    <row r="424" spans="2:9">
      <c r="B424" s="473" t="s">
        <v>258</v>
      </c>
      <c r="C424" s="477" t="s">
        <v>139</v>
      </c>
      <c r="D424" s="477" t="s">
        <v>139</v>
      </c>
      <c r="E424" s="477" t="s">
        <v>139</v>
      </c>
      <c r="F424" s="477" t="s">
        <v>139</v>
      </c>
      <c r="G424" s="477" t="s">
        <v>139</v>
      </c>
      <c r="H424" s="477" t="s">
        <v>139</v>
      </c>
      <c r="I424" s="477" t="s">
        <v>139</v>
      </c>
    </row>
    <row r="425" spans="2:9">
      <c r="B425" s="473" t="s">
        <v>259</v>
      </c>
      <c r="C425" s="477" t="s">
        <v>139</v>
      </c>
      <c r="D425" s="477" t="s">
        <v>139</v>
      </c>
      <c r="E425" s="477" t="s">
        <v>139</v>
      </c>
      <c r="F425" s="477" t="s">
        <v>139</v>
      </c>
      <c r="G425" s="477" t="s">
        <v>139</v>
      </c>
      <c r="H425" s="477" t="s">
        <v>139</v>
      </c>
      <c r="I425" s="477" t="s">
        <v>139</v>
      </c>
    </row>
    <row r="426" spans="2:9">
      <c r="B426" s="473" t="s">
        <v>260</v>
      </c>
      <c r="C426" s="477" t="s">
        <v>139</v>
      </c>
      <c r="D426" s="477" t="s">
        <v>139</v>
      </c>
      <c r="E426" s="477" t="s">
        <v>139</v>
      </c>
      <c r="F426" s="477" t="s">
        <v>139</v>
      </c>
      <c r="G426" s="477" t="s">
        <v>139</v>
      </c>
      <c r="H426" s="477" t="s">
        <v>139</v>
      </c>
      <c r="I426" s="477" t="s">
        <v>139</v>
      </c>
    </row>
    <row r="427" spans="2:9">
      <c r="B427" s="47" t="s">
        <v>253</v>
      </c>
      <c r="C427" s="477" t="s">
        <v>139</v>
      </c>
      <c r="D427" s="477" t="s">
        <v>139</v>
      </c>
      <c r="E427" s="477" t="s">
        <v>139</v>
      </c>
      <c r="F427" s="477" t="s">
        <v>139</v>
      </c>
      <c r="G427" s="477" t="s">
        <v>139</v>
      </c>
      <c r="H427" s="477" t="s">
        <v>139</v>
      </c>
      <c r="I427" s="477" t="s">
        <v>139</v>
      </c>
    </row>
    <row r="428" spans="2:9">
      <c r="B428" s="462"/>
      <c r="C428" s="477" t="s">
        <v>139</v>
      </c>
      <c r="D428" s="477" t="s">
        <v>139</v>
      </c>
      <c r="E428" s="477" t="s">
        <v>139</v>
      </c>
      <c r="F428" s="477" t="s">
        <v>139</v>
      </c>
      <c r="G428" s="477" t="s">
        <v>139</v>
      </c>
      <c r="H428" s="477" t="s">
        <v>139</v>
      </c>
      <c r="I428" s="477" t="s">
        <v>139</v>
      </c>
    </row>
    <row r="429" spans="2:9" ht="26.4">
      <c r="B429" s="926" t="s">
        <v>1512</v>
      </c>
      <c r="C429" s="469"/>
      <c r="D429" s="469"/>
      <c r="E429" s="469"/>
      <c r="F429" s="469"/>
      <c r="G429" s="469"/>
      <c r="H429" s="469"/>
      <c r="I429" s="469"/>
    </row>
    <row r="430" spans="2:9">
      <c r="B430" s="999" t="s">
        <v>1588</v>
      </c>
      <c r="C430" s="207">
        <f t="shared" ref="C430:H430" si="16">C431</f>
        <v>2434.3549400554516</v>
      </c>
      <c r="D430" s="207">
        <f t="shared" si="16"/>
        <v>1831.5506667544373</v>
      </c>
      <c r="E430" s="207">
        <f t="shared" si="16"/>
        <v>2259.136203419986</v>
      </c>
      <c r="F430" s="207">
        <f t="shared" si="16"/>
        <v>2813.2262050481431</v>
      </c>
      <c r="G430" s="207">
        <f t="shared" si="16"/>
        <v>3879.3956456977089</v>
      </c>
      <c r="H430" s="207">
        <f t="shared" si="16"/>
        <v>5250.6615433718343</v>
      </c>
      <c r="I430" s="207">
        <f>I431</f>
        <v>7036.3459459485812</v>
      </c>
    </row>
    <row r="431" spans="2:9">
      <c r="B431" s="1186" t="s">
        <v>1589</v>
      </c>
      <c r="C431" s="597">
        <f>SUM(C432:C438)</f>
        <v>2434.3549400554516</v>
      </c>
      <c r="D431" s="597">
        <f t="shared" ref="D431:I431" si="17">SUM(D432:D438)</f>
        <v>1831.5506667544373</v>
      </c>
      <c r="E431" s="597">
        <f t="shared" si="17"/>
        <v>2259.136203419986</v>
      </c>
      <c r="F431" s="597">
        <f t="shared" si="17"/>
        <v>2813.2262050481431</v>
      </c>
      <c r="G431" s="597">
        <f t="shared" si="17"/>
        <v>3879.3956456977089</v>
      </c>
      <c r="H431" s="597">
        <f t="shared" si="17"/>
        <v>5250.6615433718343</v>
      </c>
      <c r="I431" s="597">
        <f t="shared" si="17"/>
        <v>7036.3459459485812</v>
      </c>
    </row>
    <row r="432" spans="2:9">
      <c r="B432" s="1188" t="s">
        <v>1593</v>
      </c>
      <c r="C432" s="979">
        <v>2434.3549400554516</v>
      </c>
      <c r="D432" s="979">
        <v>1831.5506667544373</v>
      </c>
      <c r="E432" s="979">
        <v>2259.136203419986</v>
      </c>
      <c r="F432" s="979">
        <v>2813.2262050481431</v>
      </c>
      <c r="G432" s="979">
        <v>3879.3956456977089</v>
      </c>
      <c r="H432" s="979">
        <v>5250.6615433718343</v>
      </c>
      <c r="I432" s="979">
        <v>7036.3459459485812</v>
      </c>
    </row>
    <row r="433" spans="2:9">
      <c r="B433" s="473" t="s">
        <v>255</v>
      </c>
      <c r="C433" s="449" t="s">
        <v>139</v>
      </c>
      <c r="D433" s="449" t="s">
        <v>139</v>
      </c>
      <c r="E433" s="449" t="s">
        <v>139</v>
      </c>
      <c r="F433" s="449" t="s">
        <v>139</v>
      </c>
      <c r="G433" s="449" t="s">
        <v>139</v>
      </c>
      <c r="H433" s="449" t="s">
        <v>139</v>
      </c>
      <c r="I433" s="449" t="s">
        <v>139</v>
      </c>
    </row>
    <row r="434" spans="2:9">
      <c r="B434" s="473" t="s">
        <v>256</v>
      </c>
      <c r="C434" s="477" t="s">
        <v>139</v>
      </c>
      <c r="D434" s="477" t="s">
        <v>139</v>
      </c>
      <c r="E434" s="477" t="s">
        <v>139</v>
      </c>
      <c r="F434" s="477" t="s">
        <v>139</v>
      </c>
      <c r="G434" s="477" t="s">
        <v>139</v>
      </c>
      <c r="H434" s="477" t="s">
        <v>139</v>
      </c>
      <c r="I434" s="477" t="s">
        <v>139</v>
      </c>
    </row>
    <row r="435" spans="2:9">
      <c r="B435" s="473" t="s">
        <v>257</v>
      </c>
      <c r="C435" s="477" t="s">
        <v>124</v>
      </c>
      <c r="D435" s="477" t="s">
        <v>124</v>
      </c>
      <c r="E435" s="477" t="s">
        <v>124</v>
      </c>
      <c r="F435" s="477" t="s">
        <v>124</v>
      </c>
      <c r="G435" s="477" t="s">
        <v>124</v>
      </c>
      <c r="H435" s="477" t="s">
        <v>124</v>
      </c>
      <c r="I435" s="477" t="s">
        <v>124</v>
      </c>
    </row>
    <row r="436" spans="2:9">
      <c r="B436" s="473" t="s">
        <v>258</v>
      </c>
      <c r="C436" s="477" t="s">
        <v>139</v>
      </c>
      <c r="D436" s="477" t="s">
        <v>139</v>
      </c>
      <c r="E436" s="477" t="s">
        <v>139</v>
      </c>
      <c r="F436" s="477" t="s">
        <v>139</v>
      </c>
      <c r="G436" s="477" t="s">
        <v>139</v>
      </c>
      <c r="H436" s="477" t="s">
        <v>139</v>
      </c>
      <c r="I436" s="477" t="s">
        <v>139</v>
      </c>
    </row>
    <row r="437" spans="2:9">
      <c r="B437" s="473" t="s">
        <v>259</v>
      </c>
      <c r="C437" s="477" t="s">
        <v>139</v>
      </c>
      <c r="D437" s="477" t="s">
        <v>139</v>
      </c>
      <c r="E437" s="477" t="s">
        <v>139</v>
      </c>
      <c r="F437" s="477" t="s">
        <v>139</v>
      </c>
      <c r="G437" s="477" t="s">
        <v>139</v>
      </c>
      <c r="H437" s="477" t="s">
        <v>139</v>
      </c>
      <c r="I437" s="477" t="s">
        <v>139</v>
      </c>
    </row>
    <row r="438" spans="2:9">
      <c r="B438" s="473" t="s">
        <v>260</v>
      </c>
      <c r="C438" s="477" t="s">
        <v>139</v>
      </c>
      <c r="D438" s="477" t="s">
        <v>139</v>
      </c>
      <c r="E438" s="477" t="s">
        <v>139</v>
      </c>
      <c r="F438" s="477" t="s">
        <v>139</v>
      </c>
      <c r="G438" s="477" t="s">
        <v>139</v>
      </c>
      <c r="H438" s="477" t="s">
        <v>139</v>
      </c>
      <c r="I438" s="477" t="s">
        <v>139</v>
      </c>
    </row>
    <row r="439" spans="2:9">
      <c r="B439" s="466" t="s">
        <v>248</v>
      </c>
      <c r="C439" s="477" t="s">
        <v>139</v>
      </c>
      <c r="D439" s="477" t="s">
        <v>139</v>
      </c>
      <c r="E439" s="477" t="s">
        <v>139</v>
      </c>
      <c r="F439" s="477" t="s">
        <v>139</v>
      </c>
      <c r="G439" s="477" t="s">
        <v>139</v>
      </c>
      <c r="H439" s="477" t="s">
        <v>139</v>
      </c>
      <c r="I439" s="477" t="s">
        <v>139</v>
      </c>
    </row>
    <row r="440" spans="2:9">
      <c r="B440" s="473" t="s">
        <v>254</v>
      </c>
      <c r="C440" s="477" t="s">
        <v>139</v>
      </c>
      <c r="D440" s="477" t="s">
        <v>139</v>
      </c>
      <c r="E440" s="477" t="s">
        <v>139</v>
      </c>
      <c r="F440" s="477" t="s">
        <v>139</v>
      </c>
      <c r="G440" s="477" t="s">
        <v>139</v>
      </c>
      <c r="H440" s="477" t="s">
        <v>139</v>
      </c>
      <c r="I440" s="477" t="s">
        <v>139</v>
      </c>
    </row>
    <row r="441" spans="2:9">
      <c r="B441" s="473" t="s">
        <v>255</v>
      </c>
      <c r="C441" s="477" t="s">
        <v>139</v>
      </c>
      <c r="D441" s="477" t="s">
        <v>139</v>
      </c>
      <c r="E441" s="477" t="s">
        <v>139</v>
      </c>
      <c r="F441" s="477" t="s">
        <v>139</v>
      </c>
      <c r="G441" s="477" t="s">
        <v>139</v>
      </c>
      <c r="H441" s="477" t="s">
        <v>139</v>
      </c>
      <c r="I441" s="477" t="s">
        <v>139</v>
      </c>
    </row>
    <row r="442" spans="2:9">
      <c r="B442" s="473" t="s">
        <v>256</v>
      </c>
      <c r="C442" s="477" t="s">
        <v>139</v>
      </c>
      <c r="D442" s="477" t="s">
        <v>139</v>
      </c>
      <c r="E442" s="477" t="s">
        <v>139</v>
      </c>
      <c r="F442" s="477" t="s">
        <v>139</v>
      </c>
      <c r="G442" s="477" t="s">
        <v>139</v>
      </c>
      <c r="H442" s="477" t="s">
        <v>139</v>
      </c>
      <c r="I442" s="477" t="s">
        <v>139</v>
      </c>
    </row>
    <row r="443" spans="2:9">
      <c r="B443" s="473" t="s">
        <v>257</v>
      </c>
      <c r="C443" s="477" t="s">
        <v>139</v>
      </c>
      <c r="D443" s="477" t="s">
        <v>139</v>
      </c>
      <c r="E443" s="477" t="s">
        <v>139</v>
      </c>
      <c r="F443" s="477" t="s">
        <v>139</v>
      </c>
      <c r="G443" s="477" t="s">
        <v>139</v>
      </c>
      <c r="H443" s="477" t="s">
        <v>139</v>
      </c>
      <c r="I443" s="477" t="s">
        <v>139</v>
      </c>
    </row>
    <row r="444" spans="2:9">
      <c r="B444" s="473" t="s">
        <v>258</v>
      </c>
      <c r="C444" s="477" t="s">
        <v>139</v>
      </c>
      <c r="D444" s="477" t="s">
        <v>139</v>
      </c>
      <c r="E444" s="477" t="s">
        <v>139</v>
      </c>
      <c r="F444" s="477" t="s">
        <v>139</v>
      </c>
      <c r="G444" s="477" t="s">
        <v>139</v>
      </c>
      <c r="H444" s="477" t="s">
        <v>139</v>
      </c>
      <c r="I444" s="477" t="s">
        <v>139</v>
      </c>
    </row>
    <row r="445" spans="2:9">
      <c r="B445" s="473" t="s">
        <v>259</v>
      </c>
      <c r="C445" s="477" t="s">
        <v>139</v>
      </c>
      <c r="D445" s="477" t="s">
        <v>139</v>
      </c>
      <c r="E445" s="477" t="s">
        <v>139</v>
      </c>
      <c r="F445" s="477" t="s">
        <v>139</v>
      </c>
      <c r="G445" s="477" t="s">
        <v>139</v>
      </c>
      <c r="H445" s="477" t="s">
        <v>139</v>
      </c>
      <c r="I445" s="477" t="s">
        <v>139</v>
      </c>
    </row>
    <row r="446" spans="2:9">
      <c r="B446" s="473" t="s">
        <v>260</v>
      </c>
      <c r="C446" s="477" t="s">
        <v>139</v>
      </c>
      <c r="D446" s="477" t="s">
        <v>139</v>
      </c>
      <c r="E446" s="477" t="s">
        <v>139</v>
      </c>
      <c r="F446" s="477" t="s">
        <v>139</v>
      </c>
      <c r="G446" s="477" t="s">
        <v>139</v>
      </c>
      <c r="H446" s="477" t="s">
        <v>139</v>
      </c>
      <c r="I446" s="477" t="s">
        <v>139</v>
      </c>
    </row>
    <row r="447" spans="2:9">
      <c r="B447" s="47" t="s">
        <v>253</v>
      </c>
      <c r="C447" s="477" t="s">
        <v>139</v>
      </c>
      <c r="D447" s="477" t="s">
        <v>139</v>
      </c>
      <c r="E447" s="477" t="s">
        <v>139</v>
      </c>
      <c r="F447" s="477" t="s">
        <v>139</v>
      </c>
      <c r="G447" s="477" t="s">
        <v>139</v>
      </c>
      <c r="H447" s="477" t="s">
        <v>139</v>
      </c>
      <c r="I447" s="477" t="s">
        <v>139</v>
      </c>
    </row>
    <row r="448" spans="2:9" ht="15" thickBot="1">
      <c r="B448" s="47" t="s">
        <v>265</v>
      </c>
      <c r="C448" s="477" t="s">
        <v>139</v>
      </c>
      <c r="D448" s="477" t="s">
        <v>139</v>
      </c>
      <c r="E448" s="477" t="s">
        <v>139</v>
      </c>
      <c r="F448" s="477" t="s">
        <v>139</v>
      </c>
      <c r="G448" s="477" t="s">
        <v>139</v>
      </c>
      <c r="H448" s="477" t="s">
        <v>139</v>
      </c>
      <c r="I448" s="477" t="s">
        <v>139</v>
      </c>
    </row>
    <row r="449" spans="2:9" ht="15" thickTop="1">
      <c r="B449" s="1359" t="s">
        <v>1513</v>
      </c>
      <c r="C449" s="1359"/>
      <c r="D449" s="1359"/>
      <c r="E449" s="1359"/>
      <c r="F449" s="1359"/>
      <c r="G449" s="1359"/>
      <c r="H449" s="1359"/>
      <c r="I449" s="1359"/>
    </row>
    <row r="450" spans="2:9">
      <c r="B450" s="417"/>
      <c r="C450" s="459"/>
      <c r="D450" s="459"/>
      <c r="E450" s="459"/>
      <c r="F450" s="459"/>
      <c r="G450" s="459"/>
      <c r="H450" s="459"/>
      <c r="I450" s="459"/>
    </row>
    <row r="451" spans="2:9">
      <c r="B451" s="1358" t="s">
        <v>34</v>
      </c>
      <c r="C451" s="1358"/>
      <c r="D451" s="1358"/>
      <c r="E451" s="1358"/>
      <c r="F451" s="1358"/>
      <c r="G451" s="1358"/>
      <c r="H451" s="1358"/>
      <c r="I451" s="1358"/>
    </row>
    <row r="452" spans="2:9">
      <c r="B452" s="413" t="s">
        <v>33</v>
      </c>
      <c r="C452" s="459"/>
      <c r="D452" s="459"/>
      <c r="E452" s="459"/>
      <c r="F452" s="459"/>
      <c r="G452" s="459"/>
      <c r="H452" s="459"/>
      <c r="I452" s="459"/>
    </row>
    <row r="453" spans="2:9">
      <c r="B453" s="428" t="s">
        <v>172</v>
      </c>
      <c r="C453" s="459"/>
      <c r="D453" s="459"/>
      <c r="E453" s="459"/>
      <c r="F453" s="459"/>
      <c r="G453" s="459"/>
      <c r="H453" s="459"/>
      <c r="I453" s="459"/>
    </row>
    <row r="454" spans="2:9">
      <c r="B454" s="414"/>
      <c r="C454" s="459"/>
      <c r="D454" s="459"/>
      <c r="E454" s="459"/>
      <c r="F454" s="459"/>
      <c r="G454" s="459"/>
      <c r="H454" s="459"/>
      <c r="I454" s="459"/>
    </row>
    <row r="455" spans="2:9">
      <c r="B455" s="415"/>
      <c r="C455" s="416">
        <v>2014</v>
      </c>
      <c r="D455" s="416">
        <v>2015</v>
      </c>
      <c r="E455" s="416">
        <v>2016</v>
      </c>
      <c r="F455" s="416">
        <v>2017</v>
      </c>
      <c r="G455" s="416">
        <v>2018</v>
      </c>
      <c r="H455" s="416">
        <v>2019</v>
      </c>
      <c r="I455" s="416">
        <v>2020</v>
      </c>
    </row>
    <row r="456" spans="2:9" ht="26.4">
      <c r="B456" s="926" t="s">
        <v>1514</v>
      </c>
      <c r="C456" s="459"/>
      <c r="D456" s="459"/>
      <c r="E456" s="459"/>
      <c r="F456" s="459"/>
      <c r="G456" s="459"/>
      <c r="H456" s="459"/>
      <c r="I456" s="459"/>
    </row>
    <row r="457" spans="2:9">
      <c r="B457" s="82" t="s">
        <v>88</v>
      </c>
      <c r="C457" s="459">
        <v>41</v>
      </c>
      <c r="D457" s="459">
        <v>56</v>
      </c>
      <c r="E457" s="459">
        <v>53</v>
      </c>
      <c r="F457" s="459">
        <v>52</v>
      </c>
      <c r="G457" s="459">
        <v>52</v>
      </c>
      <c r="H457" s="459">
        <v>52</v>
      </c>
      <c r="I457" s="459">
        <v>52</v>
      </c>
    </row>
    <row r="458" spans="2:9">
      <c r="B458" s="242" t="s">
        <v>157</v>
      </c>
      <c r="C458" s="461">
        <v>1</v>
      </c>
      <c r="D458" s="461">
        <v>1</v>
      </c>
      <c r="E458" s="461">
        <v>1</v>
      </c>
      <c r="F458" s="461">
        <v>1</v>
      </c>
      <c r="G458" s="461">
        <v>1</v>
      </c>
      <c r="H458" s="461">
        <v>1</v>
      </c>
      <c r="I458" s="461">
        <v>1</v>
      </c>
    </row>
    <row r="459" spans="2:9">
      <c r="B459" s="242" t="s">
        <v>280</v>
      </c>
      <c r="C459" s="461"/>
      <c r="D459" s="461"/>
      <c r="E459" s="461"/>
      <c r="F459" s="461"/>
      <c r="G459" s="461"/>
      <c r="H459" s="461"/>
      <c r="I459" s="461"/>
    </row>
    <row r="460" spans="2:9">
      <c r="B460" s="242" t="s">
        <v>162</v>
      </c>
      <c r="C460" s="461">
        <v>17</v>
      </c>
      <c r="D460" s="461">
        <v>17</v>
      </c>
      <c r="E460" s="461">
        <v>15</v>
      </c>
      <c r="F460" s="461">
        <v>15</v>
      </c>
      <c r="G460" s="461">
        <v>15</v>
      </c>
      <c r="H460" s="461">
        <v>15</v>
      </c>
      <c r="I460" s="461">
        <v>15</v>
      </c>
    </row>
    <row r="461" spans="2:9">
      <c r="B461" s="242" t="s">
        <v>236</v>
      </c>
      <c r="C461" s="459">
        <v>23</v>
      </c>
      <c r="D461" s="459">
        <v>38</v>
      </c>
      <c r="E461" s="459">
        <v>37</v>
      </c>
      <c r="F461" s="459">
        <v>36</v>
      </c>
      <c r="G461" s="459">
        <v>36</v>
      </c>
      <c r="H461" s="459">
        <v>36</v>
      </c>
      <c r="I461" s="459">
        <v>36</v>
      </c>
    </row>
    <row r="462" spans="2:9">
      <c r="B462" s="242"/>
      <c r="C462" s="459"/>
      <c r="D462" s="459"/>
      <c r="E462" s="459"/>
      <c r="F462" s="459"/>
      <c r="G462" s="459"/>
      <c r="H462" s="459"/>
      <c r="I462" s="459"/>
    </row>
    <row r="463" spans="2:9">
      <c r="B463" s="82" t="s">
        <v>281</v>
      </c>
      <c r="C463" s="459">
        <v>41</v>
      </c>
      <c r="D463" s="459">
        <v>56</v>
      </c>
      <c r="E463" s="459">
        <v>53</v>
      </c>
      <c r="F463" s="459">
        <v>52</v>
      </c>
      <c r="G463" s="459">
        <v>52</v>
      </c>
      <c r="H463" s="459">
        <v>52</v>
      </c>
      <c r="I463" s="459">
        <v>52</v>
      </c>
    </row>
    <row r="464" spans="2:9">
      <c r="B464" s="242" t="s">
        <v>157</v>
      </c>
      <c r="C464" s="461">
        <v>1</v>
      </c>
      <c r="D464" s="461">
        <v>1</v>
      </c>
      <c r="E464" s="461">
        <v>1</v>
      </c>
      <c r="F464" s="461">
        <v>1</v>
      </c>
      <c r="G464" s="461">
        <v>1</v>
      </c>
      <c r="H464" s="461">
        <v>1</v>
      </c>
      <c r="I464" s="461">
        <v>1</v>
      </c>
    </row>
    <row r="465" spans="2:9">
      <c r="B465" s="242" t="s">
        <v>280</v>
      </c>
      <c r="C465" s="461">
        <v>17</v>
      </c>
      <c r="D465" s="461">
        <v>17</v>
      </c>
      <c r="E465" s="461">
        <v>15</v>
      </c>
      <c r="F465" s="461">
        <v>15</v>
      </c>
      <c r="G465" s="461">
        <v>15</v>
      </c>
      <c r="H465" s="461">
        <v>15</v>
      </c>
      <c r="I465" s="461">
        <v>15</v>
      </c>
    </row>
    <row r="466" spans="2:9">
      <c r="B466" s="242" t="s">
        <v>162</v>
      </c>
      <c r="C466" s="461">
        <v>23</v>
      </c>
      <c r="D466" s="461">
        <v>38</v>
      </c>
      <c r="E466" s="461">
        <v>37</v>
      </c>
      <c r="F466" s="461">
        <v>36</v>
      </c>
      <c r="G466" s="461">
        <v>36</v>
      </c>
      <c r="H466" s="461">
        <v>36</v>
      </c>
      <c r="I466" s="461">
        <v>36</v>
      </c>
    </row>
    <row r="467" spans="2:9">
      <c r="B467" s="242" t="s">
        <v>236</v>
      </c>
      <c r="C467" s="459"/>
      <c r="D467" s="459"/>
      <c r="E467" s="459"/>
      <c r="F467" s="459"/>
      <c r="G467" s="459"/>
      <c r="H467" s="459"/>
      <c r="I467" s="459"/>
    </row>
    <row r="468" spans="2:9">
      <c r="B468" s="242"/>
      <c r="C468" s="459"/>
      <c r="D468" s="459"/>
      <c r="E468" s="459"/>
      <c r="F468" s="459"/>
      <c r="G468" s="459"/>
      <c r="H468" s="459"/>
      <c r="I468" s="459"/>
    </row>
    <row r="469" spans="2:9">
      <c r="B469" s="82" t="s">
        <v>282</v>
      </c>
      <c r="C469" s="461" t="s">
        <v>124</v>
      </c>
      <c r="D469" s="461" t="s">
        <v>124</v>
      </c>
      <c r="E469" s="461" t="s">
        <v>124</v>
      </c>
      <c r="F469" s="461" t="s">
        <v>124</v>
      </c>
      <c r="G469" s="461" t="s">
        <v>124</v>
      </c>
      <c r="H469" s="461" t="s">
        <v>124</v>
      </c>
      <c r="I469" s="461" t="s">
        <v>124</v>
      </c>
    </row>
    <row r="470" spans="2:9">
      <c r="B470" s="242" t="s">
        <v>157</v>
      </c>
      <c r="C470" s="461" t="s">
        <v>124</v>
      </c>
      <c r="D470" s="461" t="s">
        <v>124</v>
      </c>
      <c r="E470" s="461" t="s">
        <v>124</v>
      </c>
      <c r="F470" s="461" t="s">
        <v>124</v>
      </c>
      <c r="G470" s="461" t="s">
        <v>124</v>
      </c>
      <c r="H470" s="461" t="s">
        <v>124</v>
      </c>
      <c r="I470" s="461" t="s">
        <v>124</v>
      </c>
    </row>
    <row r="471" spans="2:9">
      <c r="B471" s="242" t="s">
        <v>280</v>
      </c>
      <c r="C471" s="461" t="s">
        <v>124</v>
      </c>
      <c r="D471" s="461" t="s">
        <v>124</v>
      </c>
      <c r="E471" s="461" t="s">
        <v>124</v>
      </c>
      <c r="F471" s="461" t="s">
        <v>124</v>
      </c>
      <c r="G471" s="461" t="s">
        <v>124</v>
      </c>
      <c r="H471" s="461" t="s">
        <v>124</v>
      </c>
      <c r="I471" s="461" t="s">
        <v>124</v>
      </c>
    </row>
    <row r="472" spans="2:9">
      <c r="B472" s="242" t="s">
        <v>162</v>
      </c>
      <c r="C472" s="461" t="s">
        <v>124</v>
      </c>
      <c r="D472" s="461" t="s">
        <v>124</v>
      </c>
      <c r="E472" s="461" t="s">
        <v>124</v>
      </c>
      <c r="F472" s="461" t="s">
        <v>124</v>
      </c>
      <c r="G472" s="461" t="s">
        <v>124</v>
      </c>
      <c r="H472" s="461" t="s">
        <v>124</v>
      </c>
      <c r="I472" s="461" t="s">
        <v>124</v>
      </c>
    </row>
    <row r="473" spans="2:9">
      <c r="B473" s="242" t="s">
        <v>236</v>
      </c>
      <c r="C473" s="461" t="s">
        <v>124</v>
      </c>
      <c r="D473" s="461" t="s">
        <v>124</v>
      </c>
      <c r="E473" s="461" t="s">
        <v>124</v>
      </c>
      <c r="F473" s="461" t="s">
        <v>124</v>
      </c>
      <c r="G473" s="461" t="s">
        <v>124</v>
      </c>
      <c r="H473" s="461" t="s">
        <v>124</v>
      </c>
      <c r="I473" s="461" t="s">
        <v>124</v>
      </c>
    </row>
    <row r="474" spans="2:9">
      <c r="B474" s="242"/>
      <c r="C474" s="459"/>
      <c r="D474" s="459"/>
      <c r="E474" s="459"/>
      <c r="F474" s="459"/>
      <c r="G474" s="459"/>
      <c r="H474" s="459"/>
      <c r="I474" s="459"/>
    </row>
    <row r="475" spans="2:9">
      <c r="B475" s="503" t="s">
        <v>948</v>
      </c>
      <c r="C475" s="461" t="s">
        <v>139</v>
      </c>
      <c r="D475" s="461" t="s">
        <v>139</v>
      </c>
      <c r="E475" s="461" t="s">
        <v>139</v>
      </c>
      <c r="F475" s="461" t="s">
        <v>139</v>
      </c>
      <c r="G475" s="461" t="s">
        <v>139</v>
      </c>
      <c r="H475" s="461" t="s">
        <v>139</v>
      </c>
      <c r="I475" s="461" t="s">
        <v>139</v>
      </c>
    </row>
    <row r="476" spans="2:9">
      <c r="B476" s="82" t="s">
        <v>88</v>
      </c>
      <c r="C476" s="459"/>
      <c r="D476" s="459"/>
      <c r="E476" s="459"/>
      <c r="F476" s="459"/>
      <c r="G476" s="459"/>
      <c r="H476" s="459"/>
      <c r="I476" s="459"/>
    </row>
    <row r="477" spans="2:9">
      <c r="B477" s="242" t="s">
        <v>157</v>
      </c>
      <c r="C477" s="459"/>
      <c r="D477" s="459"/>
      <c r="E477" s="459"/>
      <c r="F477" s="459"/>
      <c r="G477" s="459"/>
      <c r="H477" s="459"/>
      <c r="I477" s="459"/>
    </row>
    <row r="478" spans="2:9">
      <c r="B478" s="242" t="s">
        <v>280</v>
      </c>
      <c r="C478" s="459"/>
      <c r="D478" s="459"/>
      <c r="E478" s="459"/>
      <c r="F478" s="459"/>
      <c r="G478" s="459"/>
      <c r="H478" s="459"/>
      <c r="I478" s="459"/>
    </row>
    <row r="479" spans="2:9">
      <c r="B479" s="242" t="s">
        <v>162</v>
      </c>
      <c r="C479" s="459"/>
      <c r="D479" s="459"/>
      <c r="E479" s="459"/>
      <c r="F479" s="459"/>
      <c r="G479" s="459"/>
      <c r="H479" s="459"/>
      <c r="I479" s="459"/>
    </row>
    <row r="480" spans="2:9">
      <c r="B480" s="242" t="s">
        <v>236</v>
      </c>
      <c r="C480" s="459"/>
      <c r="D480" s="459"/>
      <c r="E480" s="459"/>
      <c r="F480" s="459"/>
      <c r="G480" s="459"/>
      <c r="H480" s="459"/>
      <c r="I480" s="459"/>
    </row>
    <row r="481" spans="2:9">
      <c r="B481" s="242"/>
      <c r="C481" s="459"/>
      <c r="D481" s="459"/>
      <c r="E481" s="459"/>
      <c r="F481" s="459"/>
      <c r="G481" s="459"/>
      <c r="H481" s="459"/>
      <c r="I481" s="459"/>
    </row>
    <row r="482" spans="2:9">
      <c r="B482" s="82" t="s">
        <v>281</v>
      </c>
      <c r="C482" s="459"/>
      <c r="D482" s="459"/>
      <c r="E482" s="459"/>
      <c r="F482" s="459"/>
      <c r="G482" s="459"/>
      <c r="H482" s="459"/>
      <c r="I482" s="459"/>
    </row>
    <row r="483" spans="2:9">
      <c r="B483" s="242" t="s">
        <v>157</v>
      </c>
      <c r="C483" s="459"/>
      <c r="D483" s="459"/>
      <c r="E483" s="459"/>
      <c r="F483" s="459"/>
      <c r="G483" s="459"/>
      <c r="H483" s="459"/>
      <c r="I483" s="459"/>
    </row>
    <row r="484" spans="2:9">
      <c r="B484" s="242" t="s">
        <v>280</v>
      </c>
      <c r="C484" s="459"/>
      <c r="D484" s="459"/>
      <c r="E484" s="459"/>
      <c r="F484" s="459"/>
      <c r="G484" s="459"/>
      <c r="H484" s="459"/>
      <c r="I484" s="459"/>
    </row>
    <row r="485" spans="2:9">
      <c r="B485" s="242" t="s">
        <v>162</v>
      </c>
      <c r="C485" s="459"/>
      <c r="D485" s="459"/>
      <c r="E485" s="459"/>
      <c r="F485" s="459"/>
      <c r="G485" s="459"/>
      <c r="H485" s="459"/>
      <c r="I485" s="459"/>
    </row>
    <row r="486" spans="2:9">
      <c r="B486" s="242" t="s">
        <v>236</v>
      </c>
      <c r="C486" s="459"/>
      <c r="D486" s="459"/>
      <c r="E486" s="459"/>
      <c r="F486" s="459"/>
      <c r="G486" s="459"/>
      <c r="H486" s="459"/>
      <c r="I486" s="459"/>
    </row>
    <row r="487" spans="2:9">
      <c r="B487" s="242"/>
      <c r="C487" s="459"/>
      <c r="D487" s="459"/>
      <c r="E487" s="459"/>
      <c r="F487" s="459"/>
      <c r="G487" s="459"/>
      <c r="H487" s="459"/>
      <c r="I487" s="459"/>
    </row>
    <row r="488" spans="2:9">
      <c r="B488" s="82" t="s">
        <v>282</v>
      </c>
      <c r="C488" s="459"/>
      <c r="D488" s="459"/>
      <c r="E488" s="459"/>
      <c r="F488" s="459"/>
      <c r="G488" s="459"/>
      <c r="H488" s="459"/>
      <c r="I488" s="459"/>
    </row>
    <row r="489" spans="2:9">
      <c r="B489" s="242" t="s">
        <v>157</v>
      </c>
      <c r="C489" s="459"/>
      <c r="D489" s="459"/>
      <c r="E489" s="459"/>
      <c r="F489" s="459"/>
      <c r="G489" s="459"/>
      <c r="H489" s="459"/>
      <c r="I489" s="459"/>
    </row>
    <row r="490" spans="2:9">
      <c r="B490" s="242" t="s">
        <v>280</v>
      </c>
      <c r="C490" s="459"/>
      <c r="D490" s="459"/>
      <c r="E490" s="459"/>
      <c r="F490" s="459"/>
      <c r="G490" s="459"/>
      <c r="H490" s="459"/>
      <c r="I490" s="459"/>
    </row>
    <row r="491" spans="2:9">
      <c r="B491" s="242" t="s">
        <v>162</v>
      </c>
      <c r="C491" s="459"/>
      <c r="D491" s="459"/>
      <c r="E491" s="459"/>
      <c r="F491" s="459"/>
      <c r="G491" s="459"/>
      <c r="H491" s="459"/>
      <c r="I491" s="459"/>
    </row>
    <row r="492" spans="2:9" ht="15" thickBot="1">
      <c r="B492" s="242" t="s">
        <v>236</v>
      </c>
      <c r="C492" s="599"/>
      <c r="D492" s="599"/>
      <c r="E492" s="599"/>
      <c r="F492" s="599"/>
      <c r="G492" s="599"/>
      <c r="H492" s="599"/>
      <c r="I492" s="599"/>
    </row>
    <row r="493" spans="2:9" ht="15" thickTop="1">
      <c r="B493" s="1359" t="s">
        <v>1515</v>
      </c>
      <c r="C493" s="1359"/>
      <c r="D493" s="1359"/>
      <c r="E493" s="1359"/>
      <c r="F493" s="1359"/>
      <c r="G493" s="1359"/>
      <c r="H493" s="1359"/>
      <c r="I493" s="1359"/>
    </row>
    <row r="494" spans="2:9">
      <c r="B494" s="1310"/>
      <c r="C494" s="1310"/>
      <c r="D494" s="1310"/>
      <c r="E494" s="1310"/>
      <c r="F494" s="1310"/>
      <c r="G494" s="1310"/>
      <c r="H494" s="1310"/>
      <c r="I494" s="1310"/>
    </row>
    <row r="495" spans="2:9">
      <c r="B495" s="422"/>
      <c r="C495" s="459"/>
      <c r="D495" s="459"/>
      <c r="E495" s="459"/>
      <c r="F495" s="459"/>
      <c r="G495" s="459"/>
      <c r="H495" s="459"/>
      <c r="I495" s="459"/>
    </row>
    <row r="496" spans="2:9">
      <c r="B496" s="1358" t="s">
        <v>36</v>
      </c>
      <c r="C496" s="1358"/>
      <c r="D496" s="1358"/>
      <c r="E496" s="1358"/>
      <c r="F496" s="1358"/>
      <c r="G496" s="1358"/>
      <c r="H496" s="1358"/>
      <c r="I496" s="1358"/>
    </row>
    <row r="497" spans="2:9">
      <c r="B497" s="413" t="s">
        <v>35</v>
      </c>
      <c r="C497" s="459"/>
      <c r="D497" s="459"/>
      <c r="E497" s="459"/>
      <c r="F497" s="459"/>
      <c r="G497" s="459"/>
      <c r="H497" s="459"/>
      <c r="I497" s="459"/>
    </row>
    <row r="498" spans="2:9">
      <c r="B498" s="428" t="s">
        <v>288</v>
      </c>
      <c r="C498" s="459"/>
      <c r="D498" s="459"/>
      <c r="E498" s="459"/>
      <c r="F498" s="459"/>
      <c r="G498" s="459"/>
      <c r="H498" s="459"/>
      <c r="I498" s="459"/>
    </row>
    <row r="499" spans="2:9">
      <c r="B499" s="422"/>
      <c r="C499" s="459"/>
      <c r="D499" s="459"/>
      <c r="E499" s="459"/>
      <c r="F499" s="459"/>
      <c r="G499" s="459"/>
      <c r="H499" s="459"/>
      <c r="I499" s="459"/>
    </row>
    <row r="500" spans="2:9">
      <c r="B500" s="415"/>
      <c r="C500" s="416">
        <v>2014</v>
      </c>
      <c r="D500" s="416">
        <v>2015</v>
      </c>
      <c r="E500" s="416">
        <v>2016</v>
      </c>
      <c r="F500" s="416">
        <v>2017</v>
      </c>
      <c r="G500" s="416">
        <v>2018</v>
      </c>
      <c r="H500" s="416">
        <v>2019</v>
      </c>
      <c r="I500" s="416">
        <v>2020</v>
      </c>
    </row>
    <row r="501" spans="2:9" ht="26.4">
      <c r="B501" s="926" t="s">
        <v>1514</v>
      </c>
      <c r="C501" s="459"/>
      <c r="D501" s="459"/>
      <c r="E501" s="459"/>
      <c r="F501" s="459"/>
      <c r="G501" s="459"/>
      <c r="H501" s="459"/>
      <c r="I501" s="459"/>
    </row>
    <row r="502" spans="2:9">
      <c r="B502" s="82" t="s">
        <v>290</v>
      </c>
      <c r="C502" s="1190">
        <v>8.2000000000000003E-2</v>
      </c>
      <c r="D502" s="1190">
        <v>7.3999999999999996E-2</v>
      </c>
      <c r="E502" s="1190">
        <v>0.08</v>
      </c>
      <c r="F502" s="1190">
        <v>0.09</v>
      </c>
      <c r="G502" s="1190">
        <v>8.5000000000000006E-2</v>
      </c>
      <c r="H502" s="1190">
        <v>8.6999999999999994E-2</v>
      </c>
      <c r="I502" s="1190">
        <v>8.3000000000000004E-2</v>
      </c>
    </row>
    <row r="503" spans="2:9">
      <c r="B503" s="242" t="s">
        <v>291</v>
      </c>
      <c r="C503" s="1051">
        <v>8.2000000000000003E-2</v>
      </c>
      <c r="D503" s="1051">
        <v>7.3999999999999996E-2</v>
      </c>
      <c r="E503" s="1051">
        <v>0.08</v>
      </c>
      <c r="F503" s="1051">
        <v>0.09</v>
      </c>
      <c r="G503" s="1051">
        <v>8.5000000000000006E-2</v>
      </c>
      <c r="H503" s="1051">
        <v>8.6999999999999994E-2</v>
      </c>
      <c r="I503" s="1051">
        <v>8.3000000000000004E-2</v>
      </c>
    </row>
    <row r="504" spans="2:9">
      <c r="B504" s="475" t="s">
        <v>292</v>
      </c>
      <c r="C504" s="1051">
        <v>0.02</v>
      </c>
      <c r="D504" s="1051">
        <v>1.2E-2</v>
      </c>
      <c r="E504" s="1051">
        <v>1.2999999999999999E-2</v>
      </c>
      <c r="F504" s="1051">
        <v>1.4999999999999999E-2</v>
      </c>
      <c r="G504" s="1051">
        <v>1.2999999999999999E-2</v>
      </c>
      <c r="H504" s="1051">
        <v>1.2999999999999999E-2</v>
      </c>
      <c r="I504" s="1051">
        <v>5.0000000000000001E-3</v>
      </c>
    </row>
    <row r="505" spans="2:9">
      <c r="B505" s="475" t="s">
        <v>293</v>
      </c>
      <c r="C505" s="1191">
        <v>6.2E-2</v>
      </c>
      <c r="D505" s="1191">
        <v>6.2E-2</v>
      </c>
      <c r="E505" s="1191">
        <v>6.7000000000000004E-2</v>
      </c>
      <c r="F505" s="1191">
        <v>7.4999999999999997E-2</v>
      </c>
      <c r="G505" s="1191">
        <v>7.1999999999999995E-2</v>
      </c>
      <c r="H505" s="1191">
        <v>7.3999999999999996E-2</v>
      </c>
      <c r="I505" s="1191">
        <v>7.8E-2</v>
      </c>
    </row>
    <row r="506" spans="2:9">
      <c r="B506" s="242" t="s">
        <v>294</v>
      </c>
      <c r="C506" s="461" t="s">
        <v>124</v>
      </c>
      <c r="D506" s="461" t="s">
        <v>124</v>
      </c>
      <c r="E506" s="461" t="s">
        <v>124</v>
      </c>
      <c r="F506" s="461" t="s">
        <v>124</v>
      </c>
      <c r="G506" s="461" t="s">
        <v>124</v>
      </c>
      <c r="H506" s="461" t="s">
        <v>124</v>
      </c>
      <c r="I506" s="461" t="s">
        <v>124</v>
      </c>
    </row>
    <row r="507" spans="2:9" ht="15" thickBot="1">
      <c r="B507" s="242" t="s">
        <v>236</v>
      </c>
      <c r="C507" s="461" t="s">
        <v>124</v>
      </c>
      <c r="D507" s="461" t="s">
        <v>124</v>
      </c>
      <c r="E507" s="461" t="s">
        <v>124</v>
      </c>
      <c r="F507" s="461" t="s">
        <v>124</v>
      </c>
      <c r="G507" s="461" t="s">
        <v>124</v>
      </c>
      <c r="H507" s="461" t="s">
        <v>124</v>
      </c>
      <c r="I507" s="461" t="s">
        <v>124</v>
      </c>
    </row>
    <row r="508" spans="2:9" ht="15" thickTop="1">
      <c r="B508" s="1359" t="s">
        <v>1515</v>
      </c>
      <c r="C508" s="1359"/>
      <c r="D508" s="1359"/>
      <c r="E508" s="1359"/>
      <c r="F508" s="1359"/>
      <c r="G508" s="1359"/>
      <c r="H508" s="1359"/>
      <c r="I508" s="1359"/>
    </row>
    <row r="509" spans="2:9">
      <c r="B509" s="1310"/>
      <c r="C509" s="1310"/>
      <c r="D509" s="1310"/>
      <c r="E509" s="1310"/>
      <c r="F509" s="1310"/>
      <c r="G509" s="1310"/>
      <c r="H509" s="1310"/>
      <c r="I509" s="1310"/>
    </row>
    <row r="510" spans="2:9">
      <c r="B510" s="417"/>
      <c r="C510" s="459"/>
      <c r="D510" s="459"/>
      <c r="E510" s="459"/>
      <c r="F510" s="459"/>
      <c r="G510" s="459"/>
      <c r="H510" s="459"/>
      <c r="I510" s="459"/>
    </row>
    <row r="511" spans="2:9">
      <c r="B511" s="1358" t="s">
        <v>38</v>
      </c>
      <c r="C511" s="1358"/>
      <c r="D511" s="1358"/>
      <c r="E511" s="1358"/>
      <c r="F511" s="1358"/>
      <c r="G511" s="1358"/>
      <c r="H511" s="1358"/>
      <c r="I511" s="1358"/>
    </row>
    <row r="512" spans="2:9">
      <c r="B512" s="413" t="s">
        <v>37</v>
      </c>
      <c r="C512" s="459"/>
      <c r="D512" s="459"/>
      <c r="E512" s="459"/>
      <c r="F512" s="459"/>
      <c r="G512" s="459"/>
      <c r="H512" s="459"/>
      <c r="I512" s="459"/>
    </row>
    <row r="513" spans="2:9">
      <c r="B513" s="422" t="s">
        <v>115</v>
      </c>
      <c r="C513" s="459"/>
      <c r="D513" s="459"/>
      <c r="E513" s="459"/>
      <c r="F513" s="459"/>
      <c r="G513" s="459"/>
      <c r="H513" s="459"/>
      <c r="I513" s="459"/>
    </row>
    <row r="514" spans="2:9">
      <c r="B514" s="417"/>
      <c r="C514" s="459"/>
      <c r="D514" s="459"/>
      <c r="E514" s="459"/>
      <c r="F514" s="459"/>
      <c r="G514" s="459"/>
      <c r="H514" s="459"/>
      <c r="I514" s="459"/>
    </row>
    <row r="515" spans="2:9">
      <c r="B515" s="415"/>
      <c r="C515" s="416">
        <v>2014</v>
      </c>
      <c r="D515" s="416">
        <v>2015</v>
      </c>
      <c r="E515" s="416">
        <v>2016</v>
      </c>
      <c r="F515" s="416">
        <v>2017</v>
      </c>
      <c r="G515" s="416">
        <v>2018</v>
      </c>
      <c r="H515" s="416">
        <v>2019</v>
      </c>
      <c r="I515" s="416">
        <v>2020</v>
      </c>
    </row>
    <row r="516" spans="2:9">
      <c r="B516" s="85" t="s">
        <v>525</v>
      </c>
      <c r="C516" s="459"/>
      <c r="D516" s="459"/>
      <c r="E516" s="459"/>
      <c r="F516" s="459"/>
      <c r="G516" s="459"/>
      <c r="H516" s="459"/>
      <c r="I516" s="459"/>
    </row>
    <row r="517" spans="2:9">
      <c r="B517" s="82" t="s">
        <v>304</v>
      </c>
      <c r="C517" s="420" t="s">
        <v>139</v>
      </c>
      <c r="D517" s="420" t="s">
        <v>139</v>
      </c>
      <c r="E517" s="420" t="s">
        <v>139</v>
      </c>
      <c r="F517" s="420" t="s">
        <v>139</v>
      </c>
      <c r="G517" s="420" t="s">
        <v>139</v>
      </c>
      <c r="H517" s="420" t="s">
        <v>139</v>
      </c>
      <c r="I517" s="420" t="s">
        <v>139</v>
      </c>
    </row>
    <row r="518" spans="2:9">
      <c r="B518" s="82"/>
      <c r="C518" s="459"/>
      <c r="D518" s="459"/>
      <c r="E518" s="459"/>
      <c r="F518" s="459"/>
      <c r="G518" s="459"/>
      <c r="H518" s="459"/>
      <c r="I518" s="459"/>
    </row>
    <row r="519" spans="2:9">
      <c r="B519" s="503" t="s">
        <v>948</v>
      </c>
      <c r="C519" s="420" t="s">
        <v>139</v>
      </c>
      <c r="D519" s="420" t="s">
        <v>139</v>
      </c>
      <c r="E519" s="420" t="s">
        <v>139</v>
      </c>
      <c r="F519" s="420" t="s">
        <v>139</v>
      </c>
      <c r="G519" s="420" t="s">
        <v>139</v>
      </c>
      <c r="H519" s="420" t="s">
        <v>139</v>
      </c>
      <c r="I519" s="420" t="s">
        <v>139</v>
      </c>
    </row>
    <row r="520" spans="2:9" ht="15" thickBot="1">
      <c r="B520" s="601" t="s">
        <v>304</v>
      </c>
      <c r="C520" s="599"/>
      <c r="D520" s="599"/>
      <c r="E520" s="599"/>
      <c r="F520" s="599"/>
      <c r="G520" s="599"/>
      <c r="H520" s="599"/>
      <c r="I520" s="599"/>
    </row>
    <row r="521" spans="2:9" ht="15" thickTop="1">
      <c r="B521" s="1359"/>
      <c r="C521" s="1359"/>
      <c r="D521" s="1359"/>
      <c r="E521" s="1359"/>
      <c r="F521" s="1359"/>
      <c r="G521" s="1359"/>
      <c r="H521" s="1359"/>
      <c r="I521" s="1359"/>
    </row>
    <row r="522" spans="2:9">
      <c r="B522" s="1310"/>
      <c r="C522" s="1310"/>
      <c r="D522" s="1310"/>
      <c r="E522" s="1310"/>
      <c r="F522" s="1310"/>
      <c r="G522" s="1310"/>
      <c r="H522" s="1310"/>
      <c r="I522" s="1310"/>
    </row>
    <row r="523" spans="2:9">
      <c r="B523" s="417"/>
      <c r="C523" s="459"/>
      <c r="D523" s="459"/>
      <c r="E523" s="459"/>
      <c r="F523" s="459"/>
      <c r="G523" s="459"/>
      <c r="H523" s="459"/>
      <c r="I523" s="459"/>
    </row>
    <row r="524" spans="2:9">
      <c r="B524" s="1358" t="s">
        <v>40</v>
      </c>
      <c r="C524" s="1358"/>
      <c r="D524" s="1358"/>
      <c r="E524" s="1358"/>
      <c r="F524" s="1358"/>
      <c r="G524" s="1358"/>
      <c r="H524" s="1358"/>
      <c r="I524" s="1358"/>
    </row>
    <row r="525" spans="2:9">
      <c r="B525" s="413" t="s">
        <v>39</v>
      </c>
      <c r="C525" s="459"/>
      <c r="D525" s="459"/>
      <c r="E525" s="459"/>
      <c r="F525" s="459"/>
      <c r="G525" s="459"/>
      <c r="H525" s="459"/>
      <c r="I525" s="459"/>
    </row>
    <row r="526" spans="2:9">
      <c r="B526" s="422" t="s">
        <v>271</v>
      </c>
      <c r="C526" s="459"/>
      <c r="D526" s="459"/>
      <c r="E526" s="459"/>
      <c r="F526" s="459"/>
      <c r="G526" s="459"/>
      <c r="H526" s="459"/>
      <c r="I526" s="459"/>
    </row>
    <row r="527" spans="2:9">
      <c r="B527" s="417"/>
      <c r="C527" s="459"/>
      <c r="D527" s="459"/>
      <c r="E527" s="459"/>
      <c r="F527" s="459"/>
      <c r="G527" s="459"/>
      <c r="H527" s="459"/>
      <c r="I527" s="459"/>
    </row>
    <row r="528" spans="2:9">
      <c r="B528" s="415"/>
      <c r="C528" s="416">
        <v>2014</v>
      </c>
      <c r="D528" s="416">
        <v>2015</v>
      </c>
      <c r="E528" s="416">
        <v>2016</v>
      </c>
      <c r="F528" s="416">
        <v>2017</v>
      </c>
      <c r="G528" s="416">
        <v>2018</v>
      </c>
      <c r="H528" s="416">
        <v>2019</v>
      </c>
      <c r="I528" s="416">
        <v>2020</v>
      </c>
    </row>
    <row r="529" spans="2:9">
      <c r="B529" s="414" t="s">
        <v>1516</v>
      </c>
      <c r="C529" s="459"/>
      <c r="D529" s="459"/>
      <c r="E529" s="459"/>
      <c r="F529" s="459"/>
      <c r="G529" s="459"/>
      <c r="H529" s="459"/>
      <c r="I529" s="459"/>
    </row>
    <row r="530" spans="2:9">
      <c r="B530" s="82" t="s">
        <v>306</v>
      </c>
      <c r="C530" s="1189">
        <v>0.308</v>
      </c>
      <c r="D530" s="1190">
        <v>0.378</v>
      </c>
      <c r="E530" s="1190">
        <v>0.47499999999999998</v>
      </c>
      <c r="F530" s="1190">
        <v>0.46399999999999997</v>
      </c>
      <c r="G530" s="1190">
        <v>0.39499999999999996</v>
      </c>
      <c r="H530" s="1190">
        <v>0.505</v>
      </c>
      <c r="I530" s="1190">
        <v>0.745</v>
      </c>
    </row>
    <row r="531" spans="2:9">
      <c r="B531" s="242" t="s">
        <v>291</v>
      </c>
      <c r="C531" s="1189">
        <v>0.308</v>
      </c>
      <c r="D531" s="1051">
        <v>0.378</v>
      </c>
      <c r="E531" s="1051">
        <v>0.47499999999999998</v>
      </c>
      <c r="F531" s="1051">
        <v>0.46399999999999997</v>
      </c>
      <c r="G531" s="1051">
        <v>0.39499999999999996</v>
      </c>
      <c r="H531" s="1051">
        <v>0.505</v>
      </c>
      <c r="I531" s="1051">
        <v>0.745</v>
      </c>
    </row>
    <row r="532" spans="2:9">
      <c r="B532" s="475" t="s">
        <v>292</v>
      </c>
      <c r="C532" s="1189">
        <v>0.23100000000000001</v>
      </c>
      <c r="D532" s="1051">
        <v>0.29799999999999999</v>
      </c>
      <c r="E532" s="1051">
        <v>0.34699999999999998</v>
      </c>
      <c r="F532" s="1051">
        <v>0.34499999999999997</v>
      </c>
      <c r="G532" s="1051">
        <v>0.34899999999999998</v>
      </c>
      <c r="H532" s="1051">
        <v>0.161</v>
      </c>
      <c r="I532" s="1051">
        <v>0.14299999999999999</v>
      </c>
    </row>
    <row r="533" spans="2:9">
      <c r="B533" s="475" t="s">
        <v>293</v>
      </c>
      <c r="C533" s="1191">
        <v>7.6999999999999999E-2</v>
      </c>
      <c r="D533" s="1051">
        <v>0.08</v>
      </c>
      <c r="E533" s="1051">
        <v>0.128</v>
      </c>
      <c r="F533" s="1051">
        <v>0.11899999999999999</v>
      </c>
      <c r="G533" s="1051">
        <v>4.5999999999999999E-2</v>
      </c>
      <c r="H533" s="1051">
        <v>0.34399999999999997</v>
      </c>
      <c r="I533" s="1051">
        <v>0.60199999999999998</v>
      </c>
    </row>
    <row r="534" spans="2:9">
      <c r="B534" s="242" t="s">
        <v>294</v>
      </c>
      <c r="C534" s="420" t="s">
        <v>139</v>
      </c>
      <c r="D534" s="420" t="s">
        <v>139</v>
      </c>
      <c r="E534" s="420" t="s">
        <v>139</v>
      </c>
      <c r="F534" s="420" t="s">
        <v>139</v>
      </c>
      <c r="G534" s="420" t="s">
        <v>139</v>
      </c>
      <c r="H534" s="420" t="s">
        <v>139</v>
      </c>
      <c r="I534" s="420" t="s">
        <v>139</v>
      </c>
    </row>
    <row r="535" spans="2:9">
      <c r="B535" s="242" t="s">
        <v>236</v>
      </c>
      <c r="C535" s="420" t="s">
        <v>139</v>
      </c>
      <c r="D535" s="420" t="s">
        <v>139</v>
      </c>
      <c r="E535" s="420" t="s">
        <v>139</v>
      </c>
      <c r="F535" s="420" t="s">
        <v>139</v>
      </c>
      <c r="G535" s="420" t="s">
        <v>139</v>
      </c>
      <c r="H535" s="420" t="s">
        <v>139</v>
      </c>
      <c r="I535" s="420" t="s">
        <v>139</v>
      </c>
    </row>
    <row r="536" spans="2:9">
      <c r="B536" s="242"/>
      <c r="C536" s="432"/>
      <c r="D536" s="432"/>
      <c r="E536" s="432"/>
      <c r="F536" s="432"/>
      <c r="G536" s="432"/>
      <c r="H536" s="432"/>
      <c r="I536" s="432"/>
    </row>
    <row r="537" spans="2:9">
      <c r="B537" s="82" t="s">
        <v>308</v>
      </c>
      <c r="C537" s="420" t="s">
        <v>139</v>
      </c>
      <c r="D537" s="420" t="s">
        <v>139</v>
      </c>
      <c r="E537" s="420" t="s">
        <v>139</v>
      </c>
      <c r="F537" s="420" t="s">
        <v>139</v>
      </c>
      <c r="G537" s="420" t="s">
        <v>139</v>
      </c>
      <c r="H537" s="420" t="s">
        <v>139</v>
      </c>
      <c r="I537" s="420" t="s">
        <v>139</v>
      </c>
    </row>
    <row r="538" spans="2:9">
      <c r="B538" s="242" t="s">
        <v>309</v>
      </c>
      <c r="C538" s="420"/>
      <c r="D538" s="420"/>
      <c r="E538" s="420"/>
      <c r="F538" s="420"/>
      <c r="G538" s="420"/>
      <c r="H538" s="420"/>
      <c r="I538" s="420"/>
    </row>
    <row r="539" spans="2:9">
      <c r="B539" s="242" t="s">
        <v>310</v>
      </c>
      <c r="C539" s="420"/>
      <c r="D539" s="420"/>
      <c r="E539" s="420"/>
      <c r="F539" s="420"/>
      <c r="G539" s="420"/>
      <c r="H539" s="420"/>
      <c r="I539" s="420"/>
    </row>
    <row r="540" spans="2:9">
      <c r="B540" s="242" t="s">
        <v>311</v>
      </c>
      <c r="C540" s="420"/>
      <c r="D540" s="420"/>
      <c r="E540" s="420"/>
      <c r="F540" s="420"/>
      <c r="G540" s="420"/>
      <c r="H540" s="420"/>
      <c r="I540" s="420"/>
    </row>
    <row r="541" spans="2:9">
      <c r="B541" s="242" t="s">
        <v>312</v>
      </c>
      <c r="C541" s="420"/>
      <c r="D541" s="420"/>
      <c r="E541" s="420"/>
      <c r="F541" s="420"/>
      <c r="G541" s="420"/>
      <c r="H541" s="420"/>
      <c r="I541" s="420"/>
    </row>
    <row r="542" spans="2:9">
      <c r="B542" s="242" t="s">
        <v>313</v>
      </c>
      <c r="C542" s="420"/>
      <c r="D542" s="420"/>
      <c r="E542" s="420"/>
      <c r="F542" s="420"/>
      <c r="G542" s="420"/>
      <c r="H542" s="420"/>
      <c r="I542" s="420"/>
    </row>
    <row r="543" spans="2:9">
      <c r="B543" s="242" t="s">
        <v>314</v>
      </c>
      <c r="C543" s="420"/>
      <c r="D543" s="420"/>
      <c r="E543" s="420"/>
      <c r="F543" s="420"/>
      <c r="G543" s="420"/>
      <c r="H543" s="420"/>
      <c r="I543" s="420"/>
    </row>
    <row r="544" spans="2:9">
      <c r="B544" s="82"/>
      <c r="C544" s="459"/>
      <c r="D544" s="459"/>
      <c r="E544" s="459"/>
      <c r="F544" s="459"/>
      <c r="G544" s="459"/>
      <c r="H544" s="459"/>
      <c r="I544" s="459"/>
    </row>
    <row r="545" spans="2:9">
      <c r="B545" s="503" t="s">
        <v>950</v>
      </c>
      <c r="C545" s="420" t="s">
        <v>139</v>
      </c>
      <c r="D545" s="420" t="s">
        <v>139</v>
      </c>
      <c r="E545" s="420" t="s">
        <v>139</v>
      </c>
      <c r="F545" s="420" t="s">
        <v>139</v>
      </c>
      <c r="G545" s="420" t="s">
        <v>139</v>
      </c>
      <c r="H545" s="420" t="s">
        <v>139</v>
      </c>
      <c r="I545" s="420" t="s">
        <v>139</v>
      </c>
    </row>
    <row r="546" spans="2:9">
      <c r="B546" s="82" t="s">
        <v>306</v>
      </c>
      <c r="C546" s="459"/>
      <c r="D546" s="459"/>
      <c r="E546" s="459"/>
      <c r="F546" s="459"/>
      <c r="G546" s="459"/>
      <c r="H546" s="459"/>
      <c r="I546" s="459"/>
    </row>
    <row r="547" spans="2:9">
      <c r="B547" s="242" t="s">
        <v>291</v>
      </c>
      <c r="C547" s="459"/>
      <c r="D547" s="459"/>
      <c r="E547" s="459"/>
      <c r="F547" s="459"/>
      <c r="G547" s="459"/>
      <c r="H547" s="459"/>
      <c r="I547" s="459"/>
    </row>
    <row r="548" spans="2:9">
      <c r="B548" s="475" t="s">
        <v>292</v>
      </c>
      <c r="C548" s="459"/>
      <c r="D548" s="459"/>
      <c r="E548" s="459"/>
      <c r="F548" s="459"/>
      <c r="G548" s="459"/>
      <c r="H548" s="459"/>
      <c r="I548" s="459"/>
    </row>
    <row r="549" spans="2:9">
      <c r="B549" s="475" t="s">
        <v>293</v>
      </c>
      <c r="C549" s="459"/>
      <c r="D549" s="459"/>
      <c r="E549" s="459"/>
      <c r="F549" s="459"/>
      <c r="G549" s="459"/>
      <c r="H549" s="459"/>
      <c r="I549" s="459"/>
    </row>
    <row r="550" spans="2:9">
      <c r="B550" s="242" t="s">
        <v>294</v>
      </c>
      <c r="C550" s="459"/>
      <c r="D550" s="459"/>
      <c r="E550" s="459"/>
      <c r="F550" s="459"/>
      <c r="G550" s="459"/>
      <c r="H550" s="459"/>
      <c r="I550" s="459"/>
    </row>
    <row r="551" spans="2:9">
      <c r="B551" s="242" t="s">
        <v>236</v>
      </c>
      <c r="C551" s="459"/>
      <c r="D551" s="459"/>
      <c r="E551" s="459"/>
      <c r="F551" s="459"/>
      <c r="G551" s="459"/>
      <c r="H551" s="459"/>
      <c r="I551" s="459"/>
    </row>
    <row r="552" spans="2:9">
      <c r="B552" s="242"/>
      <c r="C552" s="459"/>
      <c r="D552" s="459"/>
      <c r="E552" s="459"/>
      <c r="F552" s="459"/>
      <c r="G552" s="459"/>
      <c r="H552" s="459"/>
      <c r="I552" s="459"/>
    </row>
    <row r="553" spans="2:9">
      <c r="B553" s="82" t="s">
        <v>308</v>
      </c>
      <c r="C553" s="459"/>
      <c r="D553" s="459"/>
      <c r="E553" s="459"/>
      <c r="F553" s="459"/>
      <c r="G553" s="459"/>
      <c r="H553" s="459"/>
      <c r="I553" s="459"/>
    </row>
    <row r="554" spans="2:9">
      <c r="B554" s="242" t="s">
        <v>309</v>
      </c>
      <c r="C554" s="459"/>
      <c r="D554" s="459"/>
      <c r="E554" s="459"/>
      <c r="F554" s="459"/>
      <c r="G554" s="459"/>
      <c r="H554" s="459"/>
      <c r="I554" s="459"/>
    </row>
    <row r="555" spans="2:9">
      <c r="B555" s="242" t="s">
        <v>310</v>
      </c>
      <c r="C555" s="459"/>
      <c r="D555" s="459"/>
      <c r="E555" s="459"/>
      <c r="F555" s="459"/>
      <c r="G555" s="459"/>
      <c r="H555" s="459"/>
      <c r="I555" s="459"/>
    </row>
    <row r="556" spans="2:9">
      <c r="B556" s="242" t="s">
        <v>311</v>
      </c>
      <c r="C556" s="459"/>
      <c r="D556" s="459"/>
      <c r="E556" s="459"/>
      <c r="F556" s="459"/>
      <c r="G556" s="459"/>
      <c r="H556" s="459"/>
      <c r="I556" s="459"/>
    </row>
    <row r="557" spans="2:9">
      <c r="B557" s="242" t="s">
        <v>312</v>
      </c>
      <c r="C557" s="459"/>
      <c r="D557" s="459"/>
      <c r="E557" s="459"/>
      <c r="F557" s="459"/>
      <c r="G557" s="459"/>
      <c r="H557" s="459"/>
      <c r="I557" s="459"/>
    </row>
    <row r="558" spans="2:9">
      <c r="B558" s="242" t="s">
        <v>313</v>
      </c>
      <c r="C558" s="459"/>
      <c r="D558" s="459"/>
      <c r="E558" s="459"/>
      <c r="F558" s="459"/>
      <c r="G558" s="459"/>
      <c r="H558" s="459"/>
      <c r="I558" s="459"/>
    </row>
    <row r="559" spans="2:9" ht="15" thickBot="1">
      <c r="B559" s="522" t="s">
        <v>314</v>
      </c>
      <c r="C559" s="459"/>
      <c r="D559" s="599"/>
      <c r="E559" s="599"/>
      <c r="F559" s="599"/>
      <c r="G559" s="599"/>
      <c r="H559" s="599"/>
      <c r="I559" s="599"/>
    </row>
    <row r="560" spans="2:9" ht="15" thickTop="1">
      <c r="B560" s="1359" t="s">
        <v>1515</v>
      </c>
      <c r="C560" s="1359"/>
      <c r="D560" s="1359"/>
      <c r="E560" s="1359"/>
      <c r="F560" s="1359"/>
      <c r="G560" s="1359"/>
      <c r="H560" s="1359"/>
      <c r="I560" s="1359"/>
    </row>
    <row r="561" spans="2:9">
      <c r="B561" s="1310"/>
      <c r="C561" s="1310"/>
      <c r="D561" s="1310"/>
      <c r="E561" s="1310"/>
      <c r="F561" s="1310"/>
      <c r="G561" s="1310"/>
      <c r="H561" s="1310"/>
      <c r="I561" s="1310"/>
    </row>
    <row r="562" spans="2:9">
      <c r="B562" s="417"/>
      <c r="C562" s="459"/>
      <c r="D562" s="459"/>
      <c r="E562" s="459"/>
      <c r="F562" s="459"/>
      <c r="G562" s="459"/>
      <c r="H562" s="459"/>
      <c r="I562" s="459"/>
    </row>
    <row r="563" spans="2:9">
      <c r="B563" s="1358" t="s">
        <v>42</v>
      </c>
      <c r="C563" s="1358"/>
      <c r="D563" s="1358"/>
      <c r="E563" s="1358"/>
      <c r="F563" s="1358"/>
      <c r="G563" s="1358"/>
      <c r="H563" s="1358"/>
      <c r="I563" s="1358"/>
    </row>
    <row r="564" spans="2:9">
      <c r="B564" s="413" t="s">
        <v>41</v>
      </c>
      <c r="C564" s="459"/>
      <c r="D564" s="459"/>
      <c r="E564" s="459"/>
      <c r="F564" s="459"/>
      <c r="G564" s="459"/>
      <c r="H564" s="459"/>
      <c r="I564" s="459"/>
    </row>
    <row r="565" spans="2:9">
      <c r="B565" s="422" t="s">
        <v>318</v>
      </c>
      <c r="C565" s="459"/>
      <c r="D565" s="459"/>
      <c r="E565" s="459"/>
      <c r="F565" s="459"/>
      <c r="G565" s="459"/>
      <c r="H565" s="459"/>
      <c r="I565" s="459"/>
    </row>
    <row r="566" spans="2:9">
      <c r="B566" s="422"/>
      <c r="C566" s="459"/>
      <c r="D566" s="459"/>
      <c r="E566" s="459"/>
      <c r="F566" s="459"/>
      <c r="G566" s="459"/>
      <c r="H566" s="459"/>
      <c r="I566" s="459"/>
    </row>
    <row r="567" spans="2:9">
      <c r="B567" s="415"/>
      <c r="C567" s="416">
        <v>2014</v>
      </c>
      <c r="D567" s="416">
        <v>2015</v>
      </c>
      <c r="E567" s="416">
        <v>2016</v>
      </c>
      <c r="F567" s="416">
        <v>2017</v>
      </c>
      <c r="G567" s="416">
        <v>2018</v>
      </c>
      <c r="H567" s="416">
        <v>2019</v>
      </c>
      <c r="I567" s="416">
        <v>2020</v>
      </c>
    </row>
    <row r="568" spans="2:9" ht="39.6">
      <c r="B568" s="926" t="s">
        <v>1517</v>
      </c>
      <c r="C568" s="459"/>
      <c r="D568" s="459"/>
      <c r="E568" s="459"/>
      <c r="F568" s="459"/>
      <c r="G568" s="459"/>
      <c r="H568" s="459"/>
      <c r="I568" s="459"/>
    </row>
    <row r="569" spans="2:9" ht="26.4">
      <c r="B569" s="999" t="s">
        <v>1594</v>
      </c>
      <c r="C569" s="977">
        <f>C570</f>
        <v>11457.094803717129</v>
      </c>
      <c r="D569" s="975">
        <f t="shared" ref="D569:I569" si="18">D570</f>
        <v>16568.285809447389</v>
      </c>
      <c r="E569" s="975">
        <f t="shared" si="18"/>
        <v>72727.050280238138</v>
      </c>
      <c r="F569" s="975">
        <f t="shared" si="18"/>
        <v>71023.239361300744</v>
      </c>
      <c r="G569" s="975">
        <f t="shared" si="18"/>
        <v>66074.308311397457</v>
      </c>
      <c r="H569" s="975">
        <f t="shared" si="18"/>
        <v>54523.598458427754</v>
      </c>
      <c r="I569" s="975">
        <f t="shared" si="18"/>
        <v>38822.675250846871</v>
      </c>
    </row>
    <row r="570" spans="2:9">
      <c r="B570" s="1000" t="s">
        <v>1595</v>
      </c>
      <c r="C570" s="977">
        <f>SUM(C571:C574)</f>
        <v>11457.094803717129</v>
      </c>
      <c r="D570" s="975">
        <f t="shared" ref="D570:I570" si="19">SUM(D571:D574)</f>
        <v>16568.285809447389</v>
      </c>
      <c r="E570" s="975">
        <f t="shared" si="19"/>
        <v>72727.050280238138</v>
      </c>
      <c r="F570" s="975">
        <f t="shared" si="19"/>
        <v>71023.239361300744</v>
      </c>
      <c r="G570" s="975">
        <f t="shared" si="19"/>
        <v>66074.308311397457</v>
      </c>
      <c r="H570" s="977">
        <f t="shared" si="19"/>
        <v>54523.598458427754</v>
      </c>
      <c r="I570" s="977">
        <f t="shared" si="19"/>
        <v>38822.675250846871</v>
      </c>
    </row>
    <row r="571" spans="2:9">
      <c r="B571" s="1192" t="s">
        <v>1596</v>
      </c>
      <c r="C571" s="977">
        <v>10401.453112768366</v>
      </c>
      <c r="D571" s="977">
        <v>15226.329136539354</v>
      </c>
      <c r="E571" s="977">
        <v>71616.998206552351</v>
      </c>
      <c r="F571" s="977">
        <v>69674.817366704156</v>
      </c>
      <c r="G571" s="977">
        <v>64721.419905267197</v>
      </c>
      <c r="H571" s="977">
        <v>53162.340056249355</v>
      </c>
      <c r="I571" s="977">
        <v>37450.514212843314</v>
      </c>
    </row>
    <row r="572" spans="2:9">
      <c r="B572" s="1192" t="s">
        <v>1597</v>
      </c>
      <c r="C572" s="977">
        <v>1055.6416909487637</v>
      </c>
      <c r="D572" s="979">
        <v>1341.9566729080336</v>
      </c>
      <c r="E572" s="979">
        <v>1110.05207368579</v>
      </c>
      <c r="F572" s="979">
        <v>1348.4219945965901</v>
      </c>
      <c r="G572" s="979">
        <v>1352.8884061302617</v>
      </c>
      <c r="H572" s="979">
        <v>1361.2584021783969</v>
      </c>
      <c r="I572" s="979">
        <v>1372.1610380035565</v>
      </c>
    </row>
    <row r="573" spans="2:9">
      <c r="B573" s="1000" t="s">
        <v>294</v>
      </c>
      <c r="C573" s="1242" t="s">
        <v>1506</v>
      </c>
      <c r="D573" s="1242" t="s">
        <v>1506</v>
      </c>
      <c r="E573" s="1242" t="s">
        <v>1506</v>
      </c>
      <c r="F573" s="1242" t="s">
        <v>1506</v>
      </c>
      <c r="G573" s="1242" t="s">
        <v>1506</v>
      </c>
      <c r="H573" s="1242" t="s">
        <v>1506</v>
      </c>
      <c r="I573" s="1242" t="s">
        <v>1506</v>
      </c>
    </row>
    <row r="574" spans="2:9">
      <c r="B574" s="242" t="s">
        <v>236</v>
      </c>
      <c r="C574" s="594" t="s">
        <v>1506</v>
      </c>
      <c r="D574" s="594" t="s">
        <v>1506</v>
      </c>
      <c r="E574" s="594" t="s">
        <v>1506</v>
      </c>
      <c r="F574" s="594" t="s">
        <v>1506</v>
      </c>
      <c r="G574" s="594" t="s">
        <v>1506</v>
      </c>
      <c r="H574" s="594" t="s">
        <v>1506</v>
      </c>
      <c r="I574" s="594" t="s">
        <v>1506</v>
      </c>
    </row>
    <row r="575" spans="2:9">
      <c r="B575" s="242"/>
      <c r="C575" s="420"/>
      <c r="D575" s="420"/>
      <c r="E575" s="420"/>
      <c r="F575" s="420"/>
      <c r="G575" s="420"/>
      <c r="H575" s="420"/>
      <c r="I575" s="420"/>
    </row>
    <row r="576" spans="2:9">
      <c r="B576" s="82" t="s">
        <v>308</v>
      </c>
      <c r="C576" s="420" t="s">
        <v>139</v>
      </c>
      <c r="D576" s="420" t="s">
        <v>139</v>
      </c>
      <c r="E576" s="420" t="s">
        <v>139</v>
      </c>
      <c r="F576" s="420" t="s">
        <v>139</v>
      </c>
      <c r="G576" s="420" t="s">
        <v>139</v>
      </c>
      <c r="H576" s="420" t="s">
        <v>139</v>
      </c>
      <c r="I576" s="420" t="s">
        <v>139</v>
      </c>
    </row>
    <row r="577" spans="2:9">
      <c r="B577" s="242" t="s">
        <v>309</v>
      </c>
      <c r="C577" s="459"/>
      <c r="D577" s="459"/>
      <c r="E577" s="459"/>
      <c r="F577" s="459"/>
      <c r="G577" s="459"/>
      <c r="H577" s="459"/>
      <c r="I577" s="459"/>
    </row>
    <row r="578" spans="2:9">
      <c r="B578" s="242" t="s">
        <v>310</v>
      </c>
      <c r="C578" s="459"/>
      <c r="D578" s="459"/>
      <c r="E578" s="459"/>
      <c r="F578" s="459"/>
      <c r="G578" s="459"/>
      <c r="H578" s="459"/>
      <c r="I578" s="459"/>
    </row>
    <row r="579" spans="2:9">
      <c r="B579" s="242" t="s">
        <v>311</v>
      </c>
      <c r="C579" s="459"/>
      <c r="D579" s="459"/>
      <c r="E579" s="459"/>
      <c r="F579" s="459"/>
      <c r="G579" s="459"/>
      <c r="H579" s="459"/>
      <c r="I579" s="459"/>
    </row>
    <row r="580" spans="2:9">
      <c r="B580" s="242" t="s">
        <v>312</v>
      </c>
      <c r="C580" s="459"/>
      <c r="D580" s="459"/>
      <c r="E580" s="459"/>
      <c r="F580" s="459"/>
      <c r="G580" s="459"/>
      <c r="H580" s="459"/>
      <c r="I580" s="459"/>
    </row>
    <row r="581" spans="2:9">
      <c r="B581" s="242" t="s">
        <v>313</v>
      </c>
      <c r="C581" s="459"/>
      <c r="D581" s="459"/>
      <c r="E581" s="459"/>
      <c r="F581" s="459"/>
      <c r="G581" s="459"/>
      <c r="H581" s="459"/>
      <c r="I581" s="459"/>
    </row>
    <row r="582" spans="2:9">
      <c r="B582" s="242" t="s">
        <v>314</v>
      </c>
      <c r="C582" s="459"/>
      <c r="D582" s="459"/>
      <c r="E582" s="459"/>
      <c r="F582" s="459"/>
      <c r="G582" s="459"/>
      <c r="H582" s="459"/>
      <c r="I582" s="459"/>
    </row>
    <row r="583" spans="2:9">
      <c r="B583" s="82"/>
      <c r="C583" s="459"/>
      <c r="D583" s="459"/>
      <c r="E583" s="459"/>
      <c r="F583" s="459"/>
      <c r="G583" s="459"/>
      <c r="H583" s="459"/>
      <c r="I583" s="459"/>
    </row>
    <row r="584" spans="2:9">
      <c r="B584" s="752" t="s">
        <v>950</v>
      </c>
      <c r="C584" s="420" t="s">
        <v>139</v>
      </c>
      <c r="D584" s="420" t="s">
        <v>139</v>
      </c>
      <c r="E584" s="420" t="s">
        <v>139</v>
      </c>
      <c r="F584" s="420" t="s">
        <v>139</v>
      </c>
      <c r="G584" s="420" t="s">
        <v>139</v>
      </c>
      <c r="H584" s="420" t="s">
        <v>139</v>
      </c>
      <c r="I584" s="420" t="s">
        <v>139</v>
      </c>
    </row>
    <row r="585" spans="2:9">
      <c r="B585" s="82" t="s">
        <v>306</v>
      </c>
      <c r="C585" s="459"/>
      <c r="D585" s="459"/>
      <c r="E585" s="459"/>
      <c r="F585" s="459"/>
      <c r="G585" s="459"/>
      <c r="H585" s="459"/>
      <c r="I585" s="459"/>
    </row>
    <row r="586" spans="2:9">
      <c r="B586" s="242" t="s">
        <v>291</v>
      </c>
      <c r="C586" s="459"/>
      <c r="D586" s="459"/>
      <c r="E586" s="459"/>
      <c r="F586" s="459"/>
      <c r="G586" s="459"/>
      <c r="H586" s="459"/>
      <c r="I586" s="459"/>
    </row>
    <row r="587" spans="2:9">
      <c r="B587" s="475" t="s">
        <v>292</v>
      </c>
      <c r="C587" s="459"/>
      <c r="D587" s="459"/>
      <c r="E587" s="459"/>
      <c r="F587" s="459"/>
      <c r="G587" s="459"/>
      <c r="H587" s="459"/>
      <c r="I587" s="459"/>
    </row>
    <row r="588" spans="2:9">
      <c r="B588" s="475" t="s">
        <v>293</v>
      </c>
      <c r="C588" s="459"/>
      <c r="D588" s="459"/>
      <c r="E588" s="459"/>
      <c r="F588" s="459"/>
      <c r="G588" s="459"/>
      <c r="H588" s="459"/>
      <c r="I588" s="459"/>
    </row>
    <row r="589" spans="2:9">
      <c r="B589" s="242" t="s">
        <v>294</v>
      </c>
      <c r="C589" s="459"/>
      <c r="D589" s="459"/>
      <c r="E589" s="459"/>
      <c r="F589" s="459"/>
      <c r="G589" s="459"/>
      <c r="H589" s="459"/>
      <c r="I589" s="459"/>
    </row>
    <row r="590" spans="2:9">
      <c r="B590" s="242" t="s">
        <v>236</v>
      </c>
      <c r="C590" s="459"/>
      <c r="D590" s="459"/>
      <c r="E590" s="459"/>
      <c r="F590" s="459"/>
      <c r="G590" s="459"/>
      <c r="H590" s="459"/>
      <c r="I590" s="459"/>
    </row>
    <row r="591" spans="2:9">
      <c r="B591" s="242"/>
      <c r="C591" s="459"/>
      <c r="D591" s="459"/>
      <c r="E591" s="459"/>
      <c r="F591" s="459"/>
      <c r="G591" s="459"/>
      <c r="H591" s="459"/>
      <c r="I591" s="459"/>
    </row>
    <row r="592" spans="2:9">
      <c r="B592" s="82" t="s">
        <v>308</v>
      </c>
      <c r="C592" s="459"/>
      <c r="D592" s="459"/>
      <c r="E592" s="459"/>
      <c r="F592" s="459"/>
      <c r="G592" s="459"/>
      <c r="H592" s="459"/>
      <c r="I592" s="459"/>
    </row>
    <row r="593" spans="2:9">
      <c r="B593" s="242" t="s">
        <v>309</v>
      </c>
      <c r="C593" s="459"/>
      <c r="D593" s="459"/>
      <c r="E593" s="459"/>
      <c r="F593" s="459"/>
      <c r="G593" s="459"/>
      <c r="H593" s="459"/>
      <c r="I593" s="459"/>
    </row>
    <row r="594" spans="2:9">
      <c r="B594" s="242" t="s">
        <v>310</v>
      </c>
      <c r="C594" s="459"/>
      <c r="D594" s="459"/>
      <c r="E594" s="459"/>
      <c r="F594" s="459"/>
      <c r="G594" s="459"/>
      <c r="H594" s="459"/>
      <c r="I594" s="459"/>
    </row>
    <row r="595" spans="2:9">
      <c r="B595" s="242" t="s">
        <v>311</v>
      </c>
      <c r="C595" s="459"/>
      <c r="D595" s="459"/>
      <c r="E595" s="459"/>
      <c r="F595" s="459"/>
      <c r="G595" s="459"/>
      <c r="H595" s="459"/>
      <c r="I595" s="459"/>
    </row>
    <row r="596" spans="2:9">
      <c r="B596" s="242" t="s">
        <v>312</v>
      </c>
      <c r="C596" s="459"/>
      <c r="D596" s="459"/>
      <c r="E596" s="459"/>
      <c r="F596" s="459"/>
      <c r="G596" s="459"/>
      <c r="H596" s="459"/>
      <c r="I596" s="459"/>
    </row>
    <row r="597" spans="2:9">
      <c r="B597" s="242" t="s">
        <v>313</v>
      </c>
      <c r="C597" s="459"/>
      <c r="D597" s="459"/>
      <c r="E597" s="459"/>
      <c r="F597" s="459"/>
      <c r="G597" s="459"/>
      <c r="H597" s="459"/>
      <c r="I597" s="459"/>
    </row>
    <row r="598" spans="2:9" ht="15" thickBot="1">
      <c r="B598" s="522" t="s">
        <v>314</v>
      </c>
      <c r="C598" s="459"/>
      <c r="D598" s="599"/>
      <c r="E598" s="599"/>
      <c r="F598" s="599"/>
      <c r="G598" s="599"/>
      <c r="H598" s="599"/>
      <c r="I598" s="599"/>
    </row>
    <row r="599" spans="2:9" ht="15" thickTop="1">
      <c r="B599" s="1359" t="s">
        <v>1515</v>
      </c>
      <c r="C599" s="1359"/>
      <c r="D599" s="1359"/>
      <c r="E599" s="1359"/>
      <c r="F599" s="1359"/>
      <c r="G599" s="1359"/>
      <c r="H599" s="1359"/>
      <c r="I599" s="1359"/>
    </row>
    <row r="600" spans="2:9">
      <c r="B600" s="1310"/>
      <c r="C600" s="1310"/>
      <c r="D600" s="1310"/>
      <c r="E600" s="1310"/>
      <c r="F600" s="1310"/>
      <c r="G600" s="1310"/>
      <c r="H600" s="1310"/>
      <c r="I600" s="1310"/>
    </row>
    <row r="601" spans="2:9">
      <c r="B601" s="417"/>
      <c r="C601" s="459"/>
      <c r="D601" s="459"/>
      <c r="E601" s="459"/>
      <c r="F601" s="459"/>
      <c r="G601" s="459"/>
      <c r="H601" s="459"/>
      <c r="I601" s="459"/>
    </row>
    <row r="602" spans="2:9">
      <c r="B602" s="1358" t="s">
        <v>45</v>
      </c>
      <c r="C602" s="1358"/>
      <c r="D602" s="1358"/>
      <c r="E602" s="1358"/>
      <c r="F602" s="1358"/>
      <c r="G602" s="1358"/>
      <c r="H602" s="1358"/>
      <c r="I602" s="1358"/>
    </row>
    <row r="603" spans="2:9">
      <c r="B603" s="413" t="s">
        <v>44</v>
      </c>
      <c r="C603" s="459"/>
      <c r="D603" s="459"/>
      <c r="E603" s="459"/>
      <c r="F603" s="459"/>
      <c r="G603" s="459"/>
      <c r="H603" s="459"/>
      <c r="I603" s="459"/>
    </row>
    <row r="604" spans="2:9">
      <c r="B604" s="428" t="s">
        <v>172</v>
      </c>
      <c r="C604" s="459"/>
      <c r="D604" s="459"/>
      <c r="E604" s="459"/>
      <c r="F604" s="459"/>
      <c r="G604" s="459"/>
      <c r="H604" s="459"/>
      <c r="I604" s="459"/>
    </row>
    <row r="605" spans="2:9">
      <c r="B605" s="414"/>
      <c r="C605" s="459"/>
      <c r="D605" s="459"/>
      <c r="E605" s="459"/>
      <c r="F605" s="459"/>
      <c r="G605" s="459"/>
      <c r="H605" s="459"/>
      <c r="I605" s="459"/>
    </row>
    <row r="606" spans="2:9">
      <c r="B606" s="415"/>
      <c r="C606" s="416">
        <v>2014</v>
      </c>
      <c r="D606" s="416">
        <v>2015</v>
      </c>
      <c r="E606" s="416">
        <v>2016</v>
      </c>
      <c r="F606" s="416">
        <v>2017</v>
      </c>
      <c r="G606" s="416">
        <v>2018</v>
      </c>
      <c r="H606" s="416">
        <v>2019</v>
      </c>
      <c r="I606" s="416">
        <v>2020</v>
      </c>
    </row>
    <row r="607" spans="2:9">
      <c r="B607" s="503" t="s">
        <v>1279</v>
      </c>
      <c r="C607" s="459"/>
      <c r="D607" s="459"/>
      <c r="E607" s="459"/>
      <c r="F607" s="459"/>
      <c r="G607" s="459"/>
      <c r="H607" s="459"/>
      <c r="I607" s="459"/>
    </row>
    <row r="608" spans="2:9">
      <c r="B608" s="82" t="s">
        <v>327</v>
      </c>
      <c r="C608" s="518" t="s">
        <v>139</v>
      </c>
      <c r="D608" s="518" t="s">
        <v>139</v>
      </c>
      <c r="E608" s="518" t="s">
        <v>139</v>
      </c>
      <c r="F608" s="518" t="s">
        <v>139</v>
      </c>
      <c r="G608" s="518" t="s">
        <v>139</v>
      </c>
      <c r="H608" s="518" t="s">
        <v>139</v>
      </c>
      <c r="I608" s="518" t="s">
        <v>139</v>
      </c>
    </row>
    <row r="609" spans="2:9">
      <c r="B609" s="242" t="s">
        <v>328</v>
      </c>
      <c r="C609" s="459"/>
      <c r="D609" s="459"/>
      <c r="E609" s="459"/>
      <c r="F609" s="459"/>
      <c r="G609" s="459"/>
      <c r="H609" s="459"/>
      <c r="I609" s="459"/>
    </row>
    <row r="610" spans="2:9">
      <c r="B610" s="242" t="s">
        <v>329</v>
      </c>
      <c r="C610" s="459"/>
      <c r="D610" s="459"/>
      <c r="E610" s="459"/>
      <c r="F610" s="459"/>
      <c r="G610" s="459"/>
      <c r="H610" s="459"/>
      <c r="I610" s="459"/>
    </row>
    <row r="611" spans="2:9">
      <c r="B611" s="242" t="s">
        <v>330</v>
      </c>
      <c r="C611" s="459"/>
      <c r="D611" s="459"/>
      <c r="E611" s="459"/>
      <c r="F611" s="459"/>
      <c r="G611" s="459"/>
      <c r="H611" s="459"/>
      <c r="I611" s="459"/>
    </row>
    <row r="612" spans="2:9">
      <c r="B612" s="242" t="s">
        <v>331</v>
      </c>
      <c r="C612" s="459"/>
      <c r="D612" s="459"/>
      <c r="E612" s="459"/>
      <c r="F612" s="459"/>
      <c r="G612" s="459"/>
      <c r="H612" s="459"/>
      <c r="I612" s="459"/>
    </row>
    <row r="613" spans="2:9">
      <c r="B613" s="242"/>
      <c r="C613" s="459"/>
      <c r="D613" s="459"/>
      <c r="E613" s="459"/>
      <c r="F613" s="459"/>
      <c r="G613" s="459"/>
      <c r="H613" s="459"/>
      <c r="I613" s="459"/>
    </row>
    <row r="614" spans="2:9">
      <c r="B614" s="82" t="s">
        <v>332</v>
      </c>
      <c r="C614" s="518" t="s">
        <v>139</v>
      </c>
      <c r="D614" s="518" t="s">
        <v>139</v>
      </c>
      <c r="E614" s="518" t="s">
        <v>139</v>
      </c>
      <c r="F614" s="518" t="s">
        <v>139</v>
      </c>
      <c r="G614" s="518" t="s">
        <v>139</v>
      </c>
      <c r="H614" s="518" t="s">
        <v>139</v>
      </c>
      <c r="I614" s="518" t="s">
        <v>139</v>
      </c>
    </row>
    <row r="615" spans="2:9">
      <c r="B615" s="242" t="s">
        <v>328</v>
      </c>
      <c r="C615" s="459"/>
      <c r="D615" s="459"/>
      <c r="E615" s="459"/>
      <c r="F615" s="459"/>
      <c r="G615" s="459"/>
      <c r="H615" s="459"/>
      <c r="I615" s="459"/>
    </row>
    <row r="616" spans="2:9">
      <c r="B616" s="242" t="s">
        <v>329</v>
      </c>
      <c r="C616" s="459"/>
      <c r="D616" s="459"/>
      <c r="E616" s="459"/>
      <c r="F616" s="459"/>
      <c r="G616" s="459"/>
      <c r="H616" s="459"/>
      <c r="I616" s="459"/>
    </row>
    <row r="617" spans="2:9">
      <c r="B617" s="242" t="s">
        <v>330</v>
      </c>
      <c r="C617" s="459"/>
      <c r="D617" s="459"/>
      <c r="E617" s="459"/>
      <c r="F617" s="459"/>
      <c r="G617" s="459"/>
      <c r="H617" s="459"/>
      <c r="I617" s="459"/>
    </row>
    <row r="618" spans="2:9">
      <c r="B618" s="242" t="s">
        <v>331</v>
      </c>
      <c r="C618" s="459"/>
      <c r="D618" s="459"/>
      <c r="E618" s="459"/>
      <c r="F618" s="459"/>
      <c r="G618" s="459"/>
      <c r="H618" s="459"/>
      <c r="I618" s="459"/>
    </row>
    <row r="619" spans="2:9">
      <c r="B619" s="242"/>
      <c r="C619" s="459"/>
      <c r="D619" s="459"/>
      <c r="E619" s="459"/>
      <c r="F619" s="459"/>
      <c r="G619" s="459"/>
      <c r="H619" s="459"/>
      <c r="I619" s="459"/>
    </row>
    <row r="620" spans="2:9">
      <c r="B620" s="82" t="s">
        <v>333</v>
      </c>
      <c r="C620" s="518" t="s">
        <v>139</v>
      </c>
      <c r="D620" s="518" t="s">
        <v>139</v>
      </c>
      <c r="E620" s="518" t="s">
        <v>139</v>
      </c>
      <c r="F620" s="518" t="s">
        <v>139</v>
      </c>
      <c r="G620" s="518" t="s">
        <v>139</v>
      </c>
      <c r="H620" s="518" t="s">
        <v>139</v>
      </c>
      <c r="I620" s="518" t="s">
        <v>139</v>
      </c>
    </row>
    <row r="621" spans="2:9">
      <c r="B621" s="242" t="s">
        <v>328</v>
      </c>
      <c r="C621" s="459"/>
      <c r="D621" s="459"/>
      <c r="E621" s="459"/>
      <c r="F621" s="459"/>
      <c r="G621" s="459"/>
      <c r="H621" s="459"/>
      <c r="I621" s="459"/>
    </row>
    <row r="622" spans="2:9">
      <c r="B622" s="242" t="s">
        <v>329</v>
      </c>
      <c r="C622" s="459"/>
      <c r="D622" s="459"/>
      <c r="E622" s="459"/>
      <c r="F622" s="459"/>
      <c r="G622" s="459"/>
      <c r="H622" s="459"/>
      <c r="I622" s="459"/>
    </row>
    <row r="623" spans="2:9">
      <c r="B623" s="242" t="s">
        <v>330</v>
      </c>
      <c r="C623" s="459"/>
      <c r="D623" s="459"/>
      <c r="E623" s="459"/>
      <c r="F623" s="459"/>
      <c r="G623" s="459"/>
      <c r="H623" s="459"/>
      <c r="I623" s="459"/>
    </row>
    <row r="624" spans="2:9" ht="15" thickBot="1">
      <c r="B624" s="242" t="s">
        <v>331</v>
      </c>
      <c r="C624" s="459"/>
      <c r="D624" s="459"/>
      <c r="E624" s="459"/>
      <c r="F624" s="459"/>
      <c r="G624" s="459"/>
      <c r="H624" s="459"/>
      <c r="I624" s="459"/>
    </row>
    <row r="625" spans="2:9" ht="15" thickTop="1">
      <c r="B625" s="1359"/>
      <c r="C625" s="1359"/>
      <c r="D625" s="1359"/>
      <c r="E625" s="1359"/>
      <c r="F625" s="1359"/>
      <c r="G625" s="1359"/>
      <c r="H625" s="1359"/>
      <c r="I625" s="1359"/>
    </row>
    <row r="626" spans="2:9">
      <c r="B626" s="1310"/>
      <c r="C626" s="1310"/>
      <c r="D626" s="1310"/>
      <c r="E626" s="1310"/>
      <c r="F626" s="1310"/>
      <c r="G626" s="1310"/>
      <c r="H626" s="1310"/>
      <c r="I626" s="1310"/>
    </row>
    <row r="627" spans="2:9">
      <c r="B627" s="422"/>
      <c r="C627" s="459"/>
      <c r="D627" s="459"/>
      <c r="E627" s="459"/>
      <c r="F627" s="459"/>
      <c r="G627" s="459"/>
      <c r="H627" s="459"/>
      <c r="I627" s="459"/>
    </row>
    <row r="628" spans="2:9">
      <c r="B628" s="1358" t="s">
        <v>47</v>
      </c>
      <c r="C628" s="1358"/>
      <c r="D628" s="1358"/>
      <c r="E628" s="1358"/>
      <c r="F628" s="1358"/>
      <c r="G628" s="1358"/>
      <c r="H628" s="1358"/>
      <c r="I628" s="1358"/>
    </row>
    <row r="629" spans="2:9">
      <c r="B629" s="413" t="s">
        <v>46</v>
      </c>
      <c r="C629" s="459"/>
      <c r="D629" s="459"/>
      <c r="E629" s="459"/>
      <c r="F629" s="459"/>
      <c r="G629" s="459"/>
      <c r="H629" s="459"/>
      <c r="I629" s="459"/>
    </row>
    <row r="630" spans="2:9">
      <c r="B630" s="417" t="s">
        <v>196</v>
      </c>
      <c r="C630" s="459"/>
      <c r="D630" s="459"/>
      <c r="E630" s="459"/>
      <c r="F630" s="459"/>
      <c r="G630" s="459"/>
      <c r="H630" s="459"/>
      <c r="I630" s="459"/>
    </row>
    <row r="631" spans="2:9">
      <c r="B631" s="415"/>
      <c r="C631" s="416">
        <v>2014</v>
      </c>
      <c r="D631" s="416">
        <v>2015</v>
      </c>
      <c r="E631" s="416">
        <v>2016</v>
      </c>
      <c r="F631" s="416">
        <v>2017</v>
      </c>
      <c r="G631" s="416">
        <v>2018</v>
      </c>
      <c r="H631" s="416">
        <v>2019</v>
      </c>
      <c r="I631" s="416">
        <v>2020</v>
      </c>
    </row>
    <row r="632" spans="2:9">
      <c r="B632" s="604" t="s">
        <v>525</v>
      </c>
      <c r="C632" s="459"/>
      <c r="D632" s="459"/>
      <c r="E632" s="459"/>
      <c r="F632" s="459"/>
      <c r="G632" s="459"/>
      <c r="H632" s="459"/>
      <c r="I632" s="459"/>
    </row>
    <row r="633" spans="2:9">
      <c r="B633" s="82" t="s">
        <v>335</v>
      </c>
      <c r="C633" s="605" t="s">
        <v>139</v>
      </c>
      <c r="D633" s="605" t="s">
        <v>139</v>
      </c>
      <c r="E633" s="605" t="s">
        <v>139</v>
      </c>
      <c r="F633" s="605" t="s">
        <v>139</v>
      </c>
      <c r="G633" s="605" t="s">
        <v>139</v>
      </c>
      <c r="H633" s="605" t="s">
        <v>139</v>
      </c>
      <c r="I633" s="605" t="s">
        <v>139</v>
      </c>
    </row>
    <row r="634" spans="2:9">
      <c r="B634" s="82"/>
      <c r="C634" s="418"/>
      <c r="D634" s="418"/>
      <c r="E634" s="418"/>
      <c r="F634" s="418"/>
      <c r="G634" s="418"/>
      <c r="H634" s="418"/>
      <c r="I634" s="418"/>
    </row>
    <row r="635" spans="2:9">
      <c r="B635" s="82" t="s">
        <v>336</v>
      </c>
      <c r="C635" s="605" t="s">
        <v>139</v>
      </c>
      <c r="D635" s="605" t="s">
        <v>139</v>
      </c>
      <c r="E635" s="605" t="s">
        <v>139</v>
      </c>
      <c r="F635" s="605" t="s">
        <v>139</v>
      </c>
      <c r="G635" s="605" t="s">
        <v>139</v>
      </c>
      <c r="H635" s="605" t="s">
        <v>139</v>
      </c>
      <c r="I635" s="605" t="s">
        <v>139</v>
      </c>
    </row>
    <row r="636" spans="2:9">
      <c r="B636" s="242" t="s">
        <v>291</v>
      </c>
      <c r="C636" s="418"/>
      <c r="D636" s="418"/>
      <c r="E636" s="418"/>
      <c r="F636" s="418"/>
      <c r="G636" s="418"/>
      <c r="H636" s="418"/>
      <c r="I636" s="418"/>
    </row>
    <row r="637" spans="2:9">
      <c r="B637" s="475" t="s">
        <v>292</v>
      </c>
      <c r="C637" s="418"/>
      <c r="D637" s="418"/>
      <c r="E637" s="418"/>
      <c r="F637" s="418"/>
      <c r="G637" s="418"/>
      <c r="H637" s="418"/>
      <c r="I637" s="418"/>
    </row>
    <row r="638" spans="2:9">
      <c r="B638" s="475" t="s">
        <v>293</v>
      </c>
      <c r="C638" s="418"/>
      <c r="D638" s="418"/>
      <c r="E638" s="418"/>
      <c r="F638" s="418"/>
      <c r="G638" s="418"/>
      <c r="H638" s="418"/>
      <c r="I638" s="418"/>
    </row>
    <row r="639" spans="2:9">
      <c r="B639" s="475" t="s">
        <v>337</v>
      </c>
      <c r="C639" s="418"/>
      <c r="D639" s="418"/>
      <c r="E639" s="418"/>
      <c r="F639" s="418"/>
      <c r="G639" s="418"/>
      <c r="H639" s="418"/>
      <c r="I639" s="418"/>
    </row>
    <row r="640" spans="2:9">
      <c r="B640" s="242" t="s">
        <v>294</v>
      </c>
      <c r="C640" s="418"/>
      <c r="D640" s="418"/>
      <c r="E640" s="418"/>
      <c r="F640" s="418"/>
      <c r="G640" s="418"/>
      <c r="H640" s="418"/>
      <c r="I640" s="418"/>
    </row>
    <row r="641" spans="2:9">
      <c r="B641" s="242" t="s">
        <v>236</v>
      </c>
      <c r="C641" s="418"/>
      <c r="D641" s="418"/>
      <c r="E641" s="418"/>
      <c r="F641" s="418"/>
      <c r="G641" s="418"/>
      <c r="H641" s="418"/>
      <c r="I641" s="418"/>
    </row>
    <row r="642" spans="2:9">
      <c r="B642" s="242"/>
      <c r="C642" s="418"/>
      <c r="D642" s="418"/>
      <c r="E642" s="418"/>
      <c r="F642" s="418"/>
      <c r="G642" s="418"/>
      <c r="H642" s="418"/>
      <c r="I642" s="418"/>
    </row>
    <row r="643" spans="2:9">
      <c r="B643" s="478" t="s">
        <v>341</v>
      </c>
      <c r="C643" s="605" t="s">
        <v>139</v>
      </c>
      <c r="D643" s="605" t="s">
        <v>139</v>
      </c>
      <c r="E643" s="605" t="s">
        <v>139</v>
      </c>
      <c r="F643" s="605" t="s">
        <v>139</v>
      </c>
      <c r="G643" s="605" t="s">
        <v>139</v>
      </c>
      <c r="H643" s="605" t="s">
        <v>139</v>
      </c>
      <c r="I643" s="605" t="s">
        <v>139</v>
      </c>
    </row>
    <row r="644" spans="2:9">
      <c r="B644" s="479" t="s">
        <v>291</v>
      </c>
      <c r="C644" s="418"/>
      <c r="D644" s="418"/>
      <c r="E644" s="418"/>
      <c r="F644" s="418"/>
      <c r="G644" s="418"/>
      <c r="H644" s="418"/>
      <c r="I644" s="418"/>
    </row>
    <row r="645" spans="2:9">
      <c r="B645" s="480" t="s">
        <v>292</v>
      </c>
      <c r="C645" s="418"/>
      <c r="D645" s="418"/>
      <c r="E645" s="418"/>
      <c r="F645" s="418"/>
      <c r="G645" s="418"/>
      <c r="H645" s="418"/>
      <c r="I645" s="418"/>
    </row>
    <row r="646" spans="2:9">
      <c r="B646" s="480" t="s">
        <v>293</v>
      </c>
      <c r="C646" s="418"/>
      <c r="D646" s="418"/>
      <c r="E646" s="418"/>
      <c r="F646" s="418"/>
      <c r="G646" s="418"/>
      <c r="H646" s="418"/>
      <c r="I646" s="418"/>
    </row>
    <row r="647" spans="2:9">
      <c r="B647" s="480" t="s">
        <v>337</v>
      </c>
      <c r="C647" s="418"/>
      <c r="D647" s="418"/>
      <c r="E647" s="418"/>
      <c r="F647" s="418"/>
      <c r="G647" s="418"/>
      <c r="H647" s="418"/>
      <c r="I647" s="418"/>
    </row>
    <row r="648" spans="2:9">
      <c r="B648" s="479" t="s">
        <v>294</v>
      </c>
      <c r="C648" s="418"/>
      <c r="D648" s="418"/>
      <c r="E648" s="418"/>
      <c r="F648" s="418"/>
      <c r="G648" s="418"/>
      <c r="H648" s="418"/>
      <c r="I648" s="418"/>
    </row>
    <row r="649" spans="2:9">
      <c r="B649" s="479" t="s">
        <v>236</v>
      </c>
      <c r="C649" s="418"/>
      <c r="D649" s="418"/>
      <c r="E649" s="418"/>
      <c r="F649" s="418"/>
      <c r="G649" s="418"/>
      <c r="H649" s="418"/>
      <c r="I649" s="418"/>
    </row>
    <row r="650" spans="2:9">
      <c r="B650" s="479"/>
      <c r="C650" s="418"/>
      <c r="D650" s="418"/>
      <c r="E650" s="418"/>
      <c r="F650" s="418"/>
      <c r="G650" s="418"/>
      <c r="H650" s="418"/>
      <c r="I650" s="418"/>
    </row>
    <row r="651" spans="2:9">
      <c r="B651" s="478" t="s">
        <v>342</v>
      </c>
      <c r="C651" s="605" t="s">
        <v>139</v>
      </c>
      <c r="D651" s="605" t="s">
        <v>139</v>
      </c>
      <c r="E651" s="605" t="s">
        <v>139</v>
      </c>
      <c r="F651" s="605" t="s">
        <v>139</v>
      </c>
      <c r="G651" s="605" t="s">
        <v>139</v>
      </c>
      <c r="H651" s="605" t="s">
        <v>139</v>
      </c>
      <c r="I651" s="605" t="s">
        <v>139</v>
      </c>
    </row>
    <row r="652" spans="2:9">
      <c r="B652" s="479" t="s">
        <v>291</v>
      </c>
      <c r="C652" s="418"/>
      <c r="D652" s="418"/>
      <c r="E652" s="418"/>
      <c r="F652" s="418"/>
      <c r="G652" s="418"/>
      <c r="H652" s="418"/>
      <c r="I652" s="418"/>
    </row>
    <row r="653" spans="2:9">
      <c r="B653" s="480" t="s">
        <v>292</v>
      </c>
      <c r="C653" s="418"/>
      <c r="D653" s="418"/>
      <c r="E653" s="418"/>
      <c r="F653" s="418"/>
      <c r="G653" s="418"/>
      <c r="H653" s="418"/>
      <c r="I653" s="418"/>
    </row>
    <row r="654" spans="2:9">
      <c r="B654" s="480" t="s">
        <v>293</v>
      </c>
      <c r="C654" s="418"/>
      <c r="D654" s="418"/>
      <c r="E654" s="418"/>
      <c r="F654" s="418"/>
      <c r="G654" s="418"/>
      <c r="H654" s="418"/>
      <c r="I654" s="418"/>
    </row>
    <row r="655" spans="2:9">
      <c r="B655" s="480" t="s">
        <v>337</v>
      </c>
      <c r="C655" s="418"/>
      <c r="D655" s="418"/>
      <c r="E655" s="418"/>
      <c r="F655" s="418"/>
      <c r="G655" s="418"/>
      <c r="H655" s="418"/>
      <c r="I655" s="418"/>
    </row>
    <row r="656" spans="2:9">
      <c r="B656" s="479" t="s">
        <v>294</v>
      </c>
      <c r="C656" s="418"/>
      <c r="D656" s="418"/>
      <c r="E656" s="418"/>
      <c r="F656" s="418"/>
      <c r="G656" s="418"/>
      <c r="H656" s="418"/>
      <c r="I656" s="418"/>
    </row>
    <row r="657" spans="2:9">
      <c r="B657" s="479" t="s">
        <v>236</v>
      </c>
      <c r="C657" s="418"/>
      <c r="D657" s="418"/>
      <c r="E657" s="418"/>
      <c r="F657" s="418"/>
      <c r="G657" s="418"/>
      <c r="H657" s="418"/>
      <c r="I657" s="418"/>
    </row>
    <row r="658" spans="2:9">
      <c r="B658" s="479"/>
      <c r="C658" s="418"/>
      <c r="D658" s="418"/>
      <c r="E658" s="418"/>
      <c r="F658" s="418"/>
      <c r="G658" s="418"/>
      <c r="H658" s="418"/>
      <c r="I658" s="418"/>
    </row>
    <row r="659" spans="2:9" ht="26.4">
      <c r="B659" s="82" t="s">
        <v>343</v>
      </c>
      <c r="C659" s="605" t="s">
        <v>139</v>
      </c>
      <c r="D659" s="605" t="s">
        <v>139</v>
      </c>
      <c r="E659" s="605" t="s">
        <v>139</v>
      </c>
      <c r="F659" s="605" t="s">
        <v>139</v>
      </c>
      <c r="G659" s="605" t="s">
        <v>139</v>
      </c>
      <c r="H659" s="605" t="s">
        <v>139</v>
      </c>
      <c r="I659" s="605" t="s">
        <v>139</v>
      </c>
    </row>
    <row r="660" spans="2:9">
      <c r="B660" s="242" t="s">
        <v>309</v>
      </c>
      <c r="C660" s="418"/>
      <c r="D660" s="418"/>
      <c r="E660" s="418"/>
      <c r="F660" s="418"/>
      <c r="G660" s="418"/>
      <c r="H660" s="418"/>
      <c r="I660" s="418"/>
    </row>
    <row r="661" spans="2:9">
      <c r="B661" s="242" t="s">
        <v>310</v>
      </c>
      <c r="C661" s="418"/>
      <c r="D661" s="418"/>
      <c r="E661" s="418"/>
      <c r="F661" s="418"/>
      <c r="G661" s="418"/>
      <c r="H661" s="418"/>
      <c r="I661" s="418"/>
    </row>
    <row r="662" spans="2:9">
      <c r="B662" s="242" t="s">
        <v>311</v>
      </c>
      <c r="C662" s="418"/>
      <c r="D662" s="418"/>
      <c r="E662" s="418"/>
      <c r="F662" s="418"/>
      <c r="G662" s="418"/>
      <c r="H662" s="418"/>
      <c r="I662" s="418"/>
    </row>
    <row r="663" spans="2:9">
      <c r="B663" s="242" t="s">
        <v>312</v>
      </c>
      <c r="C663" s="418"/>
      <c r="D663" s="418"/>
      <c r="E663" s="418"/>
      <c r="F663" s="418"/>
      <c r="G663" s="418"/>
      <c r="H663" s="418"/>
      <c r="I663" s="418"/>
    </row>
    <row r="664" spans="2:9">
      <c r="B664" s="242" t="s">
        <v>313</v>
      </c>
      <c r="C664" s="418"/>
      <c r="D664" s="418"/>
      <c r="E664" s="418"/>
      <c r="F664" s="418"/>
      <c r="G664" s="418"/>
      <c r="H664" s="418"/>
      <c r="I664" s="418"/>
    </row>
    <row r="665" spans="2:9">
      <c r="B665" s="242" t="s">
        <v>314</v>
      </c>
      <c r="C665" s="418"/>
      <c r="D665" s="418"/>
      <c r="E665" s="418"/>
      <c r="F665" s="418"/>
      <c r="G665" s="418"/>
      <c r="H665" s="418"/>
      <c r="I665" s="418"/>
    </row>
    <row r="666" spans="2:9">
      <c r="B666" s="242"/>
      <c r="C666" s="418"/>
      <c r="D666" s="418"/>
      <c r="E666" s="418"/>
      <c r="F666" s="418"/>
      <c r="G666" s="418"/>
      <c r="H666" s="418"/>
      <c r="I666" s="418"/>
    </row>
    <row r="667" spans="2:9">
      <c r="B667" s="153" t="s">
        <v>344</v>
      </c>
      <c r="C667" s="605" t="s">
        <v>139</v>
      </c>
      <c r="D667" s="605" t="s">
        <v>139</v>
      </c>
      <c r="E667" s="605" t="s">
        <v>139</v>
      </c>
      <c r="F667" s="605" t="s">
        <v>139</v>
      </c>
      <c r="G667" s="605" t="s">
        <v>139</v>
      </c>
      <c r="H667" s="605" t="s">
        <v>139</v>
      </c>
      <c r="I667" s="605" t="s">
        <v>139</v>
      </c>
    </row>
    <row r="668" spans="2:9">
      <c r="B668" s="242" t="s">
        <v>309</v>
      </c>
      <c r="C668" s="418"/>
      <c r="D668" s="418"/>
      <c r="E668" s="418"/>
      <c r="F668" s="418"/>
      <c r="G668" s="418"/>
      <c r="H668" s="418"/>
      <c r="I668" s="418"/>
    </row>
    <row r="669" spans="2:9">
      <c r="B669" s="242" t="s">
        <v>310</v>
      </c>
      <c r="C669" s="418"/>
      <c r="D669" s="418"/>
      <c r="E669" s="418"/>
      <c r="F669" s="418"/>
      <c r="G669" s="418"/>
      <c r="H669" s="418"/>
      <c r="I669" s="418"/>
    </row>
    <row r="670" spans="2:9">
      <c r="B670" s="242" t="s">
        <v>311</v>
      </c>
      <c r="C670" s="418"/>
      <c r="D670" s="418"/>
      <c r="E670" s="418"/>
      <c r="F670" s="418"/>
      <c r="G670" s="418"/>
      <c r="H670" s="418"/>
      <c r="I670" s="418"/>
    </row>
    <row r="671" spans="2:9">
      <c r="B671" s="242" t="s">
        <v>312</v>
      </c>
      <c r="C671" s="418"/>
      <c r="D671" s="418"/>
      <c r="E671" s="418"/>
      <c r="F671" s="418"/>
      <c r="G671" s="418"/>
      <c r="H671" s="418"/>
      <c r="I671" s="418"/>
    </row>
    <row r="672" spans="2:9">
      <c r="B672" s="242" t="s">
        <v>313</v>
      </c>
      <c r="C672" s="418"/>
      <c r="D672" s="418"/>
      <c r="E672" s="418"/>
      <c r="F672" s="418"/>
      <c r="G672" s="418"/>
      <c r="H672" s="418"/>
      <c r="I672" s="418"/>
    </row>
    <row r="673" spans="2:9">
      <c r="B673" s="242" t="s">
        <v>314</v>
      </c>
      <c r="C673" s="418"/>
      <c r="D673" s="418"/>
      <c r="E673" s="418"/>
      <c r="F673" s="418"/>
      <c r="G673" s="418"/>
      <c r="H673" s="418"/>
      <c r="I673" s="418"/>
    </row>
    <row r="674" spans="2:9" ht="15" thickBot="1">
      <c r="B674" s="242"/>
      <c r="C674" s="418"/>
      <c r="D674" s="418"/>
      <c r="E674" s="418"/>
      <c r="F674" s="418"/>
      <c r="G674" s="418"/>
      <c r="H674" s="418"/>
      <c r="I674" s="418"/>
    </row>
    <row r="675" spans="2:9" ht="15" thickTop="1">
      <c r="B675" s="1359"/>
      <c r="C675" s="1359"/>
      <c r="D675" s="1359"/>
      <c r="E675" s="1359"/>
      <c r="F675" s="1359"/>
      <c r="G675" s="1359"/>
      <c r="H675" s="1359"/>
      <c r="I675" s="1359"/>
    </row>
    <row r="676" spans="2:9">
      <c r="B676" s="1310"/>
      <c r="C676" s="1310"/>
      <c r="D676" s="1310"/>
      <c r="E676" s="1310"/>
      <c r="F676" s="1310"/>
      <c r="G676" s="1310"/>
      <c r="H676" s="1310"/>
      <c r="I676" s="1310"/>
    </row>
    <row r="677" spans="2:9">
      <c r="B677" s="417"/>
      <c r="C677" s="459"/>
      <c r="D677" s="459"/>
      <c r="E677" s="459"/>
      <c r="F677" s="459"/>
      <c r="G677" s="459"/>
      <c r="H677" s="459"/>
      <c r="I677" s="459"/>
    </row>
    <row r="678" spans="2:9">
      <c r="B678" s="1358" t="s">
        <v>49</v>
      </c>
      <c r="C678" s="1358"/>
      <c r="D678" s="1358"/>
      <c r="E678" s="1358"/>
      <c r="F678" s="1358"/>
      <c r="G678" s="1358"/>
      <c r="H678" s="1358"/>
      <c r="I678" s="1358"/>
    </row>
    <row r="679" spans="2:9">
      <c r="B679" s="413" t="s">
        <v>48</v>
      </c>
      <c r="C679" s="459"/>
      <c r="D679" s="459"/>
      <c r="E679" s="459"/>
      <c r="F679" s="459"/>
      <c r="G679" s="459"/>
      <c r="H679" s="459"/>
      <c r="I679" s="459"/>
    </row>
    <row r="680" spans="2:9">
      <c r="B680" s="422" t="s">
        <v>318</v>
      </c>
      <c r="C680" s="459"/>
      <c r="D680" s="459"/>
      <c r="E680" s="459"/>
      <c r="F680" s="459"/>
      <c r="G680" s="459"/>
      <c r="H680" s="459"/>
      <c r="I680" s="459"/>
    </row>
    <row r="681" spans="2:9">
      <c r="B681" s="422"/>
      <c r="C681" s="459"/>
      <c r="D681" s="459"/>
      <c r="E681" s="459"/>
      <c r="F681" s="459"/>
      <c r="G681" s="459"/>
      <c r="H681" s="459"/>
      <c r="I681" s="459"/>
    </row>
    <row r="682" spans="2:9">
      <c r="B682" s="415"/>
      <c r="C682" s="416">
        <v>2014</v>
      </c>
      <c r="D682" s="416">
        <v>2015</v>
      </c>
      <c r="E682" s="416">
        <v>2016</v>
      </c>
      <c r="F682" s="416">
        <v>2017</v>
      </c>
      <c r="G682" s="416">
        <v>2018</v>
      </c>
      <c r="H682" s="416">
        <v>2019</v>
      </c>
      <c r="I682" s="416">
        <v>2020</v>
      </c>
    </row>
    <row r="683" spans="2:9">
      <c r="B683" s="604" t="s">
        <v>525</v>
      </c>
      <c r="C683" s="459"/>
      <c r="D683" s="459"/>
      <c r="E683" s="459"/>
      <c r="F683" s="459"/>
      <c r="G683" s="459"/>
      <c r="H683" s="459"/>
      <c r="I683" s="459"/>
    </row>
    <row r="684" spans="2:9">
      <c r="B684" s="82" t="s">
        <v>347</v>
      </c>
      <c r="C684" s="608" t="s">
        <v>139</v>
      </c>
      <c r="D684" s="608" t="s">
        <v>139</v>
      </c>
      <c r="E684" s="608" t="s">
        <v>139</v>
      </c>
      <c r="F684" s="608" t="s">
        <v>139</v>
      </c>
      <c r="G684" s="608" t="s">
        <v>139</v>
      </c>
      <c r="H684" s="608" t="s">
        <v>139</v>
      </c>
      <c r="I684" s="608" t="s">
        <v>139</v>
      </c>
    </row>
    <row r="685" spans="2:9">
      <c r="B685" s="82"/>
      <c r="C685" s="426"/>
      <c r="D685" s="426"/>
      <c r="E685" s="426"/>
      <c r="F685" s="426"/>
      <c r="G685" s="426"/>
      <c r="H685" s="426"/>
      <c r="I685" s="426"/>
    </row>
    <row r="686" spans="2:9">
      <c r="B686" s="82" t="s">
        <v>348</v>
      </c>
      <c r="C686" s="605" t="s">
        <v>139</v>
      </c>
      <c r="D686" s="605" t="s">
        <v>139</v>
      </c>
      <c r="E686" s="605" t="s">
        <v>139</v>
      </c>
      <c r="F686" s="605" t="s">
        <v>139</v>
      </c>
      <c r="G686" s="605" t="s">
        <v>139</v>
      </c>
      <c r="H686" s="605" t="s">
        <v>139</v>
      </c>
      <c r="I686" s="605" t="s">
        <v>139</v>
      </c>
    </row>
    <row r="687" spans="2:9">
      <c r="B687" s="242" t="s">
        <v>291</v>
      </c>
      <c r="C687" s="426"/>
      <c r="D687" s="426"/>
      <c r="E687" s="426"/>
      <c r="F687" s="426"/>
      <c r="G687" s="426"/>
      <c r="H687" s="426"/>
      <c r="I687" s="426"/>
    </row>
    <row r="688" spans="2:9">
      <c r="B688" s="475" t="s">
        <v>292</v>
      </c>
      <c r="C688" s="426"/>
      <c r="D688" s="426"/>
      <c r="E688" s="426"/>
      <c r="F688" s="426"/>
      <c r="G688" s="426"/>
      <c r="H688" s="426"/>
      <c r="I688" s="426"/>
    </row>
    <row r="689" spans="2:9">
      <c r="B689" s="475" t="s">
        <v>293</v>
      </c>
      <c r="C689" s="426"/>
      <c r="D689" s="426"/>
      <c r="E689" s="426"/>
      <c r="F689" s="426"/>
      <c r="G689" s="426"/>
      <c r="H689" s="426"/>
      <c r="I689" s="426"/>
    </row>
    <row r="690" spans="2:9">
      <c r="B690" s="475" t="s">
        <v>297</v>
      </c>
      <c r="C690" s="426"/>
      <c r="D690" s="426"/>
      <c r="E690" s="426"/>
      <c r="F690" s="426"/>
      <c r="G690" s="426"/>
      <c r="H690" s="426"/>
      <c r="I690" s="426"/>
    </row>
    <row r="691" spans="2:9">
      <c r="B691" s="242" t="s">
        <v>294</v>
      </c>
      <c r="C691" s="426"/>
      <c r="D691" s="426"/>
      <c r="E691" s="426"/>
      <c r="F691" s="426"/>
      <c r="G691" s="426"/>
      <c r="H691" s="426"/>
      <c r="I691" s="426"/>
    </row>
    <row r="692" spans="2:9">
      <c r="B692" s="242" t="s">
        <v>236</v>
      </c>
      <c r="C692" s="426"/>
      <c r="D692" s="426"/>
      <c r="E692" s="426"/>
      <c r="F692" s="426"/>
      <c r="G692" s="426"/>
      <c r="H692" s="426"/>
      <c r="I692" s="426"/>
    </row>
    <row r="693" spans="2:9">
      <c r="B693" s="242"/>
      <c r="C693" s="426"/>
      <c r="D693" s="426"/>
      <c r="E693" s="426"/>
      <c r="F693" s="426"/>
      <c r="G693" s="426"/>
      <c r="H693" s="426"/>
      <c r="I693" s="426"/>
    </row>
    <row r="694" spans="2:9">
      <c r="B694" s="478" t="s">
        <v>349</v>
      </c>
      <c r="C694" s="605" t="s">
        <v>139</v>
      </c>
      <c r="D694" s="605" t="s">
        <v>139</v>
      </c>
      <c r="E694" s="605" t="s">
        <v>139</v>
      </c>
      <c r="F694" s="605" t="s">
        <v>139</v>
      </c>
      <c r="G694" s="605" t="s">
        <v>139</v>
      </c>
      <c r="H694" s="605" t="s">
        <v>139</v>
      </c>
      <c r="I694" s="605" t="s">
        <v>139</v>
      </c>
    </row>
    <row r="695" spans="2:9">
      <c r="B695" s="479" t="s">
        <v>291</v>
      </c>
      <c r="C695" s="426"/>
      <c r="D695" s="426"/>
      <c r="E695" s="426"/>
      <c r="F695" s="426"/>
      <c r="G695" s="426"/>
      <c r="H695" s="426"/>
      <c r="I695" s="426"/>
    </row>
    <row r="696" spans="2:9">
      <c r="B696" s="480" t="s">
        <v>292</v>
      </c>
      <c r="C696" s="426"/>
      <c r="D696" s="426"/>
      <c r="E696" s="426"/>
      <c r="F696" s="426"/>
      <c r="G696" s="426"/>
      <c r="H696" s="426"/>
      <c r="I696" s="426"/>
    </row>
    <row r="697" spans="2:9">
      <c r="B697" s="480" t="s">
        <v>293</v>
      </c>
      <c r="C697" s="426"/>
      <c r="D697" s="426"/>
      <c r="E697" s="426"/>
      <c r="F697" s="426"/>
      <c r="G697" s="426"/>
      <c r="H697" s="426"/>
      <c r="I697" s="426"/>
    </row>
    <row r="698" spans="2:9">
      <c r="B698" s="480" t="s">
        <v>337</v>
      </c>
      <c r="C698" s="426"/>
      <c r="D698" s="426"/>
      <c r="E698" s="426"/>
      <c r="F698" s="426"/>
      <c r="G698" s="426"/>
      <c r="H698" s="426"/>
      <c r="I698" s="426"/>
    </row>
    <row r="699" spans="2:9">
      <c r="B699" s="479" t="s">
        <v>294</v>
      </c>
      <c r="C699" s="426"/>
      <c r="D699" s="426"/>
      <c r="E699" s="426"/>
      <c r="F699" s="426"/>
      <c r="G699" s="426"/>
      <c r="H699" s="426"/>
      <c r="I699" s="426"/>
    </row>
    <row r="700" spans="2:9">
      <c r="B700" s="479" t="s">
        <v>236</v>
      </c>
      <c r="C700" s="426"/>
      <c r="D700" s="426"/>
      <c r="E700" s="426"/>
      <c r="F700" s="426"/>
      <c r="G700" s="426"/>
      <c r="H700" s="426"/>
      <c r="I700" s="426"/>
    </row>
    <row r="701" spans="2:9">
      <c r="B701" s="479"/>
      <c r="C701" s="426"/>
      <c r="D701" s="426"/>
      <c r="E701" s="426"/>
      <c r="F701" s="426"/>
      <c r="G701" s="426"/>
      <c r="H701" s="426"/>
      <c r="I701" s="426"/>
    </row>
    <row r="702" spans="2:9">
      <c r="B702" s="478" t="s">
        <v>350</v>
      </c>
      <c r="C702" s="605" t="s">
        <v>139</v>
      </c>
      <c r="D702" s="605" t="s">
        <v>139</v>
      </c>
      <c r="E702" s="605" t="s">
        <v>139</v>
      </c>
      <c r="F702" s="605" t="s">
        <v>139</v>
      </c>
      <c r="G702" s="605" t="s">
        <v>139</v>
      </c>
      <c r="H702" s="605" t="s">
        <v>139</v>
      </c>
      <c r="I702" s="605" t="s">
        <v>139</v>
      </c>
    </row>
    <row r="703" spans="2:9">
      <c r="B703" s="479" t="s">
        <v>291</v>
      </c>
      <c r="C703" s="426"/>
      <c r="D703" s="426"/>
      <c r="E703" s="426"/>
      <c r="F703" s="426"/>
      <c r="G703" s="426"/>
      <c r="H703" s="426"/>
      <c r="I703" s="426"/>
    </row>
    <row r="704" spans="2:9">
      <c r="B704" s="480" t="s">
        <v>292</v>
      </c>
      <c r="C704" s="426"/>
      <c r="D704" s="426"/>
      <c r="E704" s="426"/>
      <c r="F704" s="426"/>
      <c r="G704" s="426"/>
      <c r="H704" s="426"/>
      <c r="I704" s="426"/>
    </row>
    <row r="705" spans="2:9">
      <c r="B705" s="480" t="s">
        <v>293</v>
      </c>
      <c r="C705" s="426"/>
      <c r="D705" s="426"/>
      <c r="E705" s="426"/>
      <c r="F705" s="426"/>
      <c r="G705" s="426"/>
      <c r="H705" s="426"/>
      <c r="I705" s="426"/>
    </row>
    <row r="706" spans="2:9">
      <c r="B706" s="480" t="s">
        <v>297</v>
      </c>
      <c r="C706" s="426"/>
      <c r="D706" s="426"/>
      <c r="E706" s="426"/>
      <c r="F706" s="426"/>
      <c r="G706" s="426"/>
      <c r="H706" s="426"/>
      <c r="I706" s="426"/>
    </row>
    <row r="707" spans="2:9">
      <c r="B707" s="479" t="s">
        <v>294</v>
      </c>
      <c r="C707" s="426"/>
      <c r="D707" s="426"/>
      <c r="E707" s="426"/>
      <c r="F707" s="426"/>
      <c r="G707" s="426"/>
      <c r="H707" s="426"/>
      <c r="I707" s="426"/>
    </row>
    <row r="708" spans="2:9">
      <c r="B708" s="479" t="s">
        <v>236</v>
      </c>
      <c r="C708" s="426"/>
      <c r="D708" s="426"/>
      <c r="E708" s="426"/>
      <c r="F708" s="426"/>
      <c r="G708" s="426"/>
      <c r="H708" s="426"/>
      <c r="I708" s="426"/>
    </row>
    <row r="709" spans="2:9">
      <c r="B709" s="479"/>
      <c r="C709" s="426"/>
      <c r="D709" s="426"/>
      <c r="E709" s="426"/>
      <c r="F709" s="426"/>
      <c r="G709" s="426"/>
      <c r="H709" s="426"/>
      <c r="I709" s="426"/>
    </row>
    <row r="710" spans="2:9">
      <c r="B710" s="82" t="s">
        <v>351</v>
      </c>
      <c r="C710" s="605" t="s">
        <v>139</v>
      </c>
      <c r="D710" s="605" t="s">
        <v>139</v>
      </c>
      <c r="E710" s="605" t="s">
        <v>139</v>
      </c>
      <c r="F710" s="605" t="s">
        <v>139</v>
      </c>
      <c r="G710" s="605" t="s">
        <v>139</v>
      </c>
      <c r="H710" s="605" t="s">
        <v>139</v>
      </c>
      <c r="I710" s="605" t="s">
        <v>139</v>
      </c>
    </row>
    <row r="711" spans="2:9">
      <c r="B711" s="242" t="s">
        <v>309</v>
      </c>
      <c r="C711" s="426"/>
      <c r="D711" s="426"/>
      <c r="E711" s="426"/>
      <c r="F711" s="426"/>
      <c r="G711" s="426"/>
      <c r="H711" s="426"/>
      <c r="I711" s="426"/>
    </row>
    <row r="712" spans="2:9">
      <c r="B712" s="242" t="s">
        <v>310</v>
      </c>
      <c r="C712" s="426"/>
      <c r="D712" s="426"/>
      <c r="E712" s="426"/>
      <c r="F712" s="426"/>
      <c r="G712" s="426"/>
      <c r="H712" s="426"/>
      <c r="I712" s="426"/>
    </row>
    <row r="713" spans="2:9">
      <c r="B713" s="242" t="s">
        <v>311</v>
      </c>
      <c r="C713" s="426"/>
      <c r="D713" s="426"/>
      <c r="E713" s="426"/>
      <c r="F713" s="426"/>
      <c r="G713" s="426"/>
      <c r="H713" s="426"/>
      <c r="I713" s="426"/>
    </row>
    <row r="714" spans="2:9" ht="15" customHeight="1">
      <c r="B714" s="242" t="s">
        <v>312</v>
      </c>
      <c r="C714" s="426"/>
      <c r="D714" s="426"/>
      <c r="E714" s="426"/>
      <c r="F714" s="426"/>
      <c r="G714" s="426"/>
      <c r="H714" s="426"/>
      <c r="I714" s="426"/>
    </row>
    <row r="715" spans="2:9">
      <c r="B715" s="242" t="s">
        <v>313</v>
      </c>
      <c r="C715" s="426"/>
      <c r="D715" s="426"/>
      <c r="E715" s="426"/>
      <c r="F715" s="426"/>
      <c r="G715" s="426"/>
      <c r="H715" s="426"/>
      <c r="I715" s="426"/>
    </row>
    <row r="716" spans="2:9">
      <c r="B716" s="242" t="s">
        <v>314</v>
      </c>
      <c r="C716" s="426"/>
      <c r="D716" s="426"/>
      <c r="E716" s="426"/>
      <c r="F716" s="426"/>
      <c r="G716" s="426"/>
      <c r="H716" s="426"/>
      <c r="I716" s="426"/>
    </row>
    <row r="717" spans="2:9">
      <c r="B717" s="242"/>
      <c r="C717" s="426"/>
      <c r="D717" s="426"/>
      <c r="E717" s="426"/>
      <c r="F717" s="426"/>
      <c r="G717" s="426"/>
      <c r="H717" s="426"/>
      <c r="I717" s="426"/>
    </row>
    <row r="718" spans="2:9">
      <c r="B718" s="153" t="s">
        <v>352</v>
      </c>
      <c r="C718" s="605" t="s">
        <v>139</v>
      </c>
      <c r="D718" s="605" t="s">
        <v>139</v>
      </c>
      <c r="E718" s="605" t="s">
        <v>139</v>
      </c>
      <c r="F718" s="605" t="s">
        <v>139</v>
      </c>
      <c r="G718" s="605" t="s">
        <v>139</v>
      </c>
      <c r="H718" s="605" t="s">
        <v>139</v>
      </c>
      <c r="I718" s="605" t="s">
        <v>139</v>
      </c>
    </row>
    <row r="719" spans="2:9">
      <c r="B719" s="242" t="s">
        <v>309</v>
      </c>
      <c r="C719" s="426"/>
      <c r="D719" s="426"/>
      <c r="E719" s="426"/>
      <c r="F719" s="426"/>
      <c r="G719" s="426"/>
      <c r="H719" s="426"/>
      <c r="I719" s="426"/>
    </row>
    <row r="720" spans="2:9" ht="15" customHeight="1">
      <c r="B720" s="242" t="s">
        <v>310</v>
      </c>
      <c r="C720" s="426"/>
      <c r="D720" s="426"/>
      <c r="E720" s="426"/>
      <c r="F720" s="426"/>
      <c r="G720" s="426"/>
      <c r="H720" s="426"/>
      <c r="I720" s="426"/>
    </row>
    <row r="721" spans="2:9">
      <c r="B721" s="242" t="s">
        <v>311</v>
      </c>
      <c r="C721" s="426"/>
      <c r="D721" s="426"/>
      <c r="E721" s="426"/>
      <c r="F721" s="426"/>
      <c r="G721" s="426"/>
      <c r="H721" s="426"/>
      <c r="I721" s="426"/>
    </row>
    <row r="722" spans="2:9">
      <c r="B722" s="242" t="s">
        <v>312</v>
      </c>
      <c r="C722" s="426"/>
      <c r="D722" s="426"/>
      <c r="E722" s="426"/>
      <c r="F722" s="426"/>
      <c r="G722" s="426"/>
      <c r="H722" s="426"/>
      <c r="I722" s="426"/>
    </row>
    <row r="723" spans="2:9">
      <c r="B723" s="242" t="s">
        <v>313</v>
      </c>
      <c r="C723" s="426"/>
      <c r="D723" s="426"/>
      <c r="E723" s="426"/>
      <c r="F723" s="426"/>
      <c r="G723" s="426"/>
      <c r="H723" s="426"/>
      <c r="I723" s="426"/>
    </row>
    <row r="724" spans="2:9">
      <c r="B724" s="242" t="s">
        <v>314</v>
      </c>
      <c r="C724" s="426"/>
      <c r="D724" s="426"/>
      <c r="E724" s="426"/>
      <c r="F724" s="426"/>
      <c r="G724" s="426"/>
      <c r="H724" s="426"/>
      <c r="I724" s="426"/>
    </row>
    <row r="725" spans="2:9" ht="15" thickBot="1">
      <c r="B725" s="242"/>
      <c r="C725" s="606"/>
      <c r="D725" s="606"/>
      <c r="E725" s="606"/>
      <c r="F725" s="606"/>
      <c r="G725" s="606"/>
      <c r="H725" s="606"/>
      <c r="I725" s="606"/>
    </row>
    <row r="726" spans="2:9" ht="15" thickTop="1">
      <c r="B726" s="1359"/>
      <c r="C726" s="1359"/>
      <c r="D726" s="1359"/>
      <c r="E726" s="1359"/>
      <c r="F726" s="1359"/>
      <c r="G726" s="1359"/>
      <c r="H726" s="1359"/>
      <c r="I726" s="1359"/>
    </row>
    <row r="727" spans="2:9">
      <c r="B727" s="1310"/>
      <c r="C727" s="1310"/>
      <c r="D727" s="1310"/>
      <c r="E727" s="1310"/>
      <c r="F727" s="1310"/>
      <c r="G727" s="1310"/>
      <c r="H727" s="1310"/>
      <c r="I727" s="1310"/>
    </row>
    <row r="728" spans="2:9">
      <c r="B728" s="417"/>
      <c r="C728" s="459"/>
      <c r="D728" s="459"/>
      <c r="E728" s="459"/>
      <c r="F728" s="459"/>
      <c r="G728" s="459"/>
      <c r="H728" s="459"/>
      <c r="I728" s="459"/>
    </row>
    <row r="729" spans="2:9">
      <c r="B729" s="1358" t="s">
        <v>52</v>
      </c>
      <c r="C729" s="1358"/>
      <c r="D729" s="1358"/>
      <c r="E729" s="1358"/>
      <c r="F729" s="1358"/>
      <c r="G729" s="1358"/>
      <c r="H729" s="1358"/>
      <c r="I729" s="1358"/>
    </row>
    <row r="730" spans="2:9">
      <c r="B730" s="413" t="s">
        <v>51</v>
      </c>
      <c r="C730" s="459"/>
      <c r="D730" s="459"/>
      <c r="E730" s="459"/>
      <c r="F730" s="459"/>
      <c r="G730" s="459"/>
      <c r="H730" s="459"/>
      <c r="I730" s="459"/>
    </row>
    <row r="731" spans="2:9">
      <c r="B731" s="428" t="s">
        <v>172</v>
      </c>
      <c r="C731" s="459"/>
      <c r="D731" s="459"/>
      <c r="E731" s="459"/>
      <c r="F731" s="459"/>
      <c r="G731" s="459"/>
      <c r="H731" s="459"/>
      <c r="I731" s="459"/>
    </row>
    <row r="732" spans="2:9">
      <c r="B732" s="414"/>
      <c r="C732" s="459"/>
      <c r="D732" s="459"/>
      <c r="E732" s="459"/>
      <c r="F732" s="459"/>
      <c r="G732" s="459"/>
      <c r="H732" s="459"/>
      <c r="I732" s="459"/>
    </row>
    <row r="733" spans="2:9">
      <c r="B733" s="415"/>
      <c r="C733" s="416">
        <v>2014</v>
      </c>
      <c r="D733" s="416">
        <v>2015</v>
      </c>
      <c r="E733" s="416">
        <v>2016</v>
      </c>
      <c r="F733" s="416">
        <v>2017</v>
      </c>
      <c r="G733" s="416">
        <v>2018</v>
      </c>
      <c r="H733" s="416">
        <v>2019</v>
      </c>
      <c r="I733" s="416">
        <v>2020</v>
      </c>
    </row>
    <row r="734" spans="2:9">
      <c r="B734" s="503" t="s">
        <v>1280</v>
      </c>
      <c r="C734" s="459"/>
      <c r="D734" s="459"/>
      <c r="E734" s="459"/>
      <c r="F734" s="459"/>
      <c r="G734" s="459"/>
      <c r="H734" s="459"/>
      <c r="I734" s="459"/>
    </row>
    <row r="735" spans="2:9">
      <c r="B735" s="82" t="s">
        <v>535</v>
      </c>
      <c r="C735" s="588">
        <v>18</v>
      </c>
      <c r="D735" s="588">
        <v>18</v>
      </c>
      <c r="E735" s="588">
        <v>16</v>
      </c>
      <c r="F735" s="588">
        <v>16</v>
      </c>
      <c r="G735" s="588">
        <v>16</v>
      </c>
      <c r="H735" s="588">
        <v>16</v>
      </c>
      <c r="I735" s="588">
        <v>16</v>
      </c>
    </row>
    <row r="736" spans="2:9">
      <c r="B736" s="242" t="s">
        <v>328</v>
      </c>
      <c r="C736" s="610">
        <v>1</v>
      </c>
      <c r="D736" s="610">
        <v>1</v>
      </c>
      <c r="E736" s="610">
        <v>1</v>
      </c>
      <c r="F736" s="610">
        <v>1</v>
      </c>
      <c r="G736" s="610">
        <v>1</v>
      </c>
      <c r="H736" s="610">
        <v>1</v>
      </c>
      <c r="I736" s="610">
        <v>1</v>
      </c>
    </row>
    <row r="737" spans="2:9">
      <c r="B737" s="242" t="s">
        <v>372</v>
      </c>
      <c r="C737" s="608" t="s">
        <v>139</v>
      </c>
      <c r="D737" s="608" t="s">
        <v>139</v>
      </c>
      <c r="E737" s="608" t="s">
        <v>139</v>
      </c>
      <c r="F737" s="608" t="s">
        <v>139</v>
      </c>
      <c r="G737" s="608" t="s">
        <v>139</v>
      </c>
      <c r="H737" s="608" t="s">
        <v>139</v>
      </c>
      <c r="I737" s="608" t="s">
        <v>139</v>
      </c>
    </row>
    <row r="738" spans="2:9">
      <c r="B738" s="242" t="s">
        <v>373</v>
      </c>
      <c r="C738" s="608" t="s">
        <v>139</v>
      </c>
      <c r="D738" s="608" t="s">
        <v>139</v>
      </c>
      <c r="E738" s="608" t="s">
        <v>139</v>
      </c>
      <c r="F738" s="608" t="s">
        <v>139</v>
      </c>
      <c r="G738" s="608" t="s">
        <v>139</v>
      </c>
      <c r="H738" s="608" t="s">
        <v>139</v>
      </c>
      <c r="I738" s="608" t="s">
        <v>139</v>
      </c>
    </row>
    <row r="739" spans="2:9">
      <c r="B739" s="242" t="s">
        <v>330</v>
      </c>
      <c r="C739" s="610">
        <v>17</v>
      </c>
      <c r="D739" s="610">
        <v>17</v>
      </c>
      <c r="E739" s="610">
        <v>15</v>
      </c>
      <c r="F739" s="610">
        <v>15</v>
      </c>
      <c r="G739" s="610">
        <v>15</v>
      </c>
      <c r="H739" s="610">
        <v>15</v>
      </c>
      <c r="I739" s="610">
        <v>16</v>
      </c>
    </row>
    <row r="740" spans="2:9">
      <c r="B740" s="242" t="s">
        <v>331</v>
      </c>
      <c r="C740" s="608" t="s">
        <v>139</v>
      </c>
      <c r="D740" s="608" t="s">
        <v>139</v>
      </c>
      <c r="E740" s="608" t="s">
        <v>139</v>
      </c>
      <c r="F740" s="608" t="s">
        <v>139</v>
      </c>
      <c r="G740" s="608" t="s">
        <v>139</v>
      </c>
      <c r="H740" s="608" t="s">
        <v>139</v>
      </c>
      <c r="I740" s="608" t="s">
        <v>139</v>
      </c>
    </row>
    <row r="741" spans="2:9">
      <c r="B741" s="242"/>
      <c r="C741" s="459"/>
      <c r="D741" s="459"/>
      <c r="E741" s="459"/>
      <c r="F741" s="459"/>
      <c r="G741" s="459"/>
      <c r="H741" s="459"/>
      <c r="I741" s="459"/>
    </row>
    <row r="742" spans="2:9">
      <c r="B742" s="82" t="s">
        <v>371</v>
      </c>
      <c r="C742" s="608" t="s">
        <v>139</v>
      </c>
      <c r="D742" s="608" t="s">
        <v>139</v>
      </c>
      <c r="E742" s="608" t="s">
        <v>139</v>
      </c>
      <c r="F742" s="608" t="s">
        <v>139</v>
      </c>
      <c r="G742" s="608" t="s">
        <v>139</v>
      </c>
      <c r="H742" s="608" t="s">
        <v>139</v>
      </c>
      <c r="I742" s="608" t="s">
        <v>139</v>
      </c>
    </row>
    <row r="743" spans="2:9">
      <c r="B743" s="242" t="s">
        <v>328</v>
      </c>
      <c r="C743" s="610"/>
      <c r="D743" s="610"/>
      <c r="E743" s="610"/>
      <c r="F743" s="610"/>
      <c r="G743" s="610"/>
      <c r="H743" s="610"/>
      <c r="I743" s="610"/>
    </row>
    <row r="744" spans="2:9">
      <c r="B744" s="242" t="s">
        <v>372</v>
      </c>
      <c r="C744" s="518"/>
      <c r="D744" s="518"/>
      <c r="E744" s="518"/>
      <c r="F744" s="518"/>
      <c r="G744" s="518"/>
      <c r="H744" s="518"/>
      <c r="I744" s="518"/>
    </row>
    <row r="745" spans="2:9">
      <c r="B745" s="242" t="s">
        <v>373</v>
      </c>
      <c r="C745" s="518"/>
      <c r="D745" s="518"/>
      <c r="E745" s="518"/>
      <c r="F745" s="518"/>
      <c r="G745" s="518"/>
      <c r="H745" s="518"/>
      <c r="I745" s="518"/>
    </row>
    <row r="746" spans="2:9">
      <c r="B746" s="242" t="s">
        <v>330</v>
      </c>
      <c r="C746" s="610"/>
      <c r="D746" s="610"/>
      <c r="E746" s="610"/>
      <c r="F746" s="610"/>
      <c r="G746" s="610"/>
      <c r="H746" s="610"/>
      <c r="I746" s="610"/>
    </row>
    <row r="747" spans="2:9">
      <c r="B747" s="242" t="s">
        <v>331</v>
      </c>
      <c r="C747" s="610"/>
      <c r="D747" s="610"/>
      <c r="E747" s="610"/>
      <c r="F747" s="610"/>
      <c r="G747" s="610"/>
      <c r="H747" s="610"/>
      <c r="I747" s="610"/>
    </row>
    <row r="748" spans="2:9">
      <c r="B748" s="242"/>
      <c r="C748" s="459"/>
      <c r="D748" s="459"/>
      <c r="E748" s="459"/>
      <c r="F748" s="459"/>
      <c r="G748" s="459"/>
      <c r="H748" s="459"/>
      <c r="I748" s="459"/>
    </row>
    <row r="749" spans="2:9">
      <c r="B749" s="82" t="s">
        <v>374</v>
      </c>
      <c r="C749" s="608" t="s">
        <v>139</v>
      </c>
      <c r="D749" s="608" t="s">
        <v>139</v>
      </c>
      <c r="E749" s="608" t="s">
        <v>139</v>
      </c>
      <c r="F749" s="608" t="s">
        <v>139</v>
      </c>
      <c r="G749" s="608" t="s">
        <v>139</v>
      </c>
      <c r="H749" s="608" t="s">
        <v>139</v>
      </c>
      <c r="I749" s="608" t="s">
        <v>139</v>
      </c>
    </row>
    <row r="750" spans="2:9">
      <c r="B750" s="242" t="s">
        <v>328</v>
      </c>
      <c r="C750" s="518"/>
      <c r="D750" s="518"/>
      <c r="E750" s="518"/>
      <c r="F750" s="518"/>
      <c r="G750" s="518"/>
      <c r="H750" s="518"/>
      <c r="I750" s="518"/>
    </row>
    <row r="751" spans="2:9">
      <c r="B751" s="242" t="s">
        <v>372</v>
      </c>
      <c r="C751" s="518"/>
      <c r="D751" s="518"/>
      <c r="E751" s="518"/>
      <c r="F751" s="518"/>
      <c r="G751" s="518"/>
      <c r="H751" s="518"/>
      <c r="I751" s="518"/>
    </row>
    <row r="752" spans="2:9">
      <c r="B752" s="242" t="s">
        <v>373</v>
      </c>
      <c r="C752" s="518"/>
      <c r="D752" s="518"/>
      <c r="E752" s="518"/>
      <c r="F752" s="518"/>
      <c r="G752" s="518"/>
      <c r="H752" s="518"/>
      <c r="I752" s="518"/>
    </row>
    <row r="753" spans="2:9">
      <c r="B753" s="242" t="s">
        <v>330</v>
      </c>
      <c r="C753" s="518"/>
      <c r="D753" s="518"/>
      <c r="E753" s="518"/>
      <c r="F753" s="518"/>
      <c r="G753" s="518"/>
      <c r="H753" s="518"/>
      <c r="I753" s="518"/>
    </row>
    <row r="754" spans="2:9">
      <c r="B754" s="242" t="s">
        <v>331</v>
      </c>
      <c r="C754" s="518"/>
      <c r="D754" s="518"/>
      <c r="E754" s="518"/>
      <c r="F754" s="518"/>
      <c r="G754" s="518"/>
      <c r="H754" s="518"/>
      <c r="I754" s="518"/>
    </row>
    <row r="755" spans="2:9" ht="15" thickBot="1">
      <c r="B755" s="611"/>
      <c r="C755" s="459"/>
      <c r="D755" s="459"/>
      <c r="E755" s="459"/>
      <c r="F755" s="459"/>
      <c r="G755" s="459"/>
      <c r="H755" s="459"/>
      <c r="I755" s="459"/>
    </row>
    <row r="756" spans="2:9" ht="15" thickTop="1">
      <c r="B756" s="1359" t="s">
        <v>1515</v>
      </c>
      <c r="C756" s="1359"/>
      <c r="D756" s="1359"/>
      <c r="E756" s="1359"/>
      <c r="F756" s="1359"/>
      <c r="G756" s="1359"/>
      <c r="H756" s="1359"/>
      <c r="I756" s="1359"/>
    </row>
    <row r="757" spans="2:9">
      <c r="B757" s="1310"/>
      <c r="C757" s="1310"/>
      <c r="D757" s="1310"/>
      <c r="E757" s="1310"/>
      <c r="F757" s="1310"/>
      <c r="G757" s="1310"/>
      <c r="H757" s="1310"/>
      <c r="I757" s="1310"/>
    </row>
    <row r="758" spans="2:9">
      <c r="B758" s="422"/>
      <c r="C758" s="459"/>
      <c r="D758" s="459"/>
      <c r="E758" s="459"/>
      <c r="F758" s="459"/>
      <c r="G758" s="459"/>
      <c r="H758" s="459"/>
      <c r="I758" s="459"/>
    </row>
    <row r="759" spans="2:9">
      <c r="B759" s="1358" t="s">
        <v>54</v>
      </c>
      <c r="C759" s="1358"/>
      <c r="D759" s="1358"/>
      <c r="E759" s="1358"/>
      <c r="F759" s="1358"/>
      <c r="G759" s="1358"/>
      <c r="H759" s="1358"/>
      <c r="I759" s="1358"/>
    </row>
    <row r="760" spans="2:9">
      <c r="B760" s="413" t="s">
        <v>53</v>
      </c>
      <c r="C760" s="459"/>
      <c r="D760" s="459"/>
      <c r="E760" s="459"/>
      <c r="F760" s="459"/>
      <c r="G760" s="459"/>
      <c r="H760" s="459"/>
      <c r="I760" s="459"/>
    </row>
    <row r="761" spans="2:9">
      <c r="B761" s="422" t="s">
        <v>376</v>
      </c>
      <c r="C761" s="459"/>
      <c r="D761" s="459"/>
      <c r="E761" s="459"/>
      <c r="F761" s="459"/>
      <c r="G761" s="459"/>
      <c r="H761" s="459"/>
      <c r="I761" s="459"/>
    </row>
    <row r="762" spans="2:9">
      <c r="B762" s="422"/>
      <c r="C762" s="459"/>
      <c r="D762" s="459"/>
      <c r="E762" s="459"/>
      <c r="F762" s="459"/>
      <c r="G762" s="459"/>
      <c r="H762" s="459"/>
      <c r="I762" s="459"/>
    </row>
    <row r="763" spans="2:9">
      <c r="B763" s="415"/>
      <c r="C763" s="416">
        <v>2014</v>
      </c>
      <c r="D763" s="416">
        <v>2015</v>
      </c>
      <c r="E763" s="416">
        <v>2016</v>
      </c>
      <c r="F763" s="416">
        <v>2017</v>
      </c>
      <c r="G763" s="416">
        <v>2018</v>
      </c>
      <c r="H763" s="416">
        <v>2019</v>
      </c>
      <c r="I763" s="416">
        <v>2020</v>
      </c>
    </row>
    <row r="764" spans="2:9">
      <c r="B764" s="503" t="s">
        <v>802</v>
      </c>
      <c r="C764" s="459"/>
      <c r="D764" s="459"/>
      <c r="E764" s="459"/>
      <c r="F764" s="459"/>
      <c r="G764" s="459"/>
      <c r="H764" s="459"/>
      <c r="I764" s="459"/>
    </row>
    <row r="765" spans="2:9">
      <c r="B765" s="999" t="s">
        <v>378</v>
      </c>
      <c r="C765" s="1084">
        <f>C766</f>
        <v>8.2000000000000003E-2</v>
      </c>
      <c r="D765" s="1084">
        <f t="shared" ref="D765:G765" si="20">D766</f>
        <v>0.11799999999999999</v>
      </c>
      <c r="E765" s="1084">
        <f t="shared" si="20"/>
        <v>0.27400000000000002</v>
      </c>
      <c r="F765" s="1084">
        <f t="shared" si="20"/>
        <v>0.28600000000000003</v>
      </c>
      <c r="G765" s="1084">
        <f t="shared" si="20"/>
        <v>0.29100000000000004</v>
      </c>
      <c r="H765" s="1084">
        <f>+H766</f>
        <v>0.28300000000000003</v>
      </c>
      <c r="I765" s="1084">
        <f>I766</f>
        <v>0.152</v>
      </c>
    </row>
    <row r="766" spans="2:9">
      <c r="B766" s="1000" t="s">
        <v>291</v>
      </c>
      <c r="C766" s="1074">
        <f>SUM(C767:C769)</f>
        <v>8.2000000000000003E-2</v>
      </c>
      <c r="D766" s="1074">
        <f t="shared" ref="D766:H766" si="21">SUM(D767:D769)</f>
        <v>0.11799999999999999</v>
      </c>
      <c r="E766" s="1074">
        <f t="shared" si="21"/>
        <v>0.27400000000000002</v>
      </c>
      <c r="F766" s="1074">
        <f t="shared" si="21"/>
        <v>0.28600000000000003</v>
      </c>
      <c r="G766" s="1074">
        <f t="shared" si="21"/>
        <v>0.29100000000000004</v>
      </c>
      <c r="H766" s="1074">
        <f t="shared" si="21"/>
        <v>0.28300000000000003</v>
      </c>
      <c r="I766" s="1074">
        <f>SUM(I767:I769)</f>
        <v>0.152</v>
      </c>
    </row>
    <row r="767" spans="2:9">
      <c r="B767" s="1192" t="s">
        <v>292</v>
      </c>
      <c r="C767" s="1193">
        <f>64/1000</f>
        <v>6.4000000000000001E-2</v>
      </c>
      <c r="D767" s="1193">
        <f>109/1000</f>
        <v>0.109</v>
      </c>
      <c r="E767" s="1193">
        <f>260/1000</f>
        <v>0.26</v>
      </c>
      <c r="F767" s="1193">
        <f>268/1000</f>
        <v>0.26800000000000002</v>
      </c>
      <c r="G767" s="1193">
        <f>271/1000</f>
        <v>0.27100000000000002</v>
      </c>
      <c r="H767" s="1193">
        <f>260/1000</f>
        <v>0.26</v>
      </c>
      <c r="I767" s="1193">
        <f>131/1000</f>
        <v>0.13100000000000001</v>
      </c>
    </row>
    <row r="768" spans="2:9" s="795" customFormat="1">
      <c r="B768" s="1192" t="s">
        <v>1598</v>
      </c>
      <c r="C768" s="1193">
        <f>18/1000</f>
        <v>1.7999999999999999E-2</v>
      </c>
      <c r="D768" s="1193">
        <f>8/1000</f>
        <v>8.0000000000000002E-3</v>
      </c>
      <c r="E768" s="1193">
        <f>14/1000</f>
        <v>1.4E-2</v>
      </c>
      <c r="F768" s="1193">
        <f>14/1000</f>
        <v>1.4E-2</v>
      </c>
      <c r="G768" s="1193">
        <f>20/1000</f>
        <v>0.02</v>
      </c>
      <c r="H768" s="1193">
        <f>23/1000</f>
        <v>2.3E-2</v>
      </c>
      <c r="I768" s="1193">
        <f>21/1000</f>
        <v>2.1000000000000001E-2</v>
      </c>
    </row>
    <row r="769" spans="2:9">
      <c r="B769" s="1192" t="s">
        <v>1281</v>
      </c>
      <c r="C769" s="1193">
        <f>0/1000</f>
        <v>0</v>
      </c>
      <c r="D769" s="1193">
        <v>1E-3</v>
      </c>
      <c r="E769" s="1193">
        <f>0/1000</f>
        <v>0</v>
      </c>
      <c r="F769" s="1193">
        <f>4/1000</f>
        <v>4.0000000000000001E-3</v>
      </c>
      <c r="G769" s="1193">
        <f>0/1000</f>
        <v>0</v>
      </c>
      <c r="H769" s="1193">
        <f>0/1000</f>
        <v>0</v>
      </c>
      <c r="I769" s="1193">
        <f>0/1000</f>
        <v>0</v>
      </c>
    </row>
    <row r="770" spans="2:9">
      <c r="B770" s="242" t="s">
        <v>294</v>
      </c>
      <c r="C770" s="605" t="s">
        <v>139</v>
      </c>
      <c r="D770" s="605" t="s">
        <v>139</v>
      </c>
      <c r="E770" s="605" t="s">
        <v>139</v>
      </c>
      <c r="F770" s="605" t="s">
        <v>139</v>
      </c>
      <c r="G770" s="605" t="s">
        <v>139</v>
      </c>
      <c r="H770" s="605" t="s">
        <v>139</v>
      </c>
      <c r="I770" s="605" t="s">
        <v>139</v>
      </c>
    </row>
    <row r="771" spans="2:9" ht="15" thickBot="1">
      <c r="B771" s="242" t="s">
        <v>236</v>
      </c>
      <c r="C771" s="605" t="s">
        <v>139</v>
      </c>
      <c r="D771" s="605" t="s">
        <v>139</v>
      </c>
      <c r="E771" s="605" t="s">
        <v>139</v>
      </c>
      <c r="F771" s="605" t="s">
        <v>139</v>
      </c>
      <c r="G771" s="605" t="s">
        <v>139</v>
      </c>
      <c r="H771" s="605" t="s">
        <v>139</v>
      </c>
      <c r="I771" s="605" t="s">
        <v>139</v>
      </c>
    </row>
    <row r="772" spans="2:9" ht="15" thickTop="1">
      <c r="B772" s="1359" t="s">
        <v>1515</v>
      </c>
      <c r="C772" s="1359"/>
      <c r="D772" s="1359"/>
      <c r="E772" s="1359"/>
      <c r="F772" s="1359"/>
      <c r="G772" s="1359"/>
      <c r="H772" s="1359"/>
      <c r="I772" s="1359"/>
    </row>
    <row r="773" spans="2:9">
      <c r="B773" s="1310"/>
      <c r="C773" s="1310"/>
      <c r="D773" s="1310"/>
      <c r="E773" s="1310"/>
      <c r="F773" s="1310"/>
      <c r="G773" s="1310"/>
      <c r="H773" s="1310"/>
      <c r="I773" s="1310"/>
    </row>
    <row r="774" spans="2:9">
      <c r="B774" s="417"/>
      <c r="C774" s="459"/>
      <c r="D774" s="459"/>
      <c r="E774" s="459"/>
      <c r="F774" s="459"/>
      <c r="G774" s="459"/>
      <c r="H774" s="459"/>
      <c r="I774" s="459"/>
    </row>
    <row r="775" spans="2:9">
      <c r="B775" s="1358" t="s">
        <v>56</v>
      </c>
      <c r="C775" s="1358"/>
      <c r="D775" s="1358"/>
      <c r="E775" s="1358"/>
      <c r="F775" s="1358"/>
      <c r="G775" s="1358"/>
      <c r="H775" s="1358"/>
      <c r="I775" s="1358"/>
    </row>
    <row r="776" spans="2:9">
      <c r="B776" s="413" t="s">
        <v>55</v>
      </c>
      <c r="C776" s="459"/>
      <c r="D776" s="459"/>
      <c r="E776" s="459"/>
      <c r="F776" s="459"/>
      <c r="G776" s="459"/>
      <c r="H776" s="459"/>
      <c r="I776" s="459"/>
    </row>
    <row r="777" spans="2:9">
      <c r="B777" s="422" t="s">
        <v>379</v>
      </c>
      <c r="C777" s="459"/>
      <c r="D777" s="459"/>
      <c r="E777" s="459"/>
      <c r="F777" s="459"/>
      <c r="G777" s="459"/>
      <c r="H777" s="459"/>
      <c r="I777" s="459"/>
    </row>
    <row r="778" spans="2:9">
      <c r="B778" s="417"/>
      <c r="C778" s="459"/>
      <c r="D778" s="459"/>
      <c r="E778" s="459"/>
      <c r="F778" s="459"/>
      <c r="G778" s="459"/>
      <c r="H778" s="459"/>
      <c r="I778" s="459"/>
    </row>
    <row r="779" spans="2:9">
      <c r="B779" s="415"/>
      <c r="C779" s="416">
        <v>2014</v>
      </c>
      <c r="D779" s="416">
        <v>2015</v>
      </c>
      <c r="E779" s="416">
        <v>2016</v>
      </c>
      <c r="F779" s="416">
        <v>2017</v>
      </c>
      <c r="G779" s="416">
        <v>2018</v>
      </c>
      <c r="H779" s="416">
        <v>2019</v>
      </c>
      <c r="I779" s="416">
        <v>2020</v>
      </c>
    </row>
    <row r="780" spans="2:9">
      <c r="B780" s="503" t="s">
        <v>802</v>
      </c>
      <c r="C780" s="459"/>
      <c r="D780" s="459"/>
      <c r="E780" s="459"/>
      <c r="F780" s="459"/>
      <c r="G780" s="459"/>
      <c r="H780" s="459"/>
      <c r="I780" s="459"/>
    </row>
    <row r="781" spans="2:9">
      <c r="B781" s="999" t="s">
        <v>1599</v>
      </c>
      <c r="C781" s="615">
        <f>C782</f>
        <v>4300.1686541163726</v>
      </c>
      <c r="D781" s="615">
        <f t="shared" ref="D781:I781" si="22">D782</f>
        <v>4135.0314233227391</v>
      </c>
      <c r="E781" s="615">
        <f t="shared" si="22"/>
        <v>4607.329150966345</v>
      </c>
      <c r="F781" s="615">
        <f t="shared" si="22"/>
        <v>5356.3911532743059</v>
      </c>
      <c r="G781" s="615">
        <f t="shared" si="22"/>
        <v>5842.7665653782351</v>
      </c>
      <c r="H781" s="615">
        <f t="shared" si="22"/>
        <v>6442.1418777533327</v>
      </c>
      <c r="I781" s="615">
        <f t="shared" si="22"/>
        <v>6830.0213301297299</v>
      </c>
    </row>
    <row r="782" spans="2:9">
      <c r="B782" s="1000" t="s">
        <v>1595</v>
      </c>
      <c r="C782" s="615">
        <f t="shared" ref="C782:I782" si="23">SUM(C783:C784)</f>
        <v>4300.1686541163726</v>
      </c>
      <c r="D782" s="615">
        <f t="shared" si="23"/>
        <v>4135.0314233227391</v>
      </c>
      <c r="E782" s="615">
        <f t="shared" si="23"/>
        <v>4607.329150966345</v>
      </c>
      <c r="F782" s="615">
        <f t="shared" si="23"/>
        <v>5356.3911532743059</v>
      </c>
      <c r="G782" s="615">
        <f t="shared" si="23"/>
        <v>5842.7665653782351</v>
      </c>
      <c r="H782" s="615">
        <f t="shared" si="23"/>
        <v>6442.1418777533327</v>
      </c>
      <c r="I782" s="615">
        <f t="shared" si="23"/>
        <v>6830.0213301297299</v>
      </c>
    </row>
    <row r="783" spans="2:9">
      <c r="B783" s="1192" t="s">
        <v>1596</v>
      </c>
      <c r="C783" s="615">
        <v>1201.843106089583</v>
      </c>
      <c r="D783" s="615">
        <v>1408.6236912398381</v>
      </c>
      <c r="E783" s="615">
        <v>1085.3465303179671</v>
      </c>
      <c r="F783" s="615">
        <v>1159.4768370770385</v>
      </c>
      <c r="G783" s="615">
        <v>948.42225492956823</v>
      </c>
      <c r="H783" s="615">
        <v>1328.4262887337857</v>
      </c>
      <c r="I783" s="615">
        <v>894.07968148213274</v>
      </c>
    </row>
    <row r="784" spans="2:9">
      <c r="B784" s="1192" t="s">
        <v>1597</v>
      </c>
      <c r="C784" s="615">
        <v>3098.3255480267899</v>
      </c>
      <c r="D784" s="615">
        <v>2726.407732082901</v>
      </c>
      <c r="E784" s="615">
        <v>3521.9826206483776</v>
      </c>
      <c r="F784" s="615">
        <v>4196.9143161972679</v>
      </c>
      <c r="G784" s="615">
        <v>4894.3443104486669</v>
      </c>
      <c r="H784" s="615">
        <v>5113.7155890195472</v>
      </c>
      <c r="I784" s="615">
        <v>5935.9416486475975</v>
      </c>
    </row>
    <row r="785" spans="2:9">
      <c r="B785" s="242" t="s">
        <v>294</v>
      </c>
      <c r="C785" s="605" t="s">
        <v>139</v>
      </c>
      <c r="D785" s="605" t="s">
        <v>139</v>
      </c>
      <c r="E785" s="605" t="s">
        <v>139</v>
      </c>
      <c r="F785" s="605" t="s">
        <v>139</v>
      </c>
      <c r="G785" s="605" t="s">
        <v>139</v>
      </c>
      <c r="H785" s="605" t="s">
        <v>139</v>
      </c>
      <c r="I785" s="605" t="s">
        <v>139</v>
      </c>
    </row>
    <row r="786" spans="2:9" ht="15" thickBot="1">
      <c r="B786" s="242" t="s">
        <v>236</v>
      </c>
      <c r="C786" s="605" t="s">
        <v>139</v>
      </c>
      <c r="D786" s="605" t="s">
        <v>139</v>
      </c>
      <c r="E786" s="605" t="s">
        <v>139</v>
      </c>
      <c r="F786" s="605" t="s">
        <v>139</v>
      </c>
      <c r="G786" s="605" t="s">
        <v>139</v>
      </c>
      <c r="H786" s="605" t="s">
        <v>139</v>
      </c>
      <c r="I786" s="605" t="s">
        <v>139</v>
      </c>
    </row>
    <row r="787" spans="2:9" ht="15" thickTop="1">
      <c r="B787" s="1359" t="s">
        <v>1515</v>
      </c>
      <c r="C787" s="1359"/>
      <c r="D787" s="1359"/>
      <c r="E787" s="1359"/>
      <c r="F787" s="1359"/>
      <c r="G787" s="1359"/>
      <c r="H787" s="1359"/>
      <c r="I787" s="1359"/>
    </row>
    <row r="788" spans="2:9">
      <c r="B788" s="1310"/>
      <c r="C788" s="1310"/>
      <c r="D788" s="1310"/>
      <c r="E788" s="1310"/>
      <c r="F788" s="1310"/>
      <c r="G788" s="1310"/>
      <c r="H788" s="1310"/>
      <c r="I788" s="1310"/>
    </row>
    <row r="789" spans="2:9">
      <c r="B789" s="417"/>
      <c r="C789" s="459"/>
      <c r="D789" s="459"/>
      <c r="E789" s="459"/>
      <c r="F789" s="459"/>
      <c r="G789" s="459"/>
      <c r="H789" s="459"/>
      <c r="I789" s="459"/>
    </row>
    <row r="790" spans="2:9">
      <c r="B790" s="1358" t="s">
        <v>58</v>
      </c>
      <c r="C790" s="1358"/>
      <c r="D790" s="1358"/>
      <c r="E790" s="1358"/>
      <c r="F790" s="1358"/>
      <c r="G790" s="1358"/>
      <c r="H790" s="1358"/>
      <c r="I790" s="1358"/>
    </row>
    <row r="791" spans="2:9">
      <c r="B791" s="413" t="s">
        <v>57</v>
      </c>
      <c r="C791" s="459"/>
      <c r="D791" s="459"/>
      <c r="E791" s="459"/>
      <c r="F791" s="459"/>
      <c r="G791" s="459"/>
      <c r="H791" s="459"/>
      <c r="I791" s="459"/>
    </row>
    <row r="792" spans="2:9">
      <c r="B792" s="422" t="s">
        <v>384</v>
      </c>
      <c r="C792" s="459"/>
      <c r="D792" s="459"/>
      <c r="E792" s="459"/>
      <c r="F792" s="459"/>
      <c r="G792" s="459"/>
      <c r="H792" s="459"/>
      <c r="I792" s="459"/>
    </row>
    <row r="793" spans="2:9">
      <c r="B793" s="422"/>
      <c r="C793" s="459"/>
      <c r="D793" s="459"/>
      <c r="E793" s="459"/>
      <c r="F793" s="459"/>
      <c r="G793" s="459"/>
      <c r="H793" s="459"/>
      <c r="I793" s="459"/>
    </row>
    <row r="794" spans="2:9">
      <c r="B794" s="415"/>
      <c r="C794" s="416">
        <v>2014</v>
      </c>
      <c r="D794" s="416">
        <v>2015</v>
      </c>
      <c r="E794" s="416">
        <v>2016</v>
      </c>
      <c r="F794" s="416">
        <v>2017</v>
      </c>
      <c r="G794" s="416">
        <v>2018</v>
      </c>
      <c r="H794" s="416">
        <v>2019</v>
      </c>
      <c r="I794" s="416">
        <v>2020</v>
      </c>
    </row>
    <row r="795" spans="2:9">
      <c r="B795" s="82" t="s">
        <v>385</v>
      </c>
      <c r="C795" s="505"/>
      <c r="D795" s="505"/>
      <c r="E795" s="505"/>
      <c r="F795" s="505"/>
      <c r="G795" s="505"/>
      <c r="H795" s="505"/>
      <c r="I795" s="505"/>
    </row>
    <row r="796" spans="2:9">
      <c r="B796" s="82"/>
      <c r="C796" s="505"/>
      <c r="D796" s="505"/>
      <c r="E796" s="505"/>
      <c r="F796" s="505"/>
      <c r="G796" s="505"/>
      <c r="H796" s="505"/>
      <c r="I796" s="505"/>
    </row>
    <row r="797" spans="2:9">
      <c r="B797" s="503" t="s">
        <v>802</v>
      </c>
      <c r="C797" s="616"/>
      <c r="D797" s="616"/>
      <c r="E797" s="616"/>
      <c r="F797" s="616"/>
      <c r="G797" s="616"/>
      <c r="H797" s="616"/>
      <c r="I797" s="616"/>
    </row>
    <row r="798" spans="2:9">
      <c r="B798" s="64" t="s">
        <v>386</v>
      </c>
      <c r="C798" s="979">
        <v>1.216</v>
      </c>
      <c r="D798" s="426">
        <v>0.378</v>
      </c>
      <c r="E798" s="426">
        <v>0.47499999999999998</v>
      </c>
      <c r="F798" s="426">
        <v>0.46399999999999997</v>
      </c>
      <c r="G798" s="426">
        <v>0.39499999999999996</v>
      </c>
      <c r="H798" s="617">
        <v>0.505</v>
      </c>
      <c r="I798" s="617">
        <v>0.745</v>
      </c>
    </row>
    <row r="799" spans="2:9">
      <c r="B799" s="242" t="s">
        <v>291</v>
      </c>
      <c r="C799" s="979">
        <v>1.216</v>
      </c>
      <c r="D799" s="426">
        <v>0.378</v>
      </c>
      <c r="E799" s="426">
        <v>0.47499999999999998</v>
      </c>
      <c r="F799" s="426">
        <v>0.46399999999999997</v>
      </c>
      <c r="G799" s="426">
        <v>0.39499999999999996</v>
      </c>
      <c r="H799" s="617">
        <v>0.505</v>
      </c>
      <c r="I799" s="617">
        <v>0.745</v>
      </c>
    </row>
    <row r="800" spans="2:9">
      <c r="B800" s="475" t="s">
        <v>292</v>
      </c>
      <c r="C800" s="979">
        <v>1.101</v>
      </c>
      <c r="D800" s="426">
        <v>0.29799999999999999</v>
      </c>
      <c r="E800" s="426">
        <v>0.34699999999999998</v>
      </c>
      <c r="F800" s="426">
        <v>0.34499999999999997</v>
      </c>
      <c r="G800" s="426">
        <v>0.34899999999999998</v>
      </c>
      <c r="H800" s="617">
        <v>0.161</v>
      </c>
      <c r="I800" s="617">
        <v>0.14299999999999999</v>
      </c>
    </row>
    <row r="801" spans="2:9">
      <c r="B801" s="475" t="s">
        <v>293</v>
      </c>
      <c r="C801" s="979">
        <v>0.115</v>
      </c>
      <c r="D801" s="426">
        <v>0.08</v>
      </c>
      <c r="E801" s="426">
        <v>0.128</v>
      </c>
      <c r="F801" s="426">
        <v>0.11899999999999999</v>
      </c>
      <c r="G801" s="426">
        <v>4.5999999999999999E-2</v>
      </c>
      <c r="H801" s="617">
        <v>0.34399999999999997</v>
      </c>
      <c r="I801" s="617">
        <v>0.60199999999999998</v>
      </c>
    </row>
    <row r="802" spans="2:9">
      <c r="B802" s="242" t="s">
        <v>294</v>
      </c>
      <c r="C802" s="605" t="s">
        <v>139</v>
      </c>
      <c r="D802" s="605" t="s">
        <v>139</v>
      </c>
      <c r="E802" s="605" t="s">
        <v>139</v>
      </c>
      <c r="F802" s="605" t="s">
        <v>139</v>
      </c>
      <c r="G802" s="605" t="s">
        <v>139</v>
      </c>
      <c r="H802" s="605" t="s">
        <v>139</v>
      </c>
      <c r="I802" s="605" t="s">
        <v>139</v>
      </c>
    </row>
    <row r="803" spans="2:9">
      <c r="B803" s="242" t="s">
        <v>236</v>
      </c>
      <c r="C803" s="605" t="s">
        <v>139</v>
      </c>
      <c r="D803" s="605" t="s">
        <v>139</v>
      </c>
      <c r="E803" s="605" t="s">
        <v>139</v>
      </c>
      <c r="F803" s="605" t="s">
        <v>139</v>
      </c>
      <c r="G803" s="605" t="s">
        <v>139</v>
      </c>
      <c r="H803" s="605" t="s">
        <v>139</v>
      </c>
      <c r="I803" s="605" t="s">
        <v>139</v>
      </c>
    </row>
    <row r="804" spans="2:9">
      <c r="B804" s="242"/>
      <c r="C804" s="418"/>
      <c r="D804" s="418"/>
      <c r="E804" s="418"/>
      <c r="F804" s="418"/>
      <c r="G804" s="418"/>
      <c r="H804" s="418"/>
      <c r="I804" s="418"/>
    </row>
    <row r="805" spans="2:9">
      <c r="B805" s="64" t="s">
        <v>387</v>
      </c>
      <c r="C805" s="605" t="s">
        <v>139</v>
      </c>
      <c r="D805" s="605" t="s">
        <v>139</v>
      </c>
      <c r="E805" s="605" t="s">
        <v>139</v>
      </c>
      <c r="F805" s="605" t="s">
        <v>139</v>
      </c>
      <c r="G805" s="605" t="s">
        <v>139</v>
      </c>
      <c r="H805" s="605" t="s">
        <v>139</v>
      </c>
      <c r="I805" s="605" t="s">
        <v>139</v>
      </c>
    </row>
    <row r="806" spans="2:9">
      <c r="B806" s="242" t="s">
        <v>291</v>
      </c>
      <c r="C806" s="418"/>
      <c r="D806" s="418"/>
      <c r="E806" s="418"/>
      <c r="F806" s="418"/>
      <c r="G806" s="418"/>
      <c r="H806" s="418"/>
      <c r="I806" s="418"/>
    </row>
    <row r="807" spans="2:9">
      <c r="B807" s="475" t="s">
        <v>292</v>
      </c>
      <c r="C807" s="418"/>
      <c r="D807" s="418"/>
      <c r="E807" s="418"/>
      <c r="F807" s="418"/>
      <c r="G807" s="418"/>
      <c r="H807" s="418"/>
      <c r="I807" s="418"/>
    </row>
    <row r="808" spans="2:9">
      <c r="B808" s="475" t="s">
        <v>293</v>
      </c>
      <c r="C808" s="418"/>
      <c r="D808" s="418"/>
      <c r="E808" s="418"/>
      <c r="F808" s="418"/>
      <c r="G808" s="418"/>
      <c r="H808" s="418"/>
      <c r="I808" s="418"/>
    </row>
    <row r="809" spans="2:9">
      <c r="B809" s="242" t="s">
        <v>294</v>
      </c>
      <c r="C809" s="418"/>
      <c r="D809" s="418"/>
      <c r="E809" s="418"/>
      <c r="F809" s="418"/>
      <c r="G809" s="418"/>
      <c r="H809" s="418"/>
      <c r="I809" s="418"/>
    </row>
    <row r="810" spans="2:9" ht="15" thickBot="1">
      <c r="B810" s="242" t="s">
        <v>236</v>
      </c>
      <c r="C810" s="418"/>
      <c r="D810" s="418"/>
      <c r="E810" s="418"/>
      <c r="F810" s="418"/>
      <c r="G810" s="418"/>
      <c r="H810" s="418"/>
      <c r="I810" s="418"/>
    </row>
    <row r="811" spans="2:9" ht="15" thickTop="1">
      <c r="B811" s="1359" t="s">
        <v>1515</v>
      </c>
      <c r="C811" s="1359"/>
      <c r="D811" s="1359"/>
      <c r="E811" s="1359"/>
      <c r="F811" s="1359"/>
      <c r="G811" s="1359"/>
      <c r="H811" s="1359"/>
      <c r="I811" s="1359"/>
    </row>
    <row r="812" spans="2:9">
      <c r="B812" s="1310"/>
      <c r="C812" s="1310"/>
      <c r="D812" s="1310"/>
      <c r="E812" s="1310"/>
      <c r="F812" s="1310"/>
      <c r="G812" s="1310"/>
      <c r="H812" s="1310"/>
      <c r="I812" s="1310"/>
    </row>
    <row r="813" spans="2:9">
      <c r="B813" s="1358" t="s">
        <v>60</v>
      </c>
      <c r="C813" s="1358"/>
      <c r="D813" s="1358"/>
      <c r="E813" s="1358"/>
      <c r="F813" s="1358"/>
      <c r="G813" s="1358"/>
      <c r="H813" s="1358"/>
      <c r="I813" s="1358"/>
    </row>
    <row r="814" spans="2:9">
      <c r="B814" s="413" t="s">
        <v>59</v>
      </c>
      <c r="C814" s="459"/>
      <c r="D814" s="459"/>
      <c r="E814" s="459"/>
      <c r="F814" s="459"/>
      <c r="G814" s="459"/>
      <c r="H814" s="459"/>
      <c r="I814" s="459"/>
    </row>
    <row r="815" spans="2:9">
      <c r="B815" s="422" t="s">
        <v>318</v>
      </c>
      <c r="C815" s="459"/>
      <c r="D815" s="459"/>
      <c r="E815" s="459"/>
      <c r="F815" s="459"/>
      <c r="G815" s="459"/>
      <c r="H815" s="459"/>
      <c r="I815" s="459"/>
    </row>
    <row r="816" spans="2:9">
      <c r="B816" s="422"/>
      <c r="C816" s="459"/>
      <c r="D816" s="459"/>
      <c r="E816" s="459"/>
      <c r="F816" s="459"/>
      <c r="G816" s="459"/>
      <c r="H816" s="459"/>
      <c r="I816" s="459"/>
    </row>
    <row r="817" spans="2:9">
      <c r="B817" s="415"/>
      <c r="C817" s="416">
        <v>2014</v>
      </c>
      <c r="D817" s="416">
        <v>2015</v>
      </c>
      <c r="E817" s="416">
        <v>2016</v>
      </c>
      <c r="F817" s="416">
        <v>2017</v>
      </c>
      <c r="G817" s="416">
        <v>2018</v>
      </c>
      <c r="H817" s="416">
        <v>2019</v>
      </c>
      <c r="I817" s="416">
        <v>2020</v>
      </c>
    </row>
    <row r="818" spans="2:9">
      <c r="B818" s="82" t="s">
        <v>388</v>
      </c>
      <c r="C818" s="459"/>
      <c r="D818" s="459"/>
      <c r="E818" s="459"/>
      <c r="F818" s="459"/>
      <c r="G818" s="459"/>
      <c r="H818" s="459"/>
      <c r="I818" s="459"/>
    </row>
    <row r="819" spans="2:9">
      <c r="B819" s="82"/>
      <c r="C819" s="459"/>
      <c r="D819" s="459"/>
      <c r="E819" s="459"/>
      <c r="F819" s="459"/>
      <c r="G819" s="459"/>
      <c r="H819" s="459"/>
      <c r="I819" s="459"/>
    </row>
    <row r="820" spans="2:9">
      <c r="B820" s="503" t="s">
        <v>802</v>
      </c>
      <c r="C820" s="459"/>
      <c r="D820" s="459"/>
      <c r="E820" s="459"/>
      <c r="F820" s="459"/>
      <c r="G820" s="459"/>
      <c r="H820" s="459"/>
      <c r="I820" s="459"/>
    </row>
    <row r="821" spans="2:9">
      <c r="B821" s="64" t="s">
        <v>388</v>
      </c>
      <c r="C821" s="987">
        <v>11397.216123651431</v>
      </c>
      <c r="D821" s="619">
        <v>16369.17588833849</v>
      </c>
      <c r="E821" s="619">
        <v>71155.039548311062</v>
      </c>
      <c r="F821" s="619">
        <v>71214.732892711938</v>
      </c>
      <c r="G821" s="619">
        <v>65344.729649777313</v>
      </c>
      <c r="H821" s="619">
        <v>54623.421960625121</v>
      </c>
      <c r="I821" s="619">
        <v>39852.799814216582</v>
      </c>
    </row>
    <row r="822" spans="2:9">
      <c r="B822" s="1194" t="s">
        <v>1600</v>
      </c>
      <c r="C822" s="987">
        <f>C823</f>
        <v>11457.094803717129</v>
      </c>
      <c r="D822" s="987">
        <f t="shared" ref="D822:I822" si="24">D823</f>
        <v>16568.285809447389</v>
      </c>
      <c r="E822" s="987">
        <f t="shared" si="24"/>
        <v>72727.050280238138</v>
      </c>
      <c r="F822" s="987">
        <f t="shared" si="24"/>
        <v>71023.239361300744</v>
      </c>
      <c r="G822" s="987">
        <f t="shared" si="24"/>
        <v>66074.308311397457</v>
      </c>
      <c r="H822" s="987">
        <f t="shared" si="24"/>
        <v>54523.598458427754</v>
      </c>
      <c r="I822" s="987">
        <f t="shared" si="24"/>
        <v>38822.675250846871</v>
      </c>
    </row>
    <row r="823" spans="2:9">
      <c r="B823" s="1000" t="s">
        <v>1595</v>
      </c>
      <c r="C823" s="987">
        <f>SUM(C824:C826)</f>
        <v>11457.094803717129</v>
      </c>
      <c r="D823" s="987">
        <f t="shared" ref="D823:I823" si="25">SUM(D824:D826)</f>
        <v>16568.285809447389</v>
      </c>
      <c r="E823" s="987">
        <f t="shared" si="25"/>
        <v>72727.050280238138</v>
      </c>
      <c r="F823" s="987">
        <f t="shared" si="25"/>
        <v>71023.239361300744</v>
      </c>
      <c r="G823" s="987">
        <f t="shared" si="25"/>
        <v>66074.308311397457</v>
      </c>
      <c r="H823" s="987">
        <f t="shared" si="25"/>
        <v>54523.598458427754</v>
      </c>
      <c r="I823" s="987">
        <f t="shared" si="25"/>
        <v>38822.675250846871</v>
      </c>
    </row>
    <row r="824" spans="2:9">
      <c r="B824" s="1192" t="s">
        <v>1596</v>
      </c>
      <c r="C824" s="987">
        <f>218683.184/C12</f>
        <v>10401.453112768366</v>
      </c>
      <c r="D824" s="987">
        <f>336483.551/D12</f>
        <v>15226.329136539354</v>
      </c>
      <c r="E824" s="987">
        <f>1646824.265/E12</f>
        <v>71616.998206552351</v>
      </c>
      <c r="F824" s="987">
        <f>1647913.798/F12</f>
        <v>69674.817366704156</v>
      </c>
      <c r="G824" s="987">
        <f>1557848.216/G12</f>
        <v>64721.419905267197</v>
      </c>
      <c r="H824" s="987">
        <f>1312052.123/H12</f>
        <v>53162.340056249355</v>
      </c>
      <c r="I824" s="987">
        <f>927048/I12</f>
        <v>37450.514212843314</v>
      </c>
    </row>
    <row r="825" spans="2:9">
      <c r="B825" s="1192" t="s">
        <v>1597</v>
      </c>
      <c r="C825" s="987">
        <f>22194.118806/C12</f>
        <v>1055.6416909487637</v>
      </c>
      <c r="D825" s="987">
        <f>29655.6276/D12</f>
        <v>1341.9566729080336</v>
      </c>
      <c r="E825" s="987">
        <f>25525.514/E12</f>
        <v>1110.05207368579</v>
      </c>
      <c r="F825" s="987">
        <f>31892.2/F12</f>
        <v>1348.4219945965901</v>
      </c>
      <c r="G825" s="987">
        <f>32564.1/G12</f>
        <v>1352.8884061302617</v>
      </c>
      <c r="H825" s="987">
        <f>33596/H12</f>
        <v>1361.2584021783969</v>
      </c>
      <c r="I825" s="987">
        <f>33966.4/I12</f>
        <v>1372.1610380035565</v>
      </c>
    </row>
    <row r="826" spans="2:9">
      <c r="B826" s="242" t="s">
        <v>294</v>
      </c>
      <c r="C826" s="619" t="s">
        <v>139</v>
      </c>
      <c r="D826" s="619" t="s">
        <v>139</v>
      </c>
      <c r="E826" s="619" t="s">
        <v>139</v>
      </c>
      <c r="F826" s="619" t="s">
        <v>139</v>
      </c>
      <c r="G826" s="619" t="s">
        <v>139</v>
      </c>
      <c r="H826" s="619" t="s">
        <v>139</v>
      </c>
      <c r="I826" s="619" t="s">
        <v>139</v>
      </c>
    </row>
    <row r="827" spans="2:9">
      <c r="B827" s="242" t="s">
        <v>236</v>
      </c>
      <c r="C827" s="619" t="s">
        <v>139</v>
      </c>
      <c r="D827" s="619" t="s">
        <v>139</v>
      </c>
      <c r="E827" s="619" t="s">
        <v>139</v>
      </c>
      <c r="F827" s="619" t="s">
        <v>139</v>
      </c>
      <c r="G827" s="619" t="s">
        <v>139</v>
      </c>
      <c r="H827" s="619" t="s">
        <v>139</v>
      </c>
      <c r="I827" s="619" t="s">
        <v>139</v>
      </c>
    </row>
    <row r="828" spans="2:9">
      <c r="B828" s="242"/>
    </row>
    <row r="829" spans="2:9">
      <c r="B829" s="64" t="s">
        <v>387</v>
      </c>
      <c r="C829" s="619" t="s">
        <v>139</v>
      </c>
      <c r="D829" s="619" t="s">
        <v>139</v>
      </c>
      <c r="E829" s="619" t="s">
        <v>139</v>
      </c>
      <c r="F829" s="619" t="s">
        <v>139</v>
      </c>
      <c r="G829" s="619" t="s">
        <v>139</v>
      </c>
      <c r="H829" s="619" t="s">
        <v>139</v>
      </c>
      <c r="I829" s="619" t="s">
        <v>139</v>
      </c>
    </row>
    <row r="830" spans="2:9">
      <c r="B830" s="242" t="s">
        <v>291</v>
      </c>
      <c r="C830" s="619"/>
      <c r="D830" s="619"/>
      <c r="E830" s="619"/>
      <c r="F830" s="619"/>
      <c r="G830" s="619"/>
      <c r="H830" s="619"/>
      <c r="I830" s="619"/>
    </row>
    <row r="831" spans="2:9">
      <c r="B831" s="475" t="s">
        <v>292</v>
      </c>
      <c r="C831" s="619"/>
      <c r="D831" s="619"/>
      <c r="E831" s="619"/>
      <c r="F831" s="619"/>
      <c r="G831" s="619"/>
      <c r="H831" s="619"/>
      <c r="I831" s="619"/>
    </row>
    <row r="832" spans="2:9">
      <c r="B832" s="475" t="s">
        <v>293</v>
      </c>
      <c r="C832" s="619"/>
      <c r="D832" s="619"/>
      <c r="E832" s="619"/>
      <c r="F832" s="619"/>
      <c r="G832" s="619"/>
      <c r="H832" s="619"/>
      <c r="I832" s="619"/>
    </row>
    <row r="833" spans="2:9">
      <c r="B833" s="242" t="s">
        <v>294</v>
      </c>
      <c r="C833" s="619"/>
      <c r="D833" s="619"/>
      <c r="E833" s="619"/>
      <c r="F833" s="619"/>
      <c r="G833" s="619"/>
      <c r="H833" s="619"/>
      <c r="I833" s="619"/>
    </row>
    <row r="834" spans="2:9" ht="15" thickBot="1">
      <c r="B834" s="242" t="s">
        <v>236</v>
      </c>
      <c r="C834" s="619"/>
      <c r="D834" s="619"/>
      <c r="E834" s="619"/>
      <c r="F834" s="619"/>
      <c r="G834" s="619"/>
      <c r="H834" s="619"/>
      <c r="I834" s="619"/>
    </row>
    <row r="835" spans="2:9" ht="15" thickTop="1">
      <c r="B835" s="1359" t="s">
        <v>1515</v>
      </c>
      <c r="C835" s="1359"/>
      <c r="D835" s="1359"/>
      <c r="E835" s="1359"/>
      <c r="F835" s="1359"/>
      <c r="G835" s="1359"/>
      <c r="H835" s="1359"/>
      <c r="I835" s="1359"/>
    </row>
    <row r="836" spans="2:9">
      <c r="B836" s="1310"/>
      <c r="C836" s="1310"/>
      <c r="D836" s="1310"/>
      <c r="E836" s="1310"/>
      <c r="F836" s="1310"/>
      <c r="G836" s="1310"/>
      <c r="H836" s="1310"/>
      <c r="I836" s="1310"/>
    </row>
    <row r="837" spans="2:9">
      <c r="B837" s="1358" t="s">
        <v>64</v>
      </c>
      <c r="C837" s="1358"/>
      <c r="D837" s="1358"/>
      <c r="E837" s="1358"/>
      <c r="F837" s="1358"/>
      <c r="G837" s="1358"/>
      <c r="H837" s="1358"/>
      <c r="I837" s="1358"/>
    </row>
    <row r="838" spans="2:9">
      <c r="B838" s="413" t="s">
        <v>63</v>
      </c>
      <c r="C838" s="459"/>
      <c r="D838" s="459"/>
      <c r="E838" s="459"/>
      <c r="F838" s="459"/>
      <c r="G838" s="459"/>
      <c r="H838" s="459"/>
      <c r="I838" s="459"/>
    </row>
    <row r="839" spans="2:9">
      <c r="B839" s="411"/>
      <c r="C839" s="459"/>
      <c r="D839" s="459"/>
      <c r="E839" s="459"/>
      <c r="F839" s="459"/>
      <c r="G839" s="459"/>
      <c r="H839" s="459"/>
      <c r="I839" s="459"/>
    </row>
    <row r="840" spans="2:9">
      <c r="B840" s="1361" t="s">
        <v>389</v>
      </c>
      <c r="C840" s="1385" t="s">
        <v>390</v>
      </c>
      <c r="D840" s="1385" t="s">
        <v>391</v>
      </c>
      <c r="E840" s="1383" t="s">
        <v>392</v>
      </c>
      <c r="F840" s="1385" t="s">
        <v>393</v>
      </c>
      <c r="G840" s="1385" t="s">
        <v>394</v>
      </c>
      <c r="H840" s="1383" t="s">
        <v>395</v>
      </c>
      <c r="I840" s="1383"/>
    </row>
    <row r="841" spans="2:9">
      <c r="B841" s="1387"/>
      <c r="C841" s="1384"/>
      <c r="D841" s="1384"/>
      <c r="E841" s="1384"/>
      <c r="F841" s="1384"/>
      <c r="G841" s="1384"/>
      <c r="H841" s="1384"/>
      <c r="I841" s="1384"/>
    </row>
    <row r="842" spans="2:9">
      <c r="B842" s="620" t="s">
        <v>1507</v>
      </c>
      <c r="C842" s="621" t="s">
        <v>397</v>
      </c>
      <c r="D842" s="622" t="s">
        <v>1518</v>
      </c>
      <c r="E842" s="623" t="s">
        <v>399</v>
      </c>
      <c r="F842" s="623" t="s">
        <v>400</v>
      </c>
      <c r="G842" s="623" t="s">
        <v>409</v>
      </c>
      <c r="H842" s="623" t="s">
        <v>402</v>
      </c>
      <c r="I842" s="623"/>
    </row>
    <row r="843" spans="2:9">
      <c r="B843" s="620" t="s">
        <v>1519</v>
      </c>
      <c r="C843" s="621" t="s">
        <v>804</v>
      </c>
      <c r="D843" s="622" t="s">
        <v>1520</v>
      </c>
      <c r="E843" s="623" t="s">
        <v>408</v>
      </c>
      <c r="F843" s="623" t="s">
        <v>413</v>
      </c>
      <c r="G843" s="623" t="s">
        <v>404</v>
      </c>
      <c r="H843" s="623" t="s">
        <v>402</v>
      </c>
      <c r="I843" s="623"/>
    </row>
    <row r="844" spans="2:9" ht="15" thickBot="1">
      <c r="B844" s="624" t="s">
        <v>1521</v>
      </c>
      <c r="C844" s="625" t="s">
        <v>409</v>
      </c>
      <c r="D844" s="626" t="s">
        <v>1520</v>
      </c>
      <c r="E844" s="627" t="s">
        <v>408</v>
      </c>
      <c r="F844" s="627" t="s">
        <v>413</v>
      </c>
      <c r="G844" s="627" t="s">
        <v>404</v>
      </c>
      <c r="H844" s="627" t="s">
        <v>402</v>
      </c>
      <c r="I844" s="627"/>
    </row>
    <row r="845" spans="2:9" ht="15" thickTop="1">
      <c r="B845" s="1368"/>
      <c r="C845" s="1368"/>
      <c r="D845" s="1368"/>
      <c r="E845" s="459"/>
      <c r="F845" s="459"/>
      <c r="G845" s="459"/>
      <c r="H845" s="459"/>
      <c r="I845" s="459"/>
    </row>
    <row r="846" spans="2:9">
      <c r="B846" s="1379"/>
      <c r="C846" s="1379"/>
      <c r="D846" s="1379"/>
      <c r="E846" s="459"/>
      <c r="F846" s="459"/>
      <c r="G846" s="459"/>
      <c r="H846" s="459"/>
      <c r="I846" s="459"/>
    </row>
    <row r="847" spans="2:9">
      <c r="B847" s="1361" t="s">
        <v>389</v>
      </c>
      <c r="C847" s="1385" t="s">
        <v>415</v>
      </c>
      <c r="D847" s="1383" t="s">
        <v>416</v>
      </c>
      <c r="E847" s="1383" t="s">
        <v>417</v>
      </c>
      <c r="F847" s="1383" t="s">
        <v>418</v>
      </c>
      <c r="G847" s="1385" t="s">
        <v>419</v>
      </c>
      <c r="H847" s="1385"/>
      <c r="I847" s="1385"/>
    </row>
    <row r="848" spans="2:9">
      <c r="B848" s="1362"/>
      <c r="C848" s="1386"/>
      <c r="D848" s="1386"/>
      <c r="E848" s="1386"/>
      <c r="F848" s="1386"/>
      <c r="G848" s="628" t="s">
        <v>420</v>
      </c>
      <c r="H848" s="628" t="s">
        <v>421</v>
      </c>
      <c r="I848" s="628"/>
    </row>
    <row r="849" spans="2:9">
      <c r="B849" s="620" t="s">
        <v>1507</v>
      </c>
      <c r="C849" s="621" t="s">
        <v>423</v>
      </c>
      <c r="D849" s="622" t="s">
        <v>1522</v>
      </c>
      <c r="E849" s="623" t="s">
        <v>604</v>
      </c>
      <c r="F849" s="623" t="s">
        <v>1523</v>
      </c>
      <c r="G849" s="623" t="s">
        <v>1524</v>
      </c>
      <c r="H849" s="623" t="s">
        <v>1523</v>
      </c>
      <c r="I849" s="623"/>
    </row>
    <row r="850" spans="2:9">
      <c r="B850" s="620" t="s">
        <v>1519</v>
      </c>
      <c r="C850" s="621" t="s">
        <v>1525</v>
      </c>
      <c r="D850" s="622" t="s">
        <v>1526</v>
      </c>
      <c r="E850" s="623" t="s">
        <v>430</v>
      </c>
      <c r="F850" s="623" t="s">
        <v>1526</v>
      </c>
      <c r="G850" s="623" t="s">
        <v>1527</v>
      </c>
      <c r="H850" s="623" t="s">
        <v>1528</v>
      </c>
      <c r="I850" s="623"/>
    </row>
    <row r="851" spans="2:9" ht="15" thickBot="1">
      <c r="B851" s="624" t="s">
        <v>1521</v>
      </c>
      <c r="C851" s="625" t="s">
        <v>1525</v>
      </c>
      <c r="D851" s="626" t="s">
        <v>1529</v>
      </c>
      <c r="E851" s="627" t="s">
        <v>430</v>
      </c>
      <c r="F851" s="627" t="s">
        <v>1529</v>
      </c>
      <c r="G851" s="627" t="s">
        <v>1530</v>
      </c>
      <c r="H851" s="627" t="s">
        <v>1529</v>
      </c>
      <c r="I851" s="627"/>
    </row>
    <row r="852" spans="2:9" ht="15" thickTop="1">
      <c r="B852" s="1388" t="s">
        <v>1513</v>
      </c>
      <c r="C852" s="1388"/>
      <c r="D852" s="1388"/>
      <c r="E852" s="459"/>
      <c r="F852" s="459"/>
      <c r="G852" s="459"/>
      <c r="H852" s="459"/>
      <c r="I852" s="459"/>
    </row>
    <row r="853" spans="2:9">
      <c r="B853" s="556"/>
      <c r="C853" s="556"/>
      <c r="D853" s="556"/>
      <c r="E853" s="459"/>
      <c r="F853" s="459"/>
      <c r="G853" s="459"/>
      <c r="H853" s="459"/>
      <c r="I853" s="459"/>
    </row>
    <row r="854" spans="2:9">
      <c r="B854" s="411"/>
      <c r="C854" s="459"/>
      <c r="D854" s="459"/>
      <c r="E854" s="459"/>
      <c r="F854" s="459"/>
      <c r="G854" s="459"/>
      <c r="H854" s="459"/>
      <c r="I854" s="459"/>
    </row>
    <row r="855" spans="2:9">
      <c r="B855" s="1358" t="s">
        <v>72</v>
      </c>
      <c r="C855" s="1358"/>
      <c r="D855" s="1358"/>
      <c r="E855" s="1358"/>
      <c r="F855" s="1358"/>
      <c r="G855" s="1358"/>
      <c r="H855" s="1358"/>
      <c r="I855" s="1358"/>
    </row>
    <row r="856" spans="2:9">
      <c r="B856" s="413" t="s">
        <v>71</v>
      </c>
      <c r="C856" s="459"/>
      <c r="D856" s="459"/>
      <c r="E856" s="459"/>
      <c r="F856" s="459"/>
      <c r="G856" s="459"/>
      <c r="H856" s="459"/>
      <c r="I856" s="459"/>
    </row>
    <row r="857" spans="2:9">
      <c r="B857" s="411"/>
      <c r="C857" s="459"/>
      <c r="D857" s="459"/>
      <c r="E857" s="459"/>
      <c r="F857" s="459"/>
      <c r="G857" s="459"/>
      <c r="H857" s="459"/>
      <c r="I857" s="459"/>
    </row>
    <row r="858" spans="2:9" ht="24">
      <c r="B858" s="491" t="s">
        <v>389</v>
      </c>
      <c r="C858" s="631" t="s">
        <v>392</v>
      </c>
      <c r="D858" s="631" t="s">
        <v>434</v>
      </c>
      <c r="E858" s="631" t="s">
        <v>435</v>
      </c>
      <c r="F858" s="631" t="s">
        <v>436</v>
      </c>
      <c r="G858" s="631" t="s">
        <v>437</v>
      </c>
      <c r="H858" s="459"/>
      <c r="I858" s="459"/>
    </row>
    <row r="859" spans="2:9" ht="15" thickBot="1">
      <c r="B859" s="485" t="s">
        <v>1431</v>
      </c>
      <c r="C859" s="632" t="s">
        <v>139</v>
      </c>
      <c r="D859" s="555" t="s">
        <v>139</v>
      </c>
      <c r="E859" s="555" t="s">
        <v>139</v>
      </c>
      <c r="F859" s="555" t="s">
        <v>139</v>
      </c>
      <c r="G859" s="555" t="s">
        <v>139</v>
      </c>
      <c r="H859" s="459"/>
      <c r="I859" s="459"/>
    </row>
    <row r="860" spans="2:9" ht="15" thickTop="1">
      <c r="B860" s="1388"/>
      <c r="C860" s="1388"/>
      <c r="D860" s="1388"/>
      <c r="E860" s="459"/>
      <c r="F860" s="459"/>
      <c r="G860" s="459"/>
      <c r="H860" s="459"/>
      <c r="I860" s="459"/>
    </row>
    <row r="861" spans="2:9">
      <c r="B861" s="546"/>
      <c r="C861" s="459"/>
      <c r="D861" s="459"/>
      <c r="E861" s="459"/>
      <c r="F861" s="459"/>
      <c r="G861" s="459"/>
      <c r="H861" s="459"/>
      <c r="I861" s="459"/>
    </row>
    <row r="862" spans="2:9">
      <c r="B862" s="411"/>
      <c r="C862" s="459"/>
      <c r="D862" s="459"/>
      <c r="E862" s="459"/>
      <c r="F862" s="459"/>
      <c r="G862" s="459"/>
      <c r="H862" s="459"/>
      <c r="I862" s="459"/>
    </row>
    <row r="863" spans="2:9">
      <c r="B863" s="1358" t="s">
        <v>83</v>
      </c>
      <c r="C863" s="1358"/>
      <c r="D863" s="1358"/>
      <c r="E863" s="1358"/>
      <c r="F863" s="1358"/>
      <c r="G863" s="1358"/>
      <c r="H863" s="1358"/>
      <c r="I863" s="1358"/>
    </row>
    <row r="864" spans="2:9">
      <c r="B864" s="413" t="s">
        <v>82</v>
      </c>
      <c r="C864" s="459"/>
      <c r="D864" s="459"/>
      <c r="E864" s="459"/>
      <c r="F864" s="459"/>
      <c r="G864" s="459"/>
      <c r="H864" s="459"/>
      <c r="I864" s="459"/>
    </row>
    <row r="865" spans="2:9">
      <c r="B865" s="411"/>
      <c r="C865" s="459"/>
      <c r="D865" s="459"/>
      <c r="E865" s="459"/>
      <c r="F865" s="459"/>
      <c r="G865" s="459"/>
      <c r="H865" s="459"/>
      <c r="I865" s="459"/>
    </row>
    <row r="866" spans="2:9">
      <c r="B866" s="1361" t="s">
        <v>444</v>
      </c>
      <c r="C866" s="1383" t="s">
        <v>445</v>
      </c>
      <c r="D866" s="1383" t="s">
        <v>392</v>
      </c>
      <c r="E866" s="1383" t="s">
        <v>446</v>
      </c>
      <c r="F866" s="1383" t="s">
        <v>447</v>
      </c>
      <c r="G866" s="1383" t="s">
        <v>448</v>
      </c>
      <c r="H866" s="1383" t="s">
        <v>449</v>
      </c>
      <c r="I866" s="1383" t="s">
        <v>449</v>
      </c>
    </row>
    <row r="867" spans="2:9">
      <c r="B867" s="1362"/>
      <c r="C867" s="1386"/>
      <c r="D867" s="1386"/>
      <c r="E867" s="1386"/>
      <c r="F867" s="1386"/>
      <c r="G867" s="1386"/>
      <c r="H867" s="1386"/>
      <c r="I867" s="1386"/>
    </row>
    <row r="868" spans="2:9" ht="15" thickBot="1">
      <c r="B868" s="485"/>
      <c r="C868" s="632" t="s">
        <v>124</v>
      </c>
      <c r="D868" s="555" t="s">
        <v>139</v>
      </c>
      <c r="E868" s="555" t="s">
        <v>124</v>
      </c>
      <c r="F868" s="555" t="s">
        <v>124</v>
      </c>
      <c r="G868" s="555" t="s">
        <v>124</v>
      </c>
      <c r="H868" s="555" t="s">
        <v>139</v>
      </c>
      <c r="I868" s="555" t="s">
        <v>139</v>
      </c>
    </row>
    <row r="869" spans="2:9" ht="15" thickTop="1">
      <c r="B869" s="498"/>
      <c r="C869" s="459"/>
      <c r="D869" s="459"/>
      <c r="E869" s="459"/>
      <c r="F869" s="459"/>
      <c r="G869" s="459"/>
      <c r="H869" s="459"/>
      <c r="I869" s="459"/>
    </row>
    <row r="870" spans="2:9">
      <c r="B870" s="1361" t="s">
        <v>444</v>
      </c>
      <c r="C870" s="1385" t="s">
        <v>456</v>
      </c>
      <c r="D870" s="1383" t="s">
        <v>457</v>
      </c>
      <c r="E870" s="1383" t="s">
        <v>458</v>
      </c>
      <c r="F870" s="1383" t="s">
        <v>459</v>
      </c>
      <c r="G870" s="459"/>
      <c r="H870" s="459"/>
      <c r="I870" s="459"/>
    </row>
    <row r="871" spans="2:9">
      <c r="B871" s="1362"/>
      <c r="C871" s="1386"/>
      <c r="D871" s="1386"/>
      <c r="E871" s="1386"/>
      <c r="F871" s="1386"/>
      <c r="G871" s="459"/>
      <c r="H871" s="459"/>
      <c r="I871" s="459"/>
    </row>
    <row r="872" spans="2:9" ht="15" thickBot="1">
      <c r="B872" s="485"/>
      <c r="C872" s="400" t="s">
        <v>139</v>
      </c>
      <c r="D872" s="401" t="s">
        <v>124</v>
      </c>
      <c r="E872" s="401" t="s">
        <v>139</v>
      </c>
      <c r="F872" s="401" t="s">
        <v>124</v>
      </c>
      <c r="G872" s="459"/>
      <c r="H872" s="459"/>
      <c r="I872" s="459"/>
    </row>
    <row r="873" spans="2:9" ht="15" thickTop="1">
      <c r="B873" s="1389" t="s">
        <v>1601</v>
      </c>
      <c r="C873" s="1389"/>
      <c r="D873" s="1389"/>
      <c r="E873" s="487"/>
      <c r="F873" s="487"/>
      <c r="G873" s="459"/>
      <c r="H873" s="459"/>
      <c r="I873" s="459"/>
    </row>
    <row r="874" spans="2:9">
      <c r="B874" s="411"/>
      <c r="C874" s="459"/>
      <c r="D874" s="459"/>
      <c r="E874" s="459"/>
      <c r="F874" s="459"/>
      <c r="G874" s="459"/>
      <c r="H874" s="459"/>
      <c r="I874" s="459"/>
    </row>
    <row r="875" spans="2:9">
      <c r="B875" s="1358" t="s">
        <v>92</v>
      </c>
      <c r="C875" s="1358"/>
      <c r="D875" s="1358"/>
      <c r="E875" s="1358"/>
      <c r="F875" s="1358"/>
      <c r="G875" s="1358"/>
      <c r="H875" s="1358"/>
      <c r="I875" s="1358"/>
    </row>
    <row r="876" spans="2:9">
      <c r="B876" s="413" t="s">
        <v>91</v>
      </c>
      <c r="C876" s="459"/>
      <c r="D876" s="459"/>
      <c r="E876" s="459"/>
      <c r="F876" s="459"/>
      <c r="G876" s="459"/>
      <c r="H876" s="459"/>
      <c r="I876" s="459"/>
    </row>
    <row r="877" spans="2:9">
      <c r="B877" s="411"/>
      <c r="C877" s="459"/>
      <c r="D877" s="459"/>
      <c r="E877" s="459"/>
      <c r="F877" s="459"/>
      <c r="G877" s="459"/>
      <c r="H877" s="459"/>
      <c r="I877" s="459"/>
    </row>
    <row r="878" spans="2:9">
      <c r="B878" s="1361" t="s">
        <v>389</v>
      </c>
      <c r="C878" s="1383" t="s">
        <v>464</v>
      </c>
      <c r="D878" s="1383" t="s">
        <v>392</v>
      </c>
      <c r="E878" s="1383" t="s">
        <v>465</v>
      </c>
      <c r="F878" s="1383" t="s">
        <v>466</v>
      </c>
      <c r="G878" s="1383" t="s">
        <v>467</v>
      </c>
      <c r="H878" s="1383" t="s">
        <v>468</v>
      </c>
      <c r="I878" s="1383"/>
    </row>
    <row r="879" spans="2:9">
      <c r="B879" s="1362"/>
      <c r="C879" s="1386"/>
      <c r="D879" s="1386"/>
      <c r="E879" s="1386"/>
      <c r="F879" s="1386"/>
      <c r="G879" s="1386"/>
      <c r="H879" s="1386"/>
      <c r="I879" s="1386"/>
    </row>
    <row r="880" spans="2:9" ht="27.6" thickBot="1">
      <c r="B880" s="1195" t="s">
        <v>1602</v>
      </c>
      <c r="C880" s="1196" t="s">
        <v>925</v>
      </c>
      <c r="D880" s="1197" t="s">
        <v>399</v>
      </c>
      <c r="E880" s="1198" t="s">
        <v>1603</v>
      </c>
      <c r="F880" s="1199" t="s">
        <v>1526</v>
      </c>
      <c r="G880" s="1197" t="s">
        <v>1506</v>
      </c>
      <c r="H880" s="1197" t="s">
        <v>1604</v>
      </c>
      <c r="I880" s="621"/>
    </row>
    <row r="881" spans="2:9" ht="15" thickTop="1">
      <c r="B881" s="486"/>
      <c r="C881" s="636"/>
      <c r="D881" s="459"/>
      <c r="E881" s="459"/>
      <c r="F881" s="459"/>
      <c r="G881" s="459"/>
      <c r="H881" s="459"/>
      <c r="I881" s="459"/>
    </row>
    <row r="882" spans="2:9">
      <c r="B882" s="1361" t="s">
        <v>389</v>
      </c>
      <c r="C882" s="1385" t="s">
        <v>471</v>
      </c>
      <c r="D882" s="1383" t="s">
        <v>472</v>
      </c>
      <c r="E882" s="1383" t="s">
        <v>473</v>
      </c>
      <c r="F882" s="1383" t="s">
        <v>458</v>
      </c>
      <c r="G882" s="459"/>
      <c r="H882" s="459"/>
      <c r="I882" s="459"/>
    </row>
    <row r="883" spans="2:9">
      <c r="B883" s="1362"/>
      <c r="C883" s="1386"/>
      <c r="D883" s="1386"/>
      <c r="E883" s="1386"/>
      <c r="F883" s="1386"/>
      <c r="G883" s="459"/>
      <c r="H883" s="459"/>
      <c r="I883" s="459"/>
    </row>
    <row r="884" spans="2:9" ht="27.6" thickBot="1">
      <c r="B884" s="1200" t="s">
        <v>1602</v>
      </c>
      <c r="C884" s="1201" t="s">
        <v>1605</v>
      </c>
      <c r="D884" s="1202" t="s">
        <v>1605</v>
      </c>
      <c r="E884" s="1197" t="s">
        <v>1606</v>
      </c>
      <c r="F884" s="1203" t="s">
        <v>399</v>
      </c>
      <c r="G884" s="459"/>
      <c r="H884" s="459"/>
      <c r="I884" s="459"/>
    </row>
    <row r="885" spans="2:9" ht="15" thickTop="1">
      <c r="B885" s="1388"/>
      <c r="C885" s="1388"/>
      <c r="D885" s="1388"/>
      <c r="E885" s="459"/>
      <c r="F885" s="459"/>
      <c r="G885" s="459"/>
      <c r="H885" s="459"/>
      <c r="I885" s="459"/>
    </row>
    <row r="886" spans="2:9">
      <c r="B886" s="411"/>
      <c r="C886" s="459"/>
      <c r="D886" s="459"/>
      <c r="E886" s="459"/>
      <c r="F886" s="459"/>
      <c r="G886" s="459"/>
      <c r="H886" s="459"/>
      <c r="I886" s="459"/>
    </row>
  </sheetData>
  <protectedRanges>
    <protectedRange sqref="C371:I371" name="Range1_11"/>
    <protectedRange sqref="C736:I736" name="Range1_13"/>
    <protectedRange sqref="C739:I739" name="Range1_1_9"/>
    <protectedRange sqref="C743:I743" name="Range1_14"/>
    <protectedRange sqref="C746:I747" name="Range1_1_10"/>
    <protectedRange sqref="C842:C844" name="Range1_17"/>
    <protectedRange sqref="C849:G851 D842:I844" name="Range1_1_15"/>
    <protectedRange sqref="I880" name="Range1_2_7"/>
    <protectedRange sqref="C7:C12 D8:I8" name="Range1_8"/>
    <protectedRange sqref="C20:I20" name="Range1_1_3_1"/>
    <protectedRange sqref="C23:I23" name="Range1_2_1_1"/>
    <protectedRange sqref="C24:I24" name="Range1_2_2_1"/>
    <protectedRange sqref="C25:I25" name="Range1_3_1_1"/>
    <protectedRange sqref="C42:I42 C40:I40 D43:I43" name="Range1_4_1"/>
    <protectedRange sqref="C57:I57" name="Range1_6_1"/>
    <protectedRange sqref="C61:I68" name="Range1_1_4_1"/>
    <protectedRange sqref="C72:I77" name="Range1_3_2_1"/>
    <protectedRange sqref="C79:I80" name="Range1_2_3_1"/>
    <protectedRange sqref="C90:I90" name="Range1_7_1"/>
    <protectedRange sqref="C93:I93" name="Range1_1_5_1"/>
    <protectedRange sqref="C96:I99" name="Range1_2_5_1"/>
    <protectedRange sqref="C372:I372" name="Range1_11_1"/>
    <protectedRange sqref="C431:I431" name="Range1_1_7_1"/>
    <protectedRange sqref="D767:I768 C769:I769" name="Range1_15_1"/>
    <protectedRange sqref="C783:I784" name="Range1_1_11_1"/>
    <protectedRange sqref="C880:H880" name="Range1_2_7_1"/>
    <protectedRange sqref="C884:F884" name="Range1_2_7_2"/>
  </protectedRanges>
  <mergeCells count="122">
    <mergeCell ref="B885:D885"/>
    <mergeCell ref="B878:B879"/>
    <mergeCell ref="C878:C879"/>
    <mergeCell ref="D878:D879"/>
    <mergeCell ref="E878:E879"/>
    <mergeCell ref="F878:F879"/>
    <mergeCell ref="G878:G879"/>
    <mergeCell ref="H878:H879"/>
    <mergeCell ref="I878:I879"/>
    <mergeCell ref="B882:B883"/>
    <mergeCell ref="C882:C883"/>
    <mergeCell ref="D882:D883"/>
    <mergeCell ref="E882:E883"/>
    <mergeCell ref="F882:F883"/>
    <mergeCell ref="B870:B871"/>
    <mergeCell ref="C870:C871"/>
    <mergeCell ref="D870:D871"/>
    <mergeCell ref="E870:E871"/>
    <mergeCell ref="F870:F871"/>
    <mergeCell ref="H866:H867"/>
    <mergeCell ref="I866:I867"/>
    <mergeCell ref="B873:D873"/>
    <mergeCell ref="B875:I875"/>
    <mergeCell ref="B852:D852"/>
    <mergeCell ref="B855:I855"/>
    <mergeCell ref="B860:D860"/>
    <mergeCell ref="B863:I863"/>
    <mergeCell ref="B866:B867"/>
    <mergeCell ref="C866:C867"/>
    <mergeCell ref="D866:D867"/>
    <mergeCell ref="E866:E867"/>
    <mergeCell ref="F866:F867"/>
    <mergeCell ref="G866:G867"/>
    <mergeCell ref="B845:D845"/>
    <mergeCell ref="B846:D846"/>
    <mergeCell ref="H840:H841"/>
    <mergeCell ref="B847:B848"/>
    <mergeCell ref="C847:C848"/>
    <mergeCell ref="D847:D848"/>
    <mergeCell ref="E847:E848"/>
    <mergeCell ref="F847:F848"/>
    <mergeCell ref="G847:I847"/>
    <mergeCell ref="I840:I841"/>
    <mergeCell ref="B840:B841"/>
    <mergeCell ref="C840:C841"/>
    <mergeCell ref="D840:D841"/>
    <mergeCell ref="E840:E841"/>
    <mergeCell ref="F840:F841"/>
    <mergeCell ref="G840:G841"/>
    <mergeCell ref="B787:I787"/>
    <mergeCell ref="B788:I788"/>
    <mergeCell ref="B790:I790"/>
    <mergeCell ref="B811:I811"/>
    <mergeCell ref="B812:I812"/>
    <mergeCell ref="B813:I813"/>
    <mergeCell ref="B835:I835"/>
    <mergeCell ref="B836:I836"/>
    <mergeCell ref="B837:I837"/>
    <mergeCell ref="B726:I726"/>
    <mergeCell ref="B727:I727"/>
    <mergeCell ref="B729:I729"/>
    <mergeCell ref="B756:I756"/>
    <mergeCell ref="B757:I757"/>
    <mergeCell ref="B759:I759"/>
    <mergeCell ref="B772:I772"/>
    <mergeCell ref="B773:I773"/>
    <mergeCell ref="B775:I775"/>
    <mergeCell ref="B34:I34"/>
    <mergeCell ref="B49:I49"/>
    <mergeCell ref="B50:I50"/>
    <mergeCell ref="B2:I2"/>
    <mergeCell ref="B14:I14"/>
    <mergeCell ref="B16:I16"/>
    <mergeCell ref="B31:I31"/>
    <mergeCell ref="B32:I32"/>
    <mergeCell ref="B13:J13"/>
    <mergeCell ref="B52:I52"/>
    <mergeCell ref="B147:I147"/>
    <mergeCell ref="B149:I149"/>
    <mergeCell ref="B215:I215"/>
    <mergeCell ref="B112:I112"/>
    <mergeCell ref="B82:I82"/>
    <mergeCell ref="B84:I84"/>
    <mergeCell ref="B113:I113"/>
    <mergeCell ref="B115:I115"/>
    <mergeCell ref="B81:J81"/>
    <mergeCell ref="B111:J111"/>
    <mergeCell ref="B146:J146"/>
    <mergeCell ref="B214:J214"/>
    <mergeCell ref="B451:I451"/>
    <mergeCell ref="B494:I494"/>
    <mergeCell ref="B493:I493"/>
    <mergeCell ref="B449:I449"/>
    <mergeCell ref="B217:I217"/>
    <mergeCell ref="B282:I282"/>
    <mergeCell ref="B284:I284"/>
    <mergeCell ref="B332:I332"/>
    <mergeCell ref="B330:I330"/>
    <mergeCell ref="B390:I390"/>
    <mergeCell ref="B391:I391"/>
    <mergeCell ref="B393:I393"/>
    <mergeCell ref="B281:J281"/>
    <mergeCell ref="B329:J329"/>
    <mergeCell ref="B496:I496"/>
    <mergeCell ref="B508:I508"/>
    <mergeCell ref="B509:I509"/>
    <mergeCell ref="B511:I511"/>
    <mergeCell ref="B521:I521"/>
    <mergeCell ref="B522:I522"/>
    <mergeCell ref="B524:I524"/>
    <mergeCell ref="B560:I560"/>
    <mergeCell ref="B561:I561"/>
    <mergeCell ref="B678:I678"/>
    <mergeCell ref="B563:I563"/>
    <mergeCell ref="B599:I599"/>
    <mergeCell ref="B600:I600"/>
    <mergeCell ref="B602:I602"/>
    <mergeCell ref="B625:I625"/>
    <mergeCell ref="B626:I626"/>
    <mergeCell ref="B628:I628"/>
    <mergeCell ref="B675:I675"/>
    <mergeCell ref="B676:I676"/>
  </mergeCells>
  <pageMargins left="0.7" right="0.7" top="0.75" bottom="0.75" header="0.3" footer="0.3"/>
  <pageSetup paperSize="9" orientation="portrait" r:id="rId1"/>
  <ignoredErrors>
    <ignoredError sqref="D70" formulaRange="1"/>
  </ignoredError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033"/>
  <sheetViews>
    <sheetView view="pageBreakPreview" zoomScale="75" zoomScaleNormal="100" zoomScaleSheetLayoutView="75" workbookViewId="0">
      <selection activeCell="B10" sqref="B10"/>
    </sheetView>
  </sheetViews>
  <sheetFormatPr baseColWidth="10" defaultRowHeight="14.4"/>
  <cols>
    <col min="1" max="1" width="1.44140625" customWidth="1"/>
    <col min="2" max="2" width="46" customWidth="1"/>
    <col min="8" max="9" width="11.5546875" style="906"/>
  </cols>
  <sheetData>
    <row r="1" spans="2:9">
      <c r="B1" s="411"/>
      <c r="C1" s="459"/>
      <c r="D1" s="459"/>
      <c r="E1" s="459"/>
      <c r="F1" s="459"/>
      <c r="G1" s="459"/>
      <c r="H1" s="459"/>
      <c r="I1" s="459"/>
    </row>
    <row r="2" spans="2:9">
      <c r="B2" s="1358" t="s">
        <v>6</v>
      </c>
      <c r="C2" s="1358"/>
      <c r="D2" s="1358"/>
      <c r="E2" s="1358"/>
      <c r="F2" s="1358"/>
      <c r="G2" s="1358"/>
      <c r="H2" s="1358"/>
      <c r="I2" s="1358"/>
    </row>
    <row r="3" spans="2:9">
      <c r="B3" s="413" t="s">
        <v>5</v>
      </c>
      <c r="C3" s="459"/>
      <c r="D3" s="459"/>
      <c r="E3" s="459"/>
      <c r="F3" s="459"/>
      <c r="G3" s="459"/>
      <c r="H3" s="459"/>
      <c r="I3" s="459"/>
    </row>
    <row r="4" spans="2:9">
      <c r="B4" s="414"/>
      <c r="C4" s="459"/>
      <c r="D4" s="459"/>
      <c r="E4" s="459"/>
      <c r="F4" s="459"/>
      <c r="G4" s="459"/>
      <c r="H4" s="459"/>
      <c r="I4" s="459"/>
    </row>
    <row r="5" spans="2:9">
      <c r="B5" s="415"/>
      <c r="C5" s="416">
        <v>2014</v>
      </c>
      <c r="D5" s="416">
        <v>2015</v>
      </c>
      <c r="E5" s="416">
        <v>2016</v>
      </c>
      <c r="F5" s="416">
        <v>2017</v>
      </c>
      <c r="G5" s="416">
        <v>2018</v>
      </c>
      <c r="H5" s="416">
        <v>2019</v>
      </c>
      <c r="I5" s="416">
        <v>2020</v>
      </c>
    </row>
    <row r="6" spans="2:9">
      <c r="B6" s="417" t="s">
        <v>482</v>
      </c>
      <c r="C6" s="977">
        <v>2715.6570000000002</v>
      </c>
      <c r="D6" s="1053">
        <v>2719.47</v>
      </c>
      <c r="E6" s="1053">
        <v>2721.6640000000002</v>
      </c>
      <c r="F6" s="1053">
        <v>2725.8820000000001</v>
      </c>
      <c r="G6" s="1053">
        <v>2730.982</v>
      </c>
      <c r="H6" s="1053">
        <v>2734.0920000000001</v>
      </c>
      <c r="I6" s="426" t="s">
        <v>124</v>
      </c>
    </row>
    <row r="7" spans="2:9">
      <c r="B7" s="417" t="s">
        <v>927</v>
      </c>
      <c r="C7" s="977">
        <v>13443.766346992201</v>
      </c>
      <c r="D7" s="977">
        <v>13768.4769971765</v>
      </c>
      <c r="E7" s="977">
        <v>13710.6820305201</v>
      </c>
      <c r="F7" s="977">
        <v>15176</v>
      </c>
      <c r="G7" s="977">
        <v>15865.309318715699</v>
      </c>
      <c r="H7" s="977">
        <v>15996.0923208366</v>
      </c>
      <c r="I7" s="426">
        <v>13789.0617058759</v>
      </c>
    </row>
    <row r="8" spans="2:9" ht="16.2">
      <c r="B8" s="417" t="s">
        <v>928</v>
      </c>
      <c r="C8" s="977">
        <v>4950.4655216001702</v>
      </c>
      <c r="D8" s="977">
        <v>5068.0483973934361</v>
      </c>
      <c r="E8" s="977">
        <v>5037.5403884508305</v>
      </c>
      <c r="F8" s="977">
        <v>5561.5761783655053</v>
      </c>
      <c r="G8" s="977">
        <v>5812.9660510932081</v>
      </c>
      <c r="H8" s="977">
        <v>5822.5921544864323</v>
      </c>
      <c r="I8" s="426" t="s">
        <v>124</v>
      </c>
    </row>
    <row r="9" spans="2:9">
      <c r="B9" s="417" t="s">
        <v>483</v>
      </c>
      <c r="C9" s="977">
        <v>6.4</v>
      </c>
      <c r="D9" s="977">
        <v>3.7</v>
      </c>
      <c r="E9" s="977">
        <v>1.7</v>
      </c>
      <c r="F9" s="977">
        <v>5.2</v>
      </c>
      <c r="G9" s="977">
        <v>2.4</v>
      </c>
      <c r="H9" s="977">
        <v>6.2188564718600077</v>
      </c>
      <c r="I9" s="426">
        <v>5.1912782412</v>
      </c>
    </row>
    <row r="10" spans="2:9">
      <c r="B10" s="417" t="s">
        <v>484</v>
      </c>
      <c r="C10" s="977"/>
      <c r="D10" s="977"/>
      <c r="E10" s="977"/>
      <c r="F10" s="977"/>
      <c r="G10" s="977"/>
      <c r="H10" s="977"/>
      <c r="I10" s="426"/>
    </row>
    <row r="11" spans="2:9">
      <c r="B11" s="419" t="s">
        <v>485</v>
      </c>
      <c r="C11" s="977">
        <v>114.7</v>
      </c>
      <c r="D11" s="977">
        <v>120.42</v>
      </c>
      <c r="E11" s="977">
        <v>128.44</v>
      </c>
      <c r="F11" s="977">
        <v>125</v>
      </c>
      <c r="G11" s="977">
        <v>127.7</v>
      </c>
      <c r="H11" s="977">
        <v>132.56899999999999</v>
      </c>
      <c r="I11" s="426">
        <v>142.64930000000001</v>
      </c>
    </row>
    <row r="12" spans="2:9" ht="15" thickBot="1">
      <c r="B12" s="421" t="s">
        <v>114</v>
      </c>
      <c r="C12" s="977">
        <v>111.3</v>
      </c>
      <c r="D12" s="977">
        <v>117.31079564579821</v>
      </c>
      <c r="E12" s="977">
        <v>125.14</v>
      </c>
      <c r="F12" s="977">
        <v>128.36053249522109</v>
      </c>
      <c r="G12" s="977">
        <v>129.72300430561097</v>
      </c>
      <c r="H12" s="977">
        <v>134.21867880126098</v>
      </c>
      <c r="I12" s="426">
        <v>143.26778327238</v>
      </c>
    </row>
    <row r="13" spans="2:9" ht="15" thickTop="1">
      <c r="B13" s="1359" t="s">
        <v>929</v>
      </c>
      <c r="C13" s="1359"/>
      <c r="D13" s="1359"/>
      <c r="E13" s="1359"/>
      <c r="F13" s="1359"/>
      <c r="G13" s="1359"/>
      <c r="H13" s="1359"/>
      <c r="I13" s="1359"/>
    </row>
    <row r="14" spans="2:9">
      <c r="B14" s="1374"/>
      <c r="C14" s="1374"/>
      <c r="D14" s="1374"/>
      <c r="E14" s="1374"/>
      <c r="F14" s="1374"/>
      <c r="G14" s="1374"/>
      <c r="H14" s="1374"/>
      <c r="I14" s="1374"/>
    </row>
    <row r="15" spans="2:9">
      <c r="B15" s="417"/>
      <c r="C15" s="459"/>
      <c r="D15" s="459"/>
      <c r="E15" s="459"/>
      <c r="F15" s="459"/>
      <c r="G15" s="459"/>
      <c r="H15" s="459"/>
      <c r="I15" s="459"/>
    </row>
    <row r="16" spans="2:9">
      <c r="B16" s="1358" t="s">
        <v>8</v>
      </c>
      <c r="C16" s="1358"/>
      <c r="D16" s="1358"/>
      <c r="E16" s="1358"/>
      <c r="F16" s="1358"/>
      <c r="G16" s="1358"/>
      <c r="H16" s="1358"/>
      <c r="I16" s="1358"/>
    </row>
    <row r="17" spans="2:9">
      <c r="B17" s="413" t="s">
        <v>7</v>
      </c>
      <c r="C17" s="459"/>
      <c r="D17" s="459"/>
      <c r="E17" s="459"/>
      <c r="F17" s="459"/>
      <c r="G17" s="459"/>
      <c r="H17" s="459"/>
      <c r="I17" s="459"/>
    </row>
    <row r="18" spans="2:9">
      <c r="B18" s="422" t="s">
        <v>115</v>
      </c>
      <c r="C18" s="459"/>
      <c r="D18" s="459"/>
      <c r="E18" s="459"/>
      <c r="F18" s="459"/>
      <c r="G18" s="459"/>
      <c r="H18" s="459"/>
      <c r="I18" s="459"/>
    </row>
    <row r="19" spans="2:9">
      <c r="B19" s="415"/>
      <c r="C19" s="416">
        <v>2014</v>
      </c>
      <c r="D19" s="416">
        <v>2015</v>
      </c>
      <c r="E19" s="416">
        <v>2016</v>
      </c>
      <c r="F19" s="416">
        <v>2017</v>
      </c>
      <c r="G19" s="416">
        <v>2018</v>
      </c>
      <c r="H19" s="416">
        <v>2019</v>
      </c>
      <c r="I19" s="416">
        <v>2020</v>
      </c>
    </row>
    <row r="20" spans="2:9">
      <c r="B20" s="300" t="s">
        <v>116</v>
      </c>
      <c r="C20" s="565">
        <v>554.34605928509154</v>
      </c>
      <c r="D20" s="565">
        <v>608.92708852350108</v>
      </c>
      <c r="E20" s="1076">
        <v>672.77327935222672</v>
      </c>
      <c r="F20" s="1076">
        <v>754.69280000000003</v>
      </c>
      <c r="G20" s="1076">
        <v>841.38752218543459</v>
      </c>
      <c r="H20" s="1076">
        <v>910.19351532824419</v>
      </c>
      <c r="I20" s="566">
        <v>1032.4406618886319</v>
      </c>
    </row>
    <row r="21" spans="2:9">
      <c r="B21" s="423" t="s">
        <v>117</v>
      </c>
      <c r="C21" s="977">
        <v>1294.4881952920662</v>
      </c>
      <c r="D21" s="977">
        <v>4817.0266567015451</v>
      </c>
      <c r="E21" s="977">
        <v>5107.4084241669261</v>
      </c>
      <c r="F21" s="977">
        <v>4796.3681649978025</v>
      </c>
      <c r="G21" s="977">
        <v>5370.6866066020193</v>
      </c>
      <c r="H21" s="977">
        <v>5792.9252445664242</v>
      </c>
      <c r="I21" s="426">
        <v>6374.7819024486835</v>
      </c>
    </row>
    <row r="22" spans="2:9">
      <c r="B22" s="425" t="s">
        <v>118</v>
      </c>
      <c r="C22" s="977"/>
      <c r="D22" s="977"/>
      <c r="E22" s="977"/>
      <c r="F22" s="977"/>
      <c r="G22" s="977"/>
      <c r="H22" s="977"/>
      <c r="I22" s="426"/>
    </row>
    <row r="23" spans="2:9">
      <c r="B23" s="303" t="s">
        <v>119</v>
      </c>
      <c r="C23" s="565">
        <v>867.13428073234525</v>
      </c>
      <c r="D23" s="565">
        <v>2725.3557631622657</v>
      </c>
      <c r="E23" s="565">
        <v>2855.3823730924942</v>
      </c>
      <c r="F23" s="565">
        <v>2863.8918448510399</v>
      </c>
      <c r="G23" s="565">
        <v>3216.5756746685315</v>
      </c>
      <c r="H23" s="565">
        <v>3544.273999988528</v>
      </c>
      <c r="I23" s="565">
        <v>3917.1024449421207</v>
      </c>
    </row>
    <row r="24" spans="2:9">
      <c r="B24" s="303" t="s">
        <v>120</v>
      </c>
      <c r="C24" s="565">
        <v>427.35391455972098</v>
      </c>
      <c r="D24" s="565">
        <v>2091.6708935392794</v>
      </c>
      <c r="E24" s="565">
        <v>2252.0260510744315</v>
      </c>
      <c r="F24" s="565">
        <v>1932.4763201467622</v>
      </c>
      <c r="G24" s="565">
        <v>2154.1109319334873</v>
      </c>
      <c r="H24" s="565">
        <v>2248.6512445778967</v>
      </c>
      <c r="I24" s="565">
        <v>2457.6794575065624</v>
      </c>
    </row>
    <row r="25" spans="2:9">
      <c r="B25" s="423" t="s">
        <v>121</v>
      </c>
      <c r="C25" s="565">
        <v>1438.6260592850913</v>
      </c>
      <c r="D25" s="565">
        <v>1628.2105547251285</v>
      </c>
      <c r="E25" s="565">
        <v>1625.0319383125975</v>
      </c>
      <c r="F25" s="565">
        <v>1867.89771456472</v>
      </c>
      <c r="G25" s="565">
        <v>2220.3766138064211</v>
      </c>
      <c r="H25" s="565">
        <v>2450.7732964233724</v>
      </c>
      <c r="I25" s="565">
        <v>2678.2753347541839</v>
      </c>
    </row>
    <row r="26" spans="2:9">
      <c r="B26" s="423" t="s">
        <v>122</v>
      </c>
      <c r="C26" s="436"/>
      <c r="D26" s="436"/>
      <c r="E26" s="436"/>
      <c r="F26" s="436"/>
      <c r="G26" s="436"/>
      <c r="H26" s="436"/>
      <c r="I26" s="436"/>
    </row>
    <row r="27" spans="2:9">
      <c r="B27" s="427" t="s">
        <v>123</v>
      </c>
      <c r="C27" s="567" t="s">
        <v>139</v>
      </c>
      <c r="D27" s="567" t="s">
        <v>139</v>
      </c>
      <c r="E27" s="567" t="s">
        <v>139</v>
      </c>
      <c r="F27" s="567" t="s">
        <v>139</v>
      </c>
      <c r="G27" s="567" t="s">
        <v>139</v>
      </c>
      <c r="H27" s="567" t="s">
        <v>139</v>
      </c>
      <c r="I27" s="567" t="s">
        <v>139</v>
      </c>
    </row>
    <row r="28" spans="2:9">
      <c r="B28" s="427" t="s">
        <v>125</v>
      </c>
      <c r="C28" s="567" t="s">
        <v>139</v>
      </c>
      <c r="D28" s="567" t="s">
        <v>139</v>
      </c>
      <c r="E28" s="567" t="s">
        <v>139</v>
      </c>
      <c r="F28" s="567" t="s">
        <v>139</v>
      </c>
      <c r="G28" s="567" t="s">
        <v>139</v>
      </c>
      <c r="H28" s="567" t="s">
        <v>139</v>
      </c>
      <c r="I28" s="567" t="s">
        <v>139</v>
      </c>
    </row>
    <row r="29" spans="2:9">
      <c r="B29" s="427" t="s">
        <v>126</v>
      </c>
      <c r="C29" s="567" t="s">
        <v>139</v>
      </c>
      <c r="D29" s="567" t="s">
        <v>139</v>
      </c>
      <c r="E29" s="567" t="s">
        <v>139</v>
      </c>
      <c r="F29" s="567" t="s">
        <v>139</v>
      </c>
      <c r="G29" s="567" t="s">
        <v>139</v>
      </c>
      <c r="H29" s="567" t="s">
        <v>139</v>
      </c>
      <c r="I29" s="567" t="s">
        <v>139</v>
      </c>
    </row>
    <row r="30" spans="2:9" ht="15" thickBot="1">
      <c r="B30" s="421" t="s">
        <v>127</v>
      </c>
      <c r="C30" s="568" t="s">
        <v>139</v>
      </c>
      <c r="D30" s="568" t="s">
        <v>139</v>
      </c>
      <c r="E30" s="568" t="s">
        <v>139</v>
      </c>
      <c r="F30" s="568" t="s">
        <v>139</v>
      </c>
      <c r="G30" s="568" t="s">
        <v>139</v>
      </c>
      <c r="H30" s="568" t="s">
        <v>139</v>
      </c>
      <c r="I30" s="568" t="s">
        <v>139</v>
      </c>
    </row>
    <row r="31" spans="2:9" ht="15" thickTop="1">
      <c r="B31" s="1359" t="s">
        <v>929</v>
      </c>
      <c r="C31" s="1359"/>
      <c r="D31" s="1359"/>
      <c r="E31" s="1359"/>
      <c r="F31" s="1359"/>
      <c r="G31" s="1359"/>
      <c r="H31" s="1359"/>
      <c r="I31" s="1359"/>
    </row>
    <row r="32" spans="2:9">
      <c r="B32" s="1310"/>
      <c r="C32" s="1310"/>
      <c r="D32" s="1310"/>
      <c r="E32" s="1310"/>
      <c r="F32" s="1310"/>
      <c r="G32" s="1310"/>
      <c r="H32" s="1310"/>
      <c r="I32" s="1310"/>
    </row>
    <row r="33" spans="2:9">
      <c r="B33" s="417"/>
      <c r="C33" s="459"/>
      <c r="D33" s="459"/>
      <c r="E33" s="459"/>
      <c r="F33" s="459"/>
      <c r="G33" s="459"/>
      <c r="H33" s="459"/>
      <c r="I33" s="459"/>
    </row>
    <row r="34" spans="2:9">
      <c r="B34" s="1358" t="s">
        <v>10</v>
      </c>
      <c r="C34" s="1358"/>
      <c r="D34" s="1358"/>
      <c r="E34" s="1358"/>
      <c r="F34" s="1358"/>
      <c r="G34" s="1358"/>
      <c r="H34" s="1358"/>
      <c r="I34" s="1358"/>
    </row>
    <row r="35" spans="2:9">
      <c r="B35" s="413" t="s">
        <v>9</v>
      </c>
      <c r="C35" s="459"/>
      <c r="D35" s="459"/>
      <c r="E35" s="459"/>
      <c r="F35" s="459"/>
      <c r="G35" s="459"/>
      <c r="H35" s="459"/>
      <c r="I35" s="459"/>
    </row>
    <row r="36" spans="2:9">
      <c r="B36" s="428" t="s">
        <v>115</v>
      </c>
      <c r="C36" s="459"/>
      <c r="D36" s="459"/>
      <c r="E36" s="459"/>
      <c r="F36" s="459"/>
      <c r="G36" s="459"/>
      <c r="H36" s="459"/>
      <c r="I36" s="459"/>
    </row>
    <row r="37" spans="2:9">
      <c r="B37" s="417"/>
      <c r="C37" s="459"/>
      <c r="D37" s="459"/>
      <c r="E37" s="459"/>
      <c r="F37" s="459"/>
      <c r="G37" s="459"/>
      <c r="H37" s="459"/>
      <c r="I37" s="459"/>
    </row>
    <row r="38" spans="2:9">
      <c r="B38" s="415"/>
      <c r="C38" s="416">
        <v>2014</v>
      </c>
      <c r="D38" s="416">
        <v>2015</v>
      </c>
      <c r="E38" s="416">
        <v>2016</v>
      </c>
      <c r="F38" s="416">
        <v>2017</v>
      </c>
      <c r="G38" s="416">
        <v>2018</v>
      </c>
      <c r="H38" s="416">
        <v>2019</v>
      </c>
      <c r="I38" s="416">
        <v>2020</v>
      </c>
    </row>
    <row r="39" spans="2:9">
      <c r="B39" s="300" t="s">
        <v>129</v>
      </c>
      <c r="C39" s="426">
        <v>1021.0526329555361</v>
      </c>
      <c r="D39" s="426">
        <v>810.59711011459899</v>
      </c>
      <c r="E39" s="426">
        <v>906.41796947991281</v>
      </c>
      <c r="F39" s="426">
        <v>1002.0442531504001</v>
      </c>
      <c r="G39" s="426">
        <v>1031.8161643476899</v>
      </c>
      <c r="H39" s="426">
        <v>863.15336210049111</v>
      </c>
      <c r="I39" s="426">
        <v>766.2287772526048</v>
      </c>
    </row>
    <row r="40" spans="2:9">
      <c r="B40" s="427" t="s">
        <v>133</v>
      </c>
      <c r="C40" s="569"/>
      <c r="D40" s="569"/>
      <c r="E40" s="569"/>
      <c r="F40" s="569"/>
      <c r="G40" s="570"/>
      <c r="H40" s="570"/>
      <c r="I40" s="570"/>
    </row>
    <row r="41" spans="2:9">
      <c r="B41" s="83" t="s">
        <v>130</v>
      </c>
      <c r="C41" s="448">
        <v>1021.0526329555361</v>
      </c>
      <c r="D41" s="448">
        <v>810.59711011459899</v>
      </c>
      <c r="E41" s="448">
        <v>906.41796947991281</v>
      </c>
      <c r="F41" s="448">
        <v>490.46306640856005</v>
      </c>
      <c r="G41" s="448">
        <v>534.10535290509006</v>
      </c>
      <c r="H41" s="448">
        <v>351.73057261592083</v>
      </c>
      <c r="I41" s="448">
        <v>279.27769965909403</v>
      </c>
    </row>
    <row r="42" spans="2:9">
      <c r="B42" s="83" t="s">
        <v>131</v>
      </c>
      <c r="C42" s="569" t="s">
        <v>354</v>
      </c>
      <c r="D42" s="569" t="s">
        <v>354</v>
      </c>
      <c r="E42" s="569" t="s">
        <v>354</v>
      </c>
      <c r="F42" s="569">
        <v>511.58118674184004</v>
      </c>
      <c r="G42" s="570">
        <v>497.71081144259983</v>
      </c>
      <c r="H42" s="570">
        <v>511.42278948457027</v>
      </c>
      <c r="I42" s="570">
        <v>486.95107759351077</v>
      </c>
    </row>
    <row r="43" spans="2:9">
      <c r="B43" s="427" t="s">
        <v>132</v>
      </c>
      <c r="C43" s="571"/>
      <c r="D43" s="571"/>
      <c r="E43" s="571"/>
      <c r="F43" s="571"/>
      <c r="G43" s="571"/>
      <c r="H43" s="571"/>
      <c r="I43" s="571"/>
    </row>
    <row r="44" spans="2:9">
      <c r="B44" s="83" t="s">
        <v>130</v>
      </c>
      <c r="C44" s="571" t="s">
        <v>139</v>
      </c>
      <c r="D44" s="571" t="s">
        <v>139</v>
      </c>
      <c r="E44" s="571" t="s">
        <v>139</v>
      </c>
      <c r="F44" s="571" t="s">
        <v>139</v>
      </c>
      <c r="G44" s="571" t="s">
        <v>139</v>
      </c>
      <c r="H44" s="571" t="s">
        <v>139</v>
      </c>
      <c r="I44" s="571" t="s">
        <v>139</v>
      </c>
    </row>
    <row r="45" spans="2:9">
      <c r="B45" s="83" t="s">
        <v>131</v>
      </c>
      <c r="C45" s="571" t="s">
        <v>139</v>
      </c>
      <c r="D45" s="571" t="s">
        <v>139</v>
      </c>
      <c r="E45" s="571" t="s">
        <v>139</v>
      </c>
      <c r="F45" s="571" t="s">
        <v>139</v>
      </c>
      <c r="G45" s="571" t="s">
        <v>139</v>
      </c>
      <c r="H45" s="571" t="s">
        <v>139</v>
      </c>
      <c r="I45" s="571" t="s">
        <v>139</v>
      </c>
    </row>
    <row r="46" spans="2:9" s="1152" customFormat="1">
      <c r="B46" s="83"/>
      <c r="C46" s="571"/>
      <c r="D46" s="571"/>
      <c r="E46" s="571"/>
      <c r="F46" s="571"/>
      <c r="G46" s="571"/>
      <c r="H46" s="571"/>
      <c r="I46" s="571"/>
    </row>
    <row r="47" spans="2:9">
      <c r="B47" s="300" t="s">
        <v>134</v>
      </c>
      <c r="C47" s="432" t="s">
        <v>124</v>
      </c>
      <c r="D47" s="432" t="s">
        <v>124</v>
      </c>
      <c r="E47" s="432" t="s">
        <v>124</v>
      </c>
      <c r="F47" s="432" t="s">
        <v>124</v>
      </c>
      <c r="G47" s="432" t="s">
        <v>124</v>
      </c>
      <c r="H47" s="432" t="s">
        <v>124</v>
      </c>
      <c r="I47" s="432" t="s">
        <v>124</v>
      </c>
    </row>
    <row r="48" spans="2:9" ht="15" thickBot="1">
      <c r="B48" s="429" t="s">
        <v>135</v>
      </c>
      <c r="C48" s="432"/>
      <c r="D48" s="432"/>
      <c r="E48" s="432"/>
      <c r="F48" s="432"/>
      <c r="G48" s="432"/>
      <c r="H48" s="432"/>
      <c r="I48" s="432"/>
    </row>
    <row r="49" spans="2:9" ht="15" thickTop="1">
      <c r="B49" s="1359" t="s">
        <v>929</v>
      </c>
      <c r="C49" s="1359"/>
      <c r="D49" s="1359"/>
      <c r="E49" s="1359"/>
      <c r="F49" s="1359"/>
      <c r="G49" s="1359"/>
      <c r="H49" s="1359"/>
      <c r="I49" s="1359"/>
    </row>
    <row r="50" spans="2:9">
      <c r="B50" s="1310"/>
      <c r="C50" s="1310"/>
      <c r="D50" s="1310"/>
      <c r="E50" s="1310"/>
      <c r="F50" s="1310"/>
      <c r="G50" s="1310"/>
      <c r="H50" s="1310"/>
      <c r="I50" s="1310"/>
    </row>
    <row r="51" spans="2:9">
      <c r="B51" s="417"/>
      <c r="C51" s="459"/>
      <c r="D51" s="459"/>
      <c r="E51" s="459"/>
      <c r="F51" s="459"/>
      <c r="G51" s="459"/>
      <c r="H51" s="459"/>
      <c r="I51" s="459"/>
    </row>
    <row r="52" spans="2:9">
      <c r="B52" s="1358" t="s">
        <v>12</v>
      </c>
      <c r="C52" s="1358"/>
      <c r="D52" s="1358"/>
      <c r="E52" s="1358"/>
      <c r="F52" s="1358"/>
      <c r="G52" s="1358"/>
      <c r="H52" s="1358"/>
      <c r="I52" s="1358"/>
    </row>
    <row r="53" spans="2:9">
      <c r="B53" s="413" t="s">
        <v>11</v>
      </c>
      <c r="C53" s="459"/>
      <c r="D53" s="459"/>
      <c r="E53" s="459"/>
      <c r="F53" s="459"/>
      <c r="G53" s="459"/>
      <c r="H53" s="459"/>
      <c r="I53" s="459"/>
    </row>
    <row r="54" spans="2:9">
      <c r="B54" s="422" t="s">
        <v>115</v>
      </c>
      <c r="C54" s="459"/>
      <c r="D54" s="459"/>
      <c r="E54" s="459"/>
      <c r="F54" s="459"/>
      <c r="G54" s="459"/>
      <c r="H54" s="459"/>
      <c r="I54" s="459"/>
    </row>
    <row r="55" spans="2:9">
      <c r="B55" s="417"/>
      <c r="C55" s="459"/>
      <c r="D55" s="459"/>
      <c r="E55" s="459"/>
      <c r="F55" s="459"/>
      <c r="G55" s="459"/>
      <c r="H55" s="459"/>
      <c r="I55" s="459"/>
    </row>
    <row r="56" spans="2:9">
      <c r="B56" s="415"/>
      <c r="C56" s="416">
        <v>2014</v>
      </c>
      <c r="D56" s="416">
        <v>2015</v>
      </c>
      <c r="E56" s="416">
        <v>2016</v>
      </c>
      <c r="F56" s="416">
        <v>2017</v>
      </c>
      <c r="G56" s="416">
        <v>2018</v>
      </c>
      <c r="H56" s="416">
        <v>2019</v>
      </c>
      <c r="I56" s="416">
        <v>2020</v>
      </c>
    </row>
    <row r="57" spans="2:9">
      <c r="B57" s="417" t="s">
        <v>136</v>
      </c>
      <c r="C57" s="448">
        <v>660.0028165902354</v>
      </c>
      <c r="D57" s="448">
        <v>706.99339181929918</v>
      </c>
      <c r="E57" s="448">
        <v>772.59319339886315</v>
      </c>
      <c r="F57" s="448">
        <v>896.30388977120003</v>
      </c>
      <c r="G57" s="448">
        <v>1055.2144870790914</v>
      </c>
      <c r="H57" s="448">
        <v>1133.1563185963539</v>
      </c>
      <c r="I57" s="448">
        <v>1345.8711885652438</v>
      </c>
    </row>
    <row r="58" spans="2:9">
      <c r="B58" s="422"/>
      <c r="C58" s="418"/>
      <c r="D58" s="418"/>
      <c r="E58" s="418"/>
      <c r="F58" s="418"/>
      <c r="G58" s="418"/>
      <c r="H58" s="418"/>
      <c r="I58" s="418"/>
    </row>
    <row r="59" spans="2:9">
      <c r="B59" s="417" t="s">
        <v>137</v>
      </c>
      <c r="C59" s="418">
        <v>625.19593374019178</v>
      </c>
      <c r="D59" s="418">
        <v>669.68290317223057</v>
      </c>
      <c r="E59" s="418">
        <v>733.14715353472434</v>
      </c>
      <c r="F59" s="418">
        <v>852.60648760000004</v>
      </c>
      <c r="G59" s="418">
        <v>1009.1469068128425</v>
      </c>
      <c r="H59" s="418">
        <v>1084.7858850862572</v>
      </c>
      <c r="I59" s="418">
        <v>1297.6506225407347</v>
      </c>
    </row>
    <row r="60" spans="2:9">
      <c r="B60" s="572" t="s">
        <v>930</v>
      </c>
      <c r="C60" s="448"/>
      <c r="D60" s="418"/>
      <c r="E60" s="418"/>
      <c r="F60" s="418"/>
      <c r="G60" s="418"/>
      <c r="H60" s="418"/>
      <c r="I60" s="418"/>
    </row>
    <row r="61" spans="2:9">
      <c r="B61" s="573" t="s">
        <v>931</v>
      </c>
      <c r="C61" s="448">
        <v>50.623626852659108</v>
      </c>
      <c r="D61" s="448">
        <v>94.791396777943874</v>
      </c>
      <c r="E61" s="448">
        <v>140.24018997197135</v>
      </c>
      <c r="F61" s="448">
        <v>204.25923999999998</v>
      </c>
      <c r="G61" s="448">
        <v>277.39185591229443</v>
      </c>
      <c r="H61" s="448">
        <v>360.29456358575538</v>
      </c>
      <c r="I61" s="448">
        <v>524.32483019545134</v>
      </c>
    </row>
    <row r="62" spans="2:9">
      <c r="B62" s="573" t="s">
        <v>932</v>
      </c>
      <c r="C62" s="448">
        <v>454.10148212728859</v>
      </c>
      <c r="D62" s="448">
        <v>467.35630293971104</v>
      </c>
      <c r="E62" s="448">
        <v>486.74604484584239</v>
      </c>
      <c r="F62" s="448">
        <v>533.07148800000004</v>
      </c>
      <c r="G62" s="448">
        <v>603.2588880187941</v>
      </c>
      <c r="H62" s="448">
        <v>598.14541861219436</v>
      </c>
      <c r="I62" s="448">
        <v>636.15030708177312</v>
      </c>
    </row>
    <row r="63" spans="2:9">
      <c r="B63" s="573" t="s">
        <v>933</v>
      </c>
      <c r="C63" s="448">
        <v>84.045514385353101</v>
      </c>
      <c r="D63" s="448">
        <v>71.269427835907649</v>
      </c>
      <c r="E63" s="448">
        <v>69.616552475864211</v>
      </c>
      <c r="F63" s="448">
        <v>75.512804000000003</v>
      </c>
      <c r="G63" s="448">
        <v>86.587157400156613</v>
      </c>
      <c r="H63" s="448">
        <v>82.861679578181935</v>
      </c>
      <c r="I63" s="448">
        <v>90.782681723639712</v>
      </c>
    </row>
    <row r="64" spans="2:9">
      <c r="B64" s="573" t="s">
        <v>934</v>
      </c>
      <c r="C64" s="448">
        <v>27.878638186573667</v>
      </c>
      <c r="D64" s="448">
        <v>27.721361069589769</v>
      </c>
      <c r="E64" s="448">
        <v>27.350065400186857</v>
      </c>
      <c r="F64" s="448">
        <v>30.116423999999999</v>
      </c>
      <c r="G64" s="448">
        <v>31.616836335160531</v>
      </c>
      <c r="H64" s="448">
        <v>32.543731943365344</v>
      </c>
      <c r="I64" s="448">
        <v>35.335923134568482</v>
      </c>
    </row>
    <row r="65" spans="2:9">
      <c r="B65" s="573" t="s">
        <v>935</v>
      </c>
      <c r="C65" s="448">
        <v>8.5466721883173502</v>
      </c>
      <c r="D65" s="448">
        <v>8.5444145490782262</v>
      </c>
      <c r="E65" s="448">
        <v>9.1943008408595457</v>
      </c>
      <c r="F65" s="448">
        <v>9.6465315999999994</v>
      </c>
      <c r="G65" s="448">
        <v>10.292169146436962</v>
      </c>
      <c r="H65" s="448">
        <v>10.940491366759952</v>
      </c>
      <c r="I65" s="448">
        <v>11.056880405301673</v>
      </c>
    </row>
    <row r="66" spans="2:9">
      <c r="B66" s="419"/>
      <c r="C66" s="418"/>
      <c r="D66" s="418"/>
      <c r="E66" s="418"/>
      <c r="F66" s="418"/>
      <c r="G66" s="418"/>
      <c r="H66" s="418"/>
      <c r="I66" s="418">
        <v>0</v>
      </c>
    </row>
    <row r="67" spans="2:9">
      <c r="B67" s="417" t="s">
        <v>149</v>
      </c>
      <c r="C67" s="418">
        <v>34.806882850043586</v>
      </c>
      <c r="D67" s="418">
        <v>37.310488647068588</v>
      </c>
      <c r="E67" s="418">
        <v>39.446039864138896</v>
      </c>
      <c r="F67" s="418">
        <v>43.697402171200004</v>
      </c>
      <c r="G67" s="418">
        <v>46.06758026624901</v>
      </c>
      <c r="H67" s="418">
        <v>48.370433510096632</v>
      </c>
      <c r="I67" s="418">
        <v>48.220566024509047</v>
      </c>
    </row>
    <row r="68" spans="2:9">
      <c r="B68" s="572" t="s">
        <v>930</v>
      </c>
      <c r="C68" s="574"/>
      <c r="D68" s="418"/>
      <c r="E68" s="418"/>
      <c r="F68" s="418"/>
      <c r="G68" s="418"/>
      <c r="H68" s="418"/>
      <c r="I68" s="448"/>
    </row>
    <row r="69" spans="2:9">
      <c r="B69" s="573" t="s">
        <v>936</v>
      </c>
      <c r="C69" s="448">
        <v>14.425161464690497</v>
      </c>
      <c r="D69" s="448">
        <v>15.675698887228036</v>
      </c>
      <c r="E69" s="448">
        <v>16.737072251635002</v>
      </c>
      <c r="F69" s="448">
        <v>18.498029600000002</v>
      </c>
      <c r="G69" s="448">
        <v>19.603680501174626</v>
      </c>
      <c r="H69" s="448">
        <v>20.668406641069932</v>
      </c>
      <c r="I69" s="448">
        <v>20.558999167889361</v>
      </c>
    </row>
    <row r="70" spans="2:9">
      <c r="B70" s="573" t="s">
        <v>937</v>
      </c>
      <c r="C70" s="448">
        <v>8.1209157802964249</v>
      </c>
      <c r="D70" s="448">
        <v>8.7539314067430656</v>
      </c>
      <c r="E70" s="448">
        <v>9.6604433198380573</v>
      </c>
      <c r="F70" s="448">
        <v>10.74155176</v>
      </c>
      <c r="G70" s="448">
        <v>11.429913860610805</v>
      </c>
      <c r="H70" s="448">
        <v>12.180675723585454</v>
      </c>
      <c r="I70" s="448">
        <v>12.363486045848104</v>
      </c>
    </row>
    <row r="71" spans="2:9">
      <c r="B71" s="573" t="s">
        <v>938</v>
      </c>
      <c r="C71" s="448">
        <v>5.1640474716652136</v>
      </c>
      <c r="D71" s="448">
        <v>5.6245286912473009</v>
      </c>
      <c r="E71" s="448">
        <v>5.7658308159451881</v>
      </c>
      <c r="F71" s="448">
        <v>6.5676117199999995</v>
      </c>
      <c r="G71" s="448">
        <v>7.0169929522317931</v>
      </c>
      <c r="H71" s="448">
        <v>7.4553628676387396</v>
      </c>
      <c r="I71" s="448">
        <v>7.5328292182296019</v>
      </c>
    </row>
    <row r="72" spans="2:9">
      <c r="B72" s="573" t="s">
        <v>939</v>
      </c>
      <c r="C72" s="448">
        <v>6.2246109067131643</v>
      </c>
      <c r="D72" s="448">
        <v>6.416620677628301</v>
      </c>
      <c r="E72" s="448">
        <v>6.4897857676736219</v>
      </c>
      <c r="F72" s="448">
        <v>7.0767715359999999</v>
      </c>
      <c r="G72" s="448">
        <v>7.231793265465936</v>
      </c>
      <c r="H72" s="448">
        <v>7.3130218980304607</v>
      </c>
      <c r="I72" s="448">
        <v>7.0671759623075605</v>
      </c>
    </row>
    <row r="73" spans="2:9">
      <c r="B73" s="573" t="s">
        <v>940</v>
      </c>
      <c r="C73" s="448">
        <v>0.59084175675675676</v>
      </c>
      <c r="D73" s="448">
        <v>0.56914733432984554</v>
      </c>
      <c r="E73" s="448">
        <v>0.53731610479601366</v>
      </c>
      <c r="F73" s="448">
        <v>0.55150881800000007</v>
      </c>
      <c r="G73" s="448">
        <v>0.53241973375097884</v>
      </c>
      <c r="H73" s="448">
        <v>0.51060202611470251</v>
      </c>
      <c r="I73" s="448">
        <v>0.47339874783822983</v>
      </c>
    </row>
    <row r="74" spans="2:9">
      <c r="B74" s="573" t="s">
        <v>937</v>
      </c>
      <c r="C74" s="448">
        <v>0.27452393286835225</v>
      </c>
      <c r="D74" s="448">
        <v>0.26410263328350775</v>
      </c>
      <c r="E74" s="448">
        <v>0.24953657739022111</v>
      </c>
      <c r="F74" s="448">
        <v>0.25570771600000003</v>
      </c>
      <c r="G74" s="448">
        <v>0.24667188723570868</v>
      </c>
      <c r="H74" s="448">
        <v>0.23648062518386653</v>
      </c>
      <c r="I74" s="448">
        <v>0.21920892706799119</v>
      </c>
    </row>
    <row r="75" spans="2:9">
      <c r="B75" s="573" t="s">
        <v>939</v>
      </c>
      <c r="C75" s="448">
        <v>6.7815370531822154E-3</v>
      </c>
      <c r="D75" s="448">
        <v>6.4590166085367884E-3</v>
      </c>
      <c r="E75" s="448">
        <v>6.0550268607910311E-3</v>
      </c>
      <c r="F75" s="448">
        <v>6.2210212000000003E-3</v>
      </c>
      <c r="G75" s="448">
        <v>6.1080657791699293E-3</v>
      </c>
      <c r="H75" s="448">
        <v>5.8837284734741917E-3</v>
      </c>
      <c r="I75" s="418">
        <v>5.4679553282070085E-3</v>
      </c>
    </row>
    <row r="76" spans="2:9">
      <c r="B76" s="419"/>
      <c r="C76" s="418"/>
      <c r="D76" s="418"/>
      <c r="E76" s="418"/>
      <c r="F76" s="418"/>
      <c r="G76" s="418"/>
      <c r="H76" s="418"/>
    </row>
    <row r="77" spans="2:9">
      <c r="B77" s="423" t="s">
        <v>155</v>
      </c>
      <c r="C77" s="448">
        <v>98.985117698343515</v>
      </c>
      <c r="D77" s="448">
        <v>91.082436472346785</v>
      </c>
      <c r="E77" s="448">
        <v>92.345857988165676</v>
      </c>
      <c r="F77" s="448">
        <v>140.87647199999998</v>
      </c>
      <c r="G77" s="448">
        <v>214.99624902114331</v>
      </c>
      <c r="H77" s="448">
        <v>223.68330454329447</v>
      </c>
      <c r="I77" s="448">
        <v>314.95727634134903</v>
      </c>
    </row>
    <row r="78" spans="2:9" ht="15" thickBot="1">
      <c r="B78" s="434" t="s">
        <v>116</v>
      </c>
      <c r="C78" s="575">
        <v>554.34605928509154</v>
      </c>
      <c r="D78" s="575">
        <v>608.9235675137021</v>
      </c>
      <c r="E78" s="575">
        <v>672.77413700459351</v>
      </c>
      <c r="F78" s="575">
        <v>754.69268256471992</v>
      </c>
      <c r="G78" s="575">
        <v>841.38752218543459</v>
      </c>
      <c r="H78" s="575">
        <v>910.19351532824419</v>
      </c>
      <c r="I78" s="575">
        <v>1032.4406618886319</v>
      </c>
    </row>
    <row r="79" spans="2:9" ht="15" thickTop="1">
      <c r="B79" s="1359" t="s">
        <v>929</v>
      </c>
      <c r="C79" s="1359"/>
      <c r="D79" s="1359"/>
      <c r="E79" s="1359"/>
      <c r="F79" s="1359"/>
      <c r="G79" s="1359"/>
      <c r="H79" s="1359"/>
      <c r="I79" s="1359"/>
    </row>
    <row r="80" spans="2:9">
      <c r="B80" s="1310"/>
      <c r="C80" s="1310"/>
      <c r="D80" s="1310"/>
      <c r="E80" s="1310"/>
      <c r="F80" s="1310"/>
      <c r="G80" s="1310"/>
      <c r="H80" s="1310"/>
      <c r="I80" s="1310"/>
    </row>
    <row r="81" spans="2:9">
      <c r="B81" s="417"/>
      <c r="C81" s="459"/>
      <c r="D81" s="459"/>
      <c r="E81" s="459"/>
      <c r="F81" s="459"/>
      <c r="G81" s="459"/>
      <c r="H81" s="459"/>
      <c r="I81" s="459"/>
    </row>
    <row r="82" spans="2:9">
      <c r="B82" s="1358" t="s">
        <v>14</v>
      </c>
      <c r="C82" s="1358"/>
      <c r="D82" s="1358"/>
      <c r="E82" s="1358"/>
      <c r="F82" s="1358"/>
      <c r="G82" s="1358"/>
      <c r="H82" s="1358"/>
      <c r="I82" s="1358"/>
    </row>
    <row r="83" spans="2:9">
      <c r="B83" s="413" t="s">
        <v>13</v>
      </c>
      <c r="C83" s="459"/>
      <c r="D83" s="459"/>
      <c r="E83" s="459"/>
      <c r="F83" s="459"/>
      <c r="G83" s="459"/>
      <c r="H83" s="459"/>
      <c r="I83" s="459"/>
    </row>
    <row r="84" spans="2:9">
      <c r="B84" s="422" t="s">
        <v>156</v>
      </c>
      <c r="C84" s="459"/>
      <c r="D84" s="459"/>
      <c r="E84" s="459"/>
      <c r="F84" s="459"/>
      <c r="G84" s="459"/>
      <c r="H84" s="459"/>
      <c r="I84" s="459"/>
    </row>
    <row r="85" spans="2:9">
      <c r="B85" s="417"/>
      <c r="C85" s="459"/>
      <c r="D85" s="459"/>
      <c r="E85" s="459"/>
      <c r="F85" s="459"/>
      <c r="G85" s="459"/>
      <c r="H85" s="459"/>
      <c r="I85" s="459"/>
    </row>
    <row r="86" spans="2:9">
      <c r="B86" s="415"/>
      <c r="C86" s="416">
        <v>2014</v>
      </c>
      <c r="D86" s="416">
        <v>2015</v>
      </c>
      <c r="E86" s="416">
        <v>2016</v>
      </c>
      <c r="F86" s="416">
        <v>2017</v>
      </c>
      <c r="G86" s="416">
        <v>2018</v>
      </c>
      <c r="H86" s="416">
        <v>2019</v>
      </c>
      <c r="I86" s="416">
        <v>2020</v>
      </c>
    </row>
    <row r="87" spans="2:9">
      <c r="B87" s="85" t="s">
        <v>157</v>
      </c>
      <c r="C87" s="459"/>
      <c r="D87" s="459"/>
      <c r="E87" s="459"/>
      <c r="F87" s="459"/>
      <c r="G87" s="459"/>
      <c r="H87" s="459"/>
      <c r="I87" s="459"/>
    </row>
    <row r="88" spans="2:9">
      <c r="B88" s="435" t="s">
        <v>158</v>
      </c>
      <c r="C88" s="576">
        <v>1</v>
      </c>
      <c r="D88" s="576">
        <v>1</v>
      </c>
      <c r="E88" s="576">
        <v>1</v>
      </c>
      <c r="F88" s="576">
        <v>1</v>
      </c>
      <c r="G88" s="576">
        <v>1</v>
      </c>
      <c r="H88" s="576">
        <v>1</v>
      </c>
      <c r="I88" s="576">
        <v>1</v>
      </c>
    </row>
    <row r="89" spans="2:9">
      <c r="B89" s="47" t="s">
        <v>159</v>
      </c>
      <c r="C89" s="1077">
        <v>59</v>
      </c>
      <c r="D89" s="1077">
        <v>59</v>
      </c>
      <c r="E89" s="1077">
        <v>58</v>
      </c>
      <c r="F89" s="1077">
        <v>59</v>
      </c>
      <c r="G89" s="1077">
        <v>59</v>
      </c>
      <c r="H89" s="1077">
        <v>59</v>
      </c>
      <c r="I89" s="1077">
        <v>59</v>
      </c>
    </row>
    <row r="90" spans="2:9">
      <c r="B90" s="47" t="s">
        <v>160</v>
      </c>
      <c r="C90" s="1078"/>
      <c r="D90" s="1078"/>
      <c r="E90" s="1078"/>
      <c r="F90" s="1078"/>
      <c r="G90" s="1078"/>
      <c r="H90" s="1078"/>
      <c r="I90" s="1078"/>
    </row>
    <row r="91" spans="2:9">
      <c r="B91" s="435" t="s">
        <v>161</v>
      </c>
      <c r="C91" s="1078">
        <v>0.52248019740474483</v>
      </c>
      <c r="D91" s="1078">
        <v>0.55668914265408742</v>
      </c>
      <c r="E91" s="1078">
        <v>0.68551324591588669</v>
      </c>
      <c r="F91" s="1078">
        <v>1.0141154644215835</v>
      </c>
      <c r="G91" s="1078">
        <v>1.0531245105716525</v>
      </c>
      <c r="H91" s="1078">
        <v>1.0695788608196488</v>
      </c>
      <c r="I91" s="1078">
        <v>1.1698059506776408</v>
      </c>
    </row>
    <row r="92" spans="2:9">
      <c r="B92" s="435"/>
      <c r="C92" s="991"/>
      <c r="D92" s="991"/>
      <c r="E92" s="991"/>
      <c r="F92" s="991"/>
      <c r="G92" s="991"/>
      <c r="H92" s="991"/>
      <c r="I92" s="991"/>
    </row>
    <row r="93" spans="2:9">
      <c r="B93" s="85" t="s">
        <v>501</v>
      </c>
      <c r="C93" s="991"/>
      <c r="D93" s="991"/>
      <c r="E93" s="991"/>
      <c r="F93" s="991"/>
      <c r="G93" s="991"/>
      <c r="H93" s="991"/>
      <c r="I93" s="991"/>
    </row>
    <row r="94" spans="2:9">
      <c r="B94" s="435" t="s">
        <v>163</v>
      </c>
      <c r="C94" s="578">
        <v>6</v>
      </c>
      <c r="D94" s="578">
        <v>6</v>
      </c>
      <c r="E94" s="578">
        <v>6</v>
      </c>
      <c r="F94" s="578">
        <v>8</v>
      </c>
      <c r="G94" s="578">
        <v>8</v>
      </c>
      <c r="H94" s="578">
        <v>8</v>
      </c>
      <c r="I94" s="578">
        <v>8</v>
      </c>
    </row>
    <row r="95" spans="2:9">
      <c r="B95" s="435" t="s">
        <v>158</v>
      </c>
      <c r="C95" s="578">
        <v>104</v>
      </c>
      <c r="D95" s="578">
        <v>107</v>
      </c>
      <c r="E95" s="578">
        <v>107</v>
      </c>
      <c r="F95" s="578">
        <v>140</v>
      </c>
      <c r="G95" s="578">
        <v>134</v>
      </c>
      <c r="H95" s="578">
        <v>138</v>
      </c>
      <c r="I95" s="578">
        <v>136</v>
      </c>
    </row>
    <row r="96" spans="2:9">
      <c r="B96" s="435" t="s">
        <v>165</v>
      </c>
      <c r="C96" s="578">
        <v>326621</v>
      </c>
      <c r="D96" s="578">
        <v>442362</v>
      </c>
      <c r="E96" s="578">
        <v>401358</v>
      </c>
      <c r="F96" s="578">
        <v>430578</v>
      </c>
      <c r="G96" s="578">
        <v>537109</v>
      </c>
      <c r="H96" s="578">
        <v>581886</v>
      </c>
      <c r="I96" s="578">
        <v>669965</v>
      </c>
    </row>
    <row r="97" spans="2:9">
      <c r="B97" s="435" t="s">
        <v>161</v>
      </c>
      <c r="C97" s="980">
        <v>2.4540242458587622</v>
      </c>
      <c r="D97" s="980">
        <v>2.5867337402424848</v>
      </c>
      <c r="E97" s="980">
        <v>2.6230066957334164</v>
      </c>
      <c r="F97" s="980">
        <v>3.6607333359999998</v>
      </c>
      <c r="G97" s="980">
        <v>3.8064836021926389</v>
      </c>
      <c r="H97" s="980">
        <v>3.9550386817430927</v>
      </c>
      <c r="I97" s="980">
        <v>4.2688537553286272</v>
      </c>
    </row>
    <row r="98" spans="2:9">
      <c r="B98" s="435"/>
      <c r="C98" s="432"/>
      <c r="D98" s="432"/>
      <c r="E98" s="432"/>
      <c r="F98" s="432"/>
      <c r="G98" s="432"/>
      <c r="H98" s="432"/>
      <c r="I98" s="432"/>
    </row>
    <row r="99" spans="2:9" ht="26.4">
      <c r="B99" s="88" t="s">
        <v>166</v>
      </c>
      <c r="C99" s="432"/>
      <c r="D99" s="432"/>
      <c r="E99" s="432"/>
      <c r="F99" s="432"/>
      <c r="G99" s="432"/>
      <c r="H99" s="432"/>
      <c r="I99" s="432"/>
    </row>
    <row r="100" spans="2:9">
      <c r="B100" s="435" t="s">
        <v>163</v>
      </c>
      <c r="C100" s="436">
        <v>42</v>
      </c>
      <c r="D100" s="436">
        <v>39</v>
      </c>
      <c r="E100" s="436">
        <v>37</v>
      </c>
      <c r="F100" s="986">
        <v>31</v>
      </c>
      <c r="G100" s="986">
        <v>29</v>
      </c>
      <c r="H100" s="986">
        <v>28</v>
      </c>
      <c r="I100" s="986">
        <v>28</v>
      </c>
    </row>
    <row r="101" spans="2:9">
      <c r="B101" s="435" t="s">
        <v>158</v>
      </c>
      <c r="C101" s="436">
        <v>130</v>
      </c>
      <c r="D101" s="436">
        <v>133</v>
      </c>
      <c r="E101" s="436">
        <v>134</v>
      </c>
      <c r="F101" s="986">
        <v>127</v>
      </c>
      <c r="G101" s="986">
        <v>127</v>
      </c>
      <c r="H101" s="986">
        <v>127</v>
      </c>
      <c r="I101" s="986">
        <v>128</v>
      </c>
    </row>
    <row r="102" spans="2:9" ht="16.2">
      <c r="B102" s="435" t="s">
        <v>570</v>
      </c>
      <c r="C102" s="436">
        <v>666581</v>
      </c>
      <c r="D102" s="436">
        <v>686286</v>
      </c>
      <c r="E102" s="436">
        <v>748776</v>
      </c>
      <c r="F102" s="986">
        <v>133666</v>
      </c>
      <c r="G102" s="986">
        <v>138792</v>
      </c>
      <c r="H102" s="986">
        <v>143182</v>
      </c>
      <c r="I102" s="986">
        <v>150760</v>
      </c>
    </row>
    <row r="103" spans="2:9" ht="16.2">
      <c r="B103" s="435" t="s">
        <v>941</v>
      </c>
      <c r="C103" s="426">
        <v>0.74055590235396684</v>
      </c>
      <c r="D103" s="426">
        <v>0.81733689586447433</v>
      </c>
      <c r="E103" s="426">
        <v>0.92994578013080031</v>
      </c>
      <c r="F103" s="977">
        <v>0.53827505599999992</v>
      </c>
      <c r="G103" s="977">
        <v>0.54235965544244313</v>
      </c>
      <c r="H103" s="977">
        <v>0.5205299957003523</v>
      </c>
      <c r="I103" s="977">
        <v>0.53844638564647695</v>
      </c>
    </row>
    <row r="104" spans="2:9">
      <c r="B104" s="435"/>
      <c r="C104" s="432"/>
      <c r="D104" s="432"/>
      <c r="E104" s="432"/>
      <c r="F104" s="432"/>
      <c r="G104" s="432"/>
      <c r="H104" s="432"/>
      <c r="I104" s="432"/>
    </row>
    <row r="105" spans="2:9">
      <c r="B105" s="85" t="s">
        <v>167</v>
      </c>
      <c r="C105" s="432"/>
      <c r="D105" s="432"/>
      <c r="E105" s="432"/>
      <c r="F105" s="432"/>
      <c r="G105" s="432"/>
      <c r="H105" s="432"/>
      <c r="I105" s="432"/>
    </row>
    <row r="106" spans="2:9">
      <c r="B106" s="435" t="s">
        <v>163</v>
      </c>
      <c r="C106" s="579" t="s">
        <v>139</v>
      </c>
      <c r="D106" s="579" t="s">
        <v>139</v>
      </c>
      <c r="E106" s="579" t="s">
        <v>139</v>
      </c>
      <c r="F106" s="579" t="s">
        <v>139</v>
      </c>
      <c r="G106" s="579" t="s">
        <v>139</v>
      </c>
      <c r="H106" s="579" t="s">
        <v>139</v>
      </c>
      <c r="I106" s="579" t="s">
        <v>139</v>
      </c>
    </row>
    <row r="107" spans="2:9">
      <c r="B107" s="435" t="s">
        <v>161</v>
      </c>
      <c r="C107" s="579" t="s">
        <v>139</v>
      </c>
      <c r="D107" s="579" t="s">
        <v>139</v>
      </c>
      <c r="E107" s="579" t="s">
        <v>139</v>
      </c>
      <c r="F107" s="579" t="s">
        <v>139</v>
      </c>
      <c r="G107" s="579" t="s">
        <v>139</v>
      </c>
      <c r="H107" s="579" t="s">
        <v>139</v>
      </c>
      <c r="I107" s="579" t="s">
        <v>139</v>
      </c>
    </row>
    <row r="108" spans="2:9" ht="15" thickBot="1">
      <c r="B108" s="437" t="s">
        <v>170</v>
      </c>
      <c r="C108" s="580" t="s">
        <v>139</v>
      </c>
      <c r="D108" s="580" t="s">
        <v>139</v>
      </c>
      <c r="E108" s="580" t="s">
        <v>139</v>
      </c>
      <c r="F108" s="580" t="s">
        <v>139</v>
      </c>
      <c r="G108" s="580" t="s">
        <v>139</v>
      </c>
      <c r="H108" s="580" t="s">
        <v>139</v>
      </c>
      <c r="I108" s="580" t="s">
        <v>139</v>
      </c>
    </row>
    <row r="109" spans="2:9" ht="15.6" thickTop="1" thickBot="1">
      <c r="B109" s="1359" t="s">
        <v>929</v>
      </c>
      <c r="C109" s="1359"/>
      <c r="D109" s="1359"/>
      <c r="E109" s="1359"/>
      <c r="F109" s="1359"/>
      <c r="G109" s="1359"/>
      <c r="H109" s="1359"/>
      <c r="I109" s="1359"/>
    </row>
    <row r="110" spans="2:9" ht="15" thickTop="1">
      <c r="B110" s="1390" t="s">
        <v>942</v>
      </c>
      <c r="C110" s="1359"/>
      <c r="D110" s="1359"/>
      <c r="E110" s="1359"/>
      <c r="F110" s="1359"/>
      <c r="G110" s="1359"/>
      <c r="H110" s="1359"/>
      <c r="I110" s="1359"/>
    </row>
    <row r="111" spans="2:9">
      <c r="B111" s="1310"/>
      <c r="C111" s="1310"/>
      <c r="D111" s="1310"/>
      <c r="E111" s="1310"/>
      <c r="F111" s="1310"/>
      <c r="G111" s="1310"/>
      <c r="H111" s="1310"/>
      <c r="I111" s="1310"/>
    </row>
    <row r="112" spans="2:9">
      <c r="B112" s="417"/>
      <c r="C112" s="459"/>
      <c r="D112" s="459"/>
      <c r="E112" s="459"/>
      <c r="F112" s="459"/>
      <c r="G112" s="459"/>
      <c r="H112" s="459"/>
      <c r="I112" s="459"/>
    </row>
    <row r="113" spans="2:9">
      <c r="B113" s="1358" t="s">
        <v>17</v>
      </c>
      <c r="C113" s="1358"/>
      <c r="D113" s="1358"/>
      <c r="E113" s="1358"/>
      <c r="F113" s="1358"/>
      <c r="G113" s="1358"/>
      <c r="H113" s="1358"/>
      <c r="I113" s="1358"/>
    </row>
    <row r="114" spans="2:9">
      <c r="B114" s="413" t="s">
        <v>16</v>
      </c>
      <c r="C114" s="459"/>
      <c r="D114" s="459"/>
      <c r="E114" s="459"/>
      <c r="F114" s="459"/>
      <c r="G114" s="459"/>
      <c r="H114" s="459"/>
      <c r="I114" s="459"/>
    </row>
    <row r="115" spans="2:9">
      <c r="B115" s="422" t="s">
        <v>172</v>
      </c>
      <c r="C115" s="459"/>
      <c r="D115" s="459"/>
      <c r="E115" s="459"/>
      <c r="F115" s="459"/>
      <c r="G115" s="459"/>
      <c r="H115" s="459"/>
      <c r="I115" s="459"/>
    </row>
    <row r="116" spans="2:9">
      <c r="B116" s="417"/>
      <c r="C116" s="459"/>
      <c r="D116" s="459"/>
      <c r="E116" s="459"/>
      <c r="F116" s="459"/>
      <c r="G116" s="459"/>
      <c r="H116" s="459"/>
      <c r="I116" s="459"/>
    </row>
    <row r="117" spans="2:9">
      <c r="B117" s="415"/>
      <c r="C117" s="416" t="s">
        <v>969</v>
      </c>
      <c r="D117" s="416">
        <v>2015</v>
      </c>
      <c r="E117" s="416">
        <v>2016</v>
      </c>
      <c r="F117" s="416">
        <v>2017</v>
      </c>
      <c r="G117" s="416">
        <v>2018</v>
      </c>
      <c r="H117" s="416">
        <v>2019</v>
      </c>
      <c r="I117" s="416">
        <v>2020</v>
      </c>
    </row>
    <row r="118" spans="2:9">
      <c r="B118" s="57" t="s">
        <v>173</v>
      </c>
      <c r="C118" s="459"/>
      <c r="D118" s="459"/>
      <c r="E118" s="459"/>
      <c r="F118" s="459"/>
      <c r="G118" s="459"/>
      <c r="H118" s="459"/>
      <c r="I118" s="459"/>
    </row>
    <row r="119" spans="2:9">
      <c r="B119" s="60" t="s">
        <v>174</v>
      </c>
      <c r="C119" s="441">
        <v>2563456</v>
      </c>
      <c r="D119" s="441">
        <v>2776854</v>
      </c>
      <c r="E119" s="441">
        <v>2176941</v>
      </c>
      <c r="F119" s="441">
        <v>2895116</v>
      </c>
      <c r="G119" s="441">
        <v>3039240</v>
      </c>
      <c r="H119" s="436">
        <v>3393058</v>
      </c>
      <c r="I119" s="436">
        <v>3944088</v>
      </c>
    </row>
    <row r="120" spans="2:9">
      <c r="B120" s="60" t="s">
        <v>175</v>
      </c>
      <c r="C120" s="441">
        <v>2563456</v>
      </c>
      <c r="D120" s="441">
        <v>2776854</v>
      </c>
      <c r="E120" s="441">
        <v>2176941</v>
      </c>
      <c r="F120" s="441">
        <v>2895116</v>
      </c>
      <c r="G120" s="441">
        <v>3039240</v>
      </c>
      <c r="H120" s="436">
        <v>3393058</v>
      </c>
      <c r="I120" s="436">
        <v>3944088</v>
      </c>
    </row>
    <row r="121" spans="2:9">
      <c r="B121" s="60" t="s">
        <v>176</v>
      </c>
      <c r="C121" s="441" t="s">
        <v>139</v>
      </c>
      <c r="D121" s="441" t="s">
        <v>139</v>
      </c>
      <c r="E121" s="441" t="s">
        <v>139</v>
      </c>
      <c r="F121" s="441" t="s">
        <v>139</v>
      </c>
      <c r="G121" s="441" t="s">
        <v>139</v>
      </c>
      <c r="H121" s="436" t="s">
        <v>139</v>
      </c>
      <c r="I121" s="436" t="s">
        <v>139</v>
      </c>
    </row>
    <row r="122" spans="2:9">
      <c r="B122" s="60" t="s">
        <v>177</v>
      </c>
      <c r="C122" s="441">
        <v>223259</v>
      </c>
      <c r="D122" s="441">
        <v>227001</v>
      </c>
      <c r="E122" s="441">
        <v>245500</v>
      </c>
      <c r="F122" s="441">
        <v>291898</v>
      </c>
      <c r="G122" s="441">
        <v>303451</v>
      </c>
      <c r="H122" s="436">
        <v>328658</v>
      </c>
      <c r="I122" s="436">
        <v>335587</v>
      </c>
    </row>
    <row r="123" spans="2:9">
      <c r="B123" s="60" t="s">
        <v>178</v>
      </c>
      <c r="C123" s="441" t="s">
        <v>139</v>
      </c>
      <c r="D123" s="441" t="s">
        <v>139</v>
      </c>
      <c r="E123" s="441" t="s">
        <v>139</v>
      </c>
      <c r="F123" s="441" t="s">
        <v>139</v>
      </c>
      <c r="G123" s="441" t="s">
        <v>139</v>
      </c>
      <c r="H123" s="436" t="s">
        <v>139</v>
      </c>
      <c r="I123" s="436" t="s">
        <v>139</v>
      </c>
    </row>
    <row r="124" spans="2:9" ht="26.4">
      <c r="B124" s="478" t="s">
        <v>179</v>
      </c>
      <c r="C124" s="441" t="s">
        <v>139</v>
      </c>
      <c r="D124" s="441" t="s">
        <v>139</v>
      </c>
      <c r="E124" s="441" t="s">
        <v>139</v>
      </c>
      <c r="F124" s="441" t="s">
        <v>139</v>
      </c>
      <c r="G124" s="441" t="s">
        <v>139</v>
      </c>
      <c r="H124" s="436" t="s">
        <v>139</v>
      </c>
      <c r="I124" s="436" t="s">
        <v>139</v>
      </c>
    </row>
    <row r="125" spans="2:9">
      <c r="B125" s="64" t="s">
        <v>180</v>
      </c>
      <c r="C125" s="441">
        <v>2812714</v>
      </c>
      <c r="D125" s="441">
        <v>3045700</v>
      </c>
      <c r="E125" s="441">
        <v>2461594</v>
      </c>
      <c r="F125" s="441">
        <v>3229628</v>
      </c>
      <c r="G125" s="441">
        <v>3387787</v>
      </c>
      <c r="H125" s="436">
        <v>3769424</v>
      </c>
      <c r="I125" s="436">
        <v>4328372</v>
      </c>
    </row>
    <row r="126" spans="2:9" ht="26.4">
      <c r="B126" s="478" t="s">
        <v>181</v>
      </c>
      <c r="C126" s="461" t="s">
        <v>139</v>
      </c>
      <c r="D126" s="461" t="s">
        <v>139</v>
      </c>
      <c r="E126" s="461" t="s">
        <v>139</v>
      </c>
      <c r="F126" s="461" t="s">
        <v>139</v>
      </c>
      <c r="G126" s="461" t="s">
        <v>139</v>
      </c>
      <c r="H126" s="461" t="s">
        <v>139</v>
      </c>
      <c r="I126" s="461" t="s">
        <v>139</v>
      </c>
    </row>
    <row r="127" spans="2:9">
      <c r="B127" s="60" t="s">
        <v>182</v>
      </c>
      <c r="C127" s="441"/>
      <c r="D127" s="441"/>
      <c r="E127" s="441"/>
      <c r="F127" s="441"/>
      <c r="G127" s="441"/>
      <c r="H127" s="441"/>
      <c r="I127" s="441"/>
    </row>
    <row r="128" spans="2:9">
      <c r="B128" s="60"/>
      <c r="C128" s="436"/>
      <c r="D128" s="436"/>
      <c r="E128" s="436"/>
      <c r="F128" s="436"/>
      <c r="G128" s="436"/>
      <c r="H128" s="436"/>
      <c r="I128" s="436"/>
    </row>
    <row r="129" spans="2:9">
      <c r="B129" s="67" t="s">
        <v>183</v>
      </c>
      <c r="C129" s="436"/>
      <c r="D129" s="436"/>
      <c r="E129" s="436"/>
      <c r="F129" s="436"/>
      <c r="G129" s="436"/>
      <c r="H129" s="436"/>
      <c r="I129" s="436"/>
    </row>
    <row r="130" spans="2:9">
      <c r="B130" s="60" t="s">
        <v>184</v>
      </c>
      <c r="C130" s="441"/>
      <c r="D130" s="441"/>
      <c r="E130" s="441"/>
      <c r="F130" s="441"/>
      <c r="G130" s="441"/>
      <c r="H130" s="436"/>
      <c r="I130" s="436"/>
    </row>
    <row r="131" spans="2:9">
      <c r="B131" s="70" t="s">
        <v>118</v>
      </c>
      <c r="C131" s="436"/>
      <c r="D131" s="436"/>
      <c r="E131" s="436"/>
      <c r="F131" s="436"/>
      <c r="G131" s="436"/>
      <c r="H131" s="436"/>
      <c r="I131" s="436"/>
    </row>
    <row r="132" spans="2:9">
      <c r="B132" s="72" t="s">
        <v>185</v>
      </c>
      <c r="C132" s="441">
        <v>513</v>
      </c>
      <c r="D132" s="441">
        <v>526</v>
      </c>
      <c r="E132" s="441">
        <v>551</v>
      </c>
      <c r="F132" s="441">
        <v>690</v>
      </c>
      <c r="G132" s="441">
        <v>712</v>
      </c>
      <c r="H132" s="436">
        <v>755</v>
      </c>
      <c r="I132" s="436">
        <v>791</v>
      </c>
    </row>
    <row r="133" spans="2:9">
      <c r="B133" s="72" t="s">
        <v>186</v>
      </c>
      <c r="C133" s="441" t="s">
        <v>139</v>
      </c>
      <c r="D133" s="441" t="s">
        <v>139</v>
      </c>
      <c r="E133" s="441" t="s">
        <v>139</v>
      </c>
      <c r="F133" s="441" t="s">
        <v>139</v>
      </c>
      <c r="G133" s="441" t="s">
        <v>139</v>
      </c>
      <c r="H133" s="436" t="s">
        <v>139</v>
      </c>
      <c r="I133" s="436" t="s">
        <v>139</v>
      </c>
    </row>
    <row r="134" spans="2:9">
      <c r="B134" s="60" t="s">
        <v>187</v>
      </c>
      <c r="C134" s="441">
        <v>2</v>
      </c>
      <c r="D134" s="441">
        <v>2</v>
      </c>
      <c r="E134" s="441">
        <v>2</v>
      </c>
      <c r="F134" s="441">
        <v>2</v>
      </c>
      <c r="G134" s="441">
        <v>2</v>
      </c>
      <c r="H134" s="436">
        <v>2</v>
      </c>
      <c r="I134" s="436">
        <v>2</v>
      </c>
    </row>
    <row r="135" spans="2:9">
      <c r="B135" s="60"/>
      <c r="C135" s="436"/>
      <c r="D135" s="436"/>
      <c r="E135" s="436"/>
      <c r="F135" s="436"/>
      <c r="G135" s="436"/>
      <c r="H135" s="436"/>
      <c r="I135" s="436"/>
    </row>
    <row r="136" spans="2:9">
      <c r="B136" s="60" t="s">
        <v>188</v>
      </c>
      <c r="C136" s="581"/>
      <c r="D136" s="581"/>
      <c r="E136" s="581"/>
      <c r="F136" s="581"/>
      <c r="G136" s="581"/>
      <c r="H136" s="436"/>
      <c r="I136" s="436"/>
    </row>
    <row r="137" spans="2:9">
      <c r="B137" s="72" t="s">
        <v>189</v>
      </c>
      <c r="C137" s="581">
        <v>22140</v>
      </c>
      <c r="D137" s="581">
        <v>24425</v>
      </c>
      <c r="E137" s="581">
        <v>26750</v>
      </c>
      <c r="F137" s="581">
        <v>29147</v>
      </c>
      <c r="G137" s="581">
        <v>34098</v>
      </c>
      <c r="H137" s="436">
        <v>40030</v>
      </c>
      <c r="I137" s="436">
        <v>45002</v>
      </c>
    </row>
    <row r="138" spans="2:9">
      <c r="B138" s="60" t="s">
        <v>504</v>
      </c>
      <c r="C138" s="582"/>
      <c r="D138" s="582"/>
      <c r="E138" s="582"/>
      <c r="F138" s="582"/>
      <c r="G138" s="582"/>
      <c r="H138" s="582"/>
      <c r="I138" s="582"/>
    </row>
    <row r="139" spans="2:9">
      <c r="B139" s="75" t="s">
        <v>190</v>
      </c>
      <c r="C139" s="582"/>
      <c r="D139" s="582"/>
      <c r="E139" s="582"/>
      <c r="F139" s="582"/>
      <c r="G139" s="582"/>
      <c r="H139" s="582"/>
      <c r="I139" s="582"/>
    </row>
    <row r="140" spans="2:9">
      <c r="B140" s="60" t="s">
        <v>191</v>
      </c>
      <c r="C140" s="582"/>
      <c r="D140" s="582"/>
      <c r="E140" s="582"/>
      <c r="F140" s="582"/>
      <c r="G140" s="582"/>
      <c r="H140" s="582"/>
      <c r="I140" s="582"/>
    </row>
    <row r="141" spans="2:9">
      <c r="B141" s="60" t="s">
        <v>192</v>
      </c>
      <c r="C141" s="441">
        <v>2</v>
      </c>
      <c r="D141" s="441">
        <v>2</v>
      </c>
      <c r="E141" s="441">
        <v>2</v>
      </c>
      <c r="F141" s="441">
        <v>2</v>
      </c>
      <c r="G141" s="441">
        <v>2</v>
      </c>
      <c r="H141" s="436">
        <v>2</v>
      </c>
      <c r="I141" s="436">
        <v>2</v>
      </c>
    </row>
    <row r="142" spans="2:9">
      <c r="B142" s="63" t="s">
        <v>193</v>
      </c>
      <c r="C142" s="436"/>
      <c r="D142" s="436"/>
      <c r="E142" s="436"/>
      <c r="F142" s="436"/>
      <c r="G142" s="436"/>
      <c r="H142" s="436"/>
      <c r="I142" s="436"/>
    </row>
    <row r="143" spans="2:9" ht="15" thickBot="1">
      <c r="B143" s="219" t="s">
        <v>194</v>
      </c>
      <c r="C143" s="436"/>
      <c r="D143" s="436"/>
      <c r="E143" s="436"/>
      <c r="F143" s="436"/>
      <c r="G143" s="436"/>
      <c r="H143" s="436"/>
      <c r="I143" s="436"/>
    </row>
    <row r="144" spans="2:9" ht="15" thickTop="1">
      <c r="B144" s="1359" t="s">
        <v>929</v>
      </c>
      <c r="C144" s="1359"/>
      <c r="D144" s="1359"/>
      <c r="E144" s="1359"/>
      <c r="F144" s="1359"/>
      <c r="G144" s="1359"/>
      <c r="H144" s="1359"/>
      <c r="I144" s="1359"/>
    </row>
    <row r="145" spans="2:9">
      <c r="B145" s="1310"/>
      <c r="C145" s="1310"/>
      <c r="D145" s="1310"/>
      <c r="E145" s="1310"/>
      <c r="F145" s="1310"/>
      <c r="G145" s="1310"/>
      <c r="H145" s="1310"/>
      <c r="I145" s="1310"/>
    </row>
    <row r="146" spans="2:9">
      <c r="B146" s="417"/>
      <c r="C146" s="459"/>
      <c r="D146" s="459"/>
      <c r="E146" s="459"/>
      <c r="F146" s="459"/>
      <c r="G146" s="459"/>
      <c r="H146" s="459"/>
      <c r="I146" s="459"/>
    </row>
    <row r="147" spans="2:9">
      <c r="B147" s="1358" t="s">
        <v>19</v>
      </c>
      <c r="C147" s="1358"/>
      <c r="D147" s="1358"/>
      <c r="E147" s="1358"/>
      <c r="F147" s="1358"/>
      <c r="G147" s="1358"/>
      <c r="H147" s="1358"/>
      <c r="I147" s="1358"/>
    </row>
    <row r="148" spans="2:9">
      <c r="B148" s="413" t="s">
        <v>18</v>
      </c>
      <c r="C148" s="459"/>
      <c r="D148" s="459"/>
      <c r="E148" s="459"/>
      <c r="F148" s="459"/>
      <c r="G148" s="459"/>
      <c r="H148" s="459"/>
      <c r="I148" s="459"/>
    </row>
    <row r="149" spans="2:9">
      <c r="B149" s="422" t="s">
        <v>196</v>
      </c>
      <c r="C149" s="459"/>
      <c r="D149" s="459"/>
      <c r="E149" s="459"/>
      <c r="F149" s="459"/>
      <c r="G149" s="459"/>
      <c r="H149" s="459"/>
      <c r="I149" s="459"/>
    </row>
    <row r="150" spans="2:9">
      <c r="B150" s="417"/>
      <c r="C150" s="459"/>
      <c r="D150" s="459"/>
      <c r="E150" s="459"/>
      <c r="F150" s="459"/>
      <c r="G150" s="459"/>
      <c r="H150" s="459"/>
      <c r="I150" s="459"/>
    </row>
    <row r="151" spans="2:9">
      <c r="B151" s="415"/>
      <c r="C151" s="416">
        <v>2014</v>
      </c>
      <c r="D151" s="416">
        <v>2015</v>
      </c>
      <c r="E151" s="416">
        <v>2016</v>
      </c>
      <c r="F151" s="416">
        <v>2017</v>
      </c>
      <c r="G151" s="416">
        <v>2018</v>
      </c>
      <c r="H151" s="416">
        <v>2019</v>
      </c>
      <c r="I151" s="416">
        <v>2020</v>
      </c>
    </row>
    <row r="152" spans="2:9">
      <c r="B152" s="85" t="s">
        <v>197</v>
      </c>
      <c r="C152" s="459"/>
      <c r="D152" s="459"/>
      <c r="E152" s="459"/>
      <c r="F152" s="459"/>
      <c r="G152" s="459"/>
      <c r="H152" s="459"/>
      <c r="I152" s="459"/>
    </row>
    <row r="153" spans="2:9">
      <c r="B153" s="64" t="s">
        <v>198</v>
      </c>
      <c r="C153" s="426">
        <v>1785.127</v>
      </c>
      <c r="D153" s="426">
        <v>2088.1860000000001</v>
      </c>
      <c r="E153" s="426">
        <v>2723.433</v>
      </c>
      <c r="F153" s="426">
        <v>3258.2170000000001</v>
      </c>
      <c r="G153" s="426">
        <v>4060.0349999999999</v>
      </c>
      <c r="H153" s="426">
        <v>4896.0540000000001</v>
      </c>
      <c r="I153" s="426">
        <v>6605.5410000000002</v>
      </c>
    </row>
    <row r="154" spans="2:9">
      <c r="B154" s="80" t="s">
        <v>199</v>
      </c>
      <c r="C154" s="448" t="s">
        <v>139</v>
      </c>
      <c r="D154" s="448" t="s">
        <v>139</v>
      </c>
      <c r="E154" s="448" t="s">
        <v>139</v>
      </c>
      <c r="F154" s="448" t="s">
        <v>139</v>
      </c>
      <c r="G154" s="448" t="s">
        <v>139</v>
      </c>
      <c r="H154" s="426" t="s">
        <v>139</v>
      </c>
      <c r="I154" s="426" t="s">
        <v>139</v>
      </c>
    </row>
    <row r="155" spans="2:9">
      <c r="B155" s="80" t="s">
        <v>200</v>
      </c>
      <c r="C155" s="448">
        <v>1785.127</v>
      </c>
      <c r="D155" s="448">
        <v>2088.1860000000001</v>
      </c>
      <c r="E155" s="448">
        <v>2723.433</v>
      </c>
      <c r="F155" s="448">
        <v>3258.2170000000001</v>
      </c>
      <c r="G155" s="448">
        <v>4060.0349999999999</v>
      </c>
      <c r="H155" s="426">
        <v>4896.0540000000001</v>
      </c>
      <c r="I155" s="426">
        <v>6605.5410000000002</v>
      </c>
    </row>
    <row r="156" spans="2:9">
      <c r="B156" s="81" t="s">
        <v>201</v>
      </c>
      <c r="C156" s="448">
        <v>456.18700000000001</v>
      </c>
      <c r="D156" s="448">
        <v>442.96300000000002</v>
      </c>
      <c r="E156" s="448">
        <v>506.178</v>
      </c>
      <c r="F156" s="448">
        <v>516.64800000000002</v>
      </c>
      <c r="G156" s="448">
        <v>539.73699999999997</v>
      </c>
      <c r="H156" s="426">
        <v>580.822</v>
      </c>
      <c r="I156" s="426">
        <v>564.92499999999995</v>
      </c>
    </row>
    <row r="157" spans="2:9">
      <c r="B157" s="82" t="s">
        <v>202</v>
      </c>
      <c r="C157" s="448">
        <v>80421.794999999998</v>
      </c>
      <c r="D157" s="448">
        <v>86051.51</v>
      </c>
      <c r="E157" s="448">
        <v>96995.377999999997</v>
      </c>
      <c r="F157" s="448">
        <v>102695.387</v>
      </c>
      <c r="G157" s="448">
        <v>115792.141</v>
      </c>
      <c r="H157" s="426">
        <v>120674.79300000001</v>
      </c>
      <c r="I157" s="426">
        <v>108893.242</v>
      </c>
    </row>
    <row r="158" spans="2:9">
      <c r="B158" s="80" t="s">
        <v>203</v>
      </c>
      <c r="C158" s="448">
        <v>63463.648000000001</v>
      </c>
      <c r="D158" s="448">
        <v>71374.775999999998</v>
      </c>
      <c r="E158" s="448">
        <v>81171.076000000001</v>
      </c>
      <c r="F158" s="448">
        <v>85193.039000000004</v>
      </c>
      <c r="G158" s="448">
        <v>95557.547999999995</v>
      </c>
      <c r="H158" s="426">
        <v>99170.976999999999</v>
      </c>
      <c r="I158" s="426">
        <v>88433.241999999998</v>
      </c>
    </row>
    <row r="159" spans="2:9">
      <c r="B159" s="80" t="s">
        <v>204</v>
      </c>
      <c r="C159" s="448" t="s">
        <v>139</v>
      </c>
      <c r="D159" s="448" t="s">
        <v>139</v>
      </c>
      <c r="E159" s="448" t="s">
        <v>139</v>
      </c>
      <c r="F159" s="448" t="s">
        <v>139</v>
      </c>
      <c r="G159" s="448" t="s">
        <v>139</v>
      </c>
      <c r="H159" s="426" t="s">
        <v>139</v>
      </c>
      <c r="I159" s="426" t="s">
        <v>139</v>
      </c>
    </row>
    <row r="160" spans="2:9">
      <c r="B160" s="80" t="s">
        <v>943</v>
      </c>
      <c r="C160" s="448">
        <v>16958.147000000001</v>
      </c>
      <c r="D160" s="448">
        <v>14676.734</v>
      </c>
      <c r="E160" s="448">
        <v>15824.302</v>
      </c>
      <c r="F160" s="448">
        <v>17502.348000000002</v>
      </c>
      <c r="G160" s="448">
        <v>20234.593000000001</v>
      </c>
      <c r="H160" s="426">
        <v>21503.815999999999</v>
      </c>
      <c r="I160" s="426">
        <v>20460</v>
      </c>
    </row>
    <row r="161" spans="2:9">
      <c r="B161" s="82" t="s">
        <v>206</v>
      </c>
      <c r="C161" s="448" t="s">
        <v>139</v>
      </c>
      <c r="D161" s="448" t="s">
        <v>139</v>
      </c>
      <c r="E161" s="448" t="s">
        <v>139</v>
      </c>
      <c r="F161" s="448" t="s">
        <v>139</v>
      </c>
      <c r="G161" s="448" t="s">
        <v>139</v>
      </c>
      <c r="H161" s="426" t="s">
        <v>124</v>
      </c>
      <c r="I161" s="426" t="s">
        <v>124</v>
      </c>
    </row>
    <row r="162" spans="2:9">
      <c r="B162" s="82" t="s">
        <v>207</v>
      </c>
      <c r="C162" s="448">
        <v>16769.407999999999</v>
      </c>
      <c r="D162" s="448">
        <v>15003.231</v>
      </c>
      <c r="E162" s="448">
        <v>14720.453</v>
      </c>
      <c r="F162" s="448">
        <v>13811.218000000001</v>
      </c>
      <c r="G162" s="448">
        <v>13258.93</v>
      </c>
      <c r="H162" s="426">
        <v>12484.067999999999</v>
      </c>
      <c r="I162" s="426">
        <v>9035.8960000000006</v>
      </c>
    </row>
    <row r="163" spans="2:9">
      <c r="B163" s="83" t="s">
        <v>130</v>
      </c>
      <c r="C163" s="448">
        <v>16769.407999999999</v>
      </c>
      <c r="D163" s="448">
        <v>15003.231</v>
      </c>
      <c r="E163" s="448">
        <v>14720.453</v>
      </c>
      <c r="F163" s="448">
        <v>13811.218000000001</v>
      </c>
      <c r="G163" s="448">
        <v>13258.93</v>
      </c>
      <c r="H163" s="426">
        <v>12484.067999999999</v>
      </c>
      <c r="I163" s="426">
        <v>9035.8960000000006</v>
      </c>
    </row>
    <row r="164" spans="2:9">
      <c r="B164" s="83" t="s">
        <v>131</v>
      </c>
      <c r="C164" s="448" t="s">
        <v>139</v>
      </c>
      <c r="D164" s="448" t="s">
        <v>139</v>
      </c>
      <c r="E164" s="448" t="s">
        <v>139</v>
      </c>
      <c r="F164" s="448" t="s">
        <v>139</v>
      </c>
      <c r="G164" s="448" t="s">
        <v>139</v>
      </c>
      <c r="H164" s="426" t="s">
        <v>139</v>
      </c>
      <c r="I164" s="426" t="s">
        <v>139</v>
      </c>
    </row>
    <row r="165" spans="2:9">
      <c r="B165" s="64" t="s">
        <v>208</v>
      </c>
      <c r="C165" s="448"/>
      <c r="D165" s="448"/>
      <c r="E165" s="448"/>
      <c r="F165" s="448"/>
      <c r="G165" s="448"/>
      <c r="H165" s="426"/>
      <c r="I165" s="426"/>
    </row>
    <row r="166" spans="2:9">
      <c r="B166" s="64"/>
      <c r="C166" s="426"/>
      <c r="D166" s="426"/>
      <c r="E166" s="426"/>
      <c r="F166" s="426"/>
      <c r="G166" s="426"/>
      <c r="H166" s="426"/>
      <c r="I166" s="426"/>
    </row>
    <row r="167" spans="2:9">
      <c r="B167" s="64" t="s">
        <v>209</v>
      </c>
      <c r="C167" s="426">
        <v>99432.516999999993</v>
      </c>
      <c r="D167" s="426">
        <v>103585.89</v>
      </c>
      <c r="E167" s="426">
        <v>114945.442</v>
      </c>
      <c r="F167" s="426">
        <v>120281.47</v>
      </c>
      <c r="G167" s="426">
        <v>133650.84299999999</v>
      </c>
      <c r="H167" s="426">
        <v>138635.73700000002</v>
      </c>
      <c r="I167" s="426">
        <f>I153+I156+I157+I162</f>
        <v>125099.60399999999</v>
      </c>
    </row>
    <row r="168" spans="2:9">
      <c r="B168" s="63" t="s">
        <v>210</v>
      </c>
      <c r="C168" s="426">
        <v>0.41059299999999999</v>
      </c>
      <c r="D168" s="426" t="s">
        <v>139</v>
      </c>
      <c r="E168" s="426" t="s">
        <v>139</v>
      </c>
      <c r="F168" s="426" t="s">
        <v>139</v>
      </c>
      <c r="G168" s="426" t="s">
        <v>139</v>
      </c>
      <c r="H168" s="426" t="s">
        <v>139</v>
      </c>
      <c r="I168" s="426" t="s">
        <v>139</v>
      </c>
    </row>
    <row r="169" spans="2:9">
      <c r="B169" s="63"/>
      <c r="C169" s="426"/>
      <c r="D169" s="426"/>
      <c r="E169" s="426"/>
      <c r="F169" s="426"/>
      <c r="G169" s="426"/>
      <c r="H169" s="426"/>
      <c r="I169" s="426"/>
    </row>
    <row r="170" spans="2:9">
      <c r="B170" s="64" t="s">
        <v>211</v>
      </c>
      <c r="C170" s="426"/>
      <c r="D170" s="426"/>
      <c r="E170" s="426"/>
      <c r="F170" s="426"/>
      <c r="G170" s="426"/>
      <c r="H170" s="426"/>
      <c r="I170" s="426"/>
    </row>
    <row r="171" spans="2:9">
      <c r="B171" s="64"/>
      <c r="C171" s="426"/>
      <c r="D171" s="426"/>
      <c r="E171" s="426"/>
      <c r="F171" s="426"/>
      <c r="G171" s="426"/>
      <c r="H171" s="426"/>
      <c r="I171" s="426"/>
    </row>
    <row r="172" spans="2:9">
      <c r="B172" s="85" t="s">
        <v>212</v>
      </c>
      <c r="C172" s="426"/>
      <c r="D172" s="426"/>
      <c r="E172" s="426"/>
      <c r="F172" s="426"/>
      <c r="G172" s="426"/>
      <c r="H172" s="426"/>
      <c r="I172" s="426"/>
    </row>
    <row r="173" spans="2:9">
      <c r="B173" s="64" t="s">
        <v>213</v>
      </c>
      <c r="C173" s="448">
        <v>47046.252</v>
      </c>
      <c r="D173" s="448">
        <v>50687.642999999996</v>
      </c>
      <c r="E173" s="448">
        <v>54589.088000000003</v>
      </c>
      <c r="F173" s="448">
        <v>54632.919000000002</v>
      </c>
      <c r="G173" s="448">
        <v>60732.124000000003</v>
      </c>
      <c r="H173" s="426">
        <v>57829.67</v>
      </c>
      <c r="I173" s="426">
        <v>50509.144999999997</v>
      </c>
    </row>
    <row r="174" spans="2:9">
      <c r="B174" s="63" t="s">
        <v>214</v>
      </c>
      <c r="C174" s="448">
        <v>47046.252</v>
      </c>
      <c r="D174" s="448">
        <v>50687.642999999996</v>
      </c>
      <c r="E174" s="448">
        <v>54589.088000000003</v>
      </c>
      <c r="F174" s="448">
        <v>54632.919000000002</v>
      </c>
      <c r="G174" s="448">
        <v>60732.124000000003</v>
      </c>
      <c r="H174" s="426">
        <v>57829.67</v>
      </c>
      <c r="I174" s="426">
        <v>50509.144999999997</v>
      </c>
    </row>
    <row r="175" spans="2:9">
      <c r="B175" s="63" t="s">
        <v>215</v>
      </c>
      <c r="C175" s="448" t="s">
        <v>139</v>
      </c>
      <c r="D175" s="448" t="s">
        <v>139</v>
      </c>
      <c r="E175" s="448" t="s">
        <v>139</v>
      </c>
      <c r="F175" s="448" t="s">
        <v>139</v>
      </c>
      <c r="G175" s="448" t="s">
        <v>139</v>
      </c>
      <c r="H175" s="426" t="s">
        <v>139</v>
      </c>
      <c r="I175" s="426" t="s">
        <v>139</v>
      </c>
    </row>
    <row r="176" spans="2:9">
      <c r="B176" s="64" t="s">
        <v>216</v>
      </c>
      <c r="C176" s="448">
        <v>22078.306</v>
      </c>
      <c r="D176" s="448">
        <v>26081.319</v>
      </c>
      <c r="E176" s="448">
        <v>29368.100999999999</v>
      </c>
      <c r="F176" s="448">
        <v>32694.6</v>
      </c>
      <c r="G176" s="448">
        <v>38258.197999999997</v>
      </c>
      <c r="H176" s="426">
        <v>39278.695</v>
      </c>
      <c r="I176" s="426">
        <v>36293.120000000003</v>
      </c>
    </row>
    <row r="177" spans="2:9">
      <c r="B177" s="64" t="s">
        <v>206</v>
      </c>
      <c r="C177" s="448" t="s">
        <v>139</v>
      </c>
      <c r="D177" s="448" t="s">
        <v>139</v>
      </c>
      <c r="E177" s="448" t="s">
        <v>139</v>
      </c>
      <c r="F177" s="448" t="s">
        <v>139</v>
      </c>
      <c r="G177" s="448" t="s">
        <v>139</v>
      </c>
      <c r="H177" s="426" t="s">
        <v>139</v>
      </c>
      <c r="I177" s="426" t="s">
        <v>139</v>
      </c>
    </row>
    <row r="178" spans="2:9">
      <c r="B178" s="63" t="s">
        <v>217</v>
      </c>
      <c r="C178" s="448" t="s">
        <v>139</v>
      </c>
      <c r="D178" s="448" t="s">
        <v>139</v>
      </c>
      <c r="E178" s="448" t="s">
        <v>139</v>
      </c>
      <c r="F178" s="448" t="s">
        <v>139</v>
      </c>
      <c r="G178" s="448" t="s">
        <v>139</v>
      </c>
      <c r="H178" s="426" t="s">
        <v>139</v>
      </c>
      <c r="I178" s="426" t="s">
        <v>139</v>
      </c>
    </row>
    <row r="179" spans="2:9">
      <c r="B179" s="63" t="s">
        <v>218</v>
      </c>
      <c r="C179" s="448" t="s">
        <v>139</v>
      </c>
      <c r="D179" s="448" t="s">
        <v>139</v>
      </c>
      <c r="E179" s="448" t="s">
        <v>139</v>
      </c>
      <c r="F179" s="448" t="s">
        <v>139</v>
      </c>
      <c r="G179" s="448" t="s">
        <v>139</v>
      </c>
      <c r="H179" s="426" t="s">
        <v>139</v>
      </c>
      <c r="I179" s="426" t="s">
        <v>139</v>
      </c>
    </row>
    <row r="180" spans="2:9">
      <c r="B180" s="63" t="s">
        <v>219</v>
      </c>
      <c r="C180" s="448" t="s">
        <v>139</v>
      </c>
      <c r="D180" s="448" t="s">
        <v>139</v>
      </c>
      <c r="E180" s="448" t="s">
        <v>139</v>
      </c>
      <c r="F180" s="448" t="s">
        <v>139</v>
      </c>
      <c r="G180" s="448" t="s">
        <v>139</v>
      </c>
      <c r="H180" s="426" t="s">
        <v>139</v>
      </c>
      <c r="I180" s="426" t="s">
        <v>139</v>
      </c>
    </row>
    <row r="181" spans="2:9">
      <c r="B181" s="63"/>
      <c r="C181" s="426"/>
      <c r="D181" s="426"/>
      <c r="E181" s="426"/>
      <c r="F181" s="426"/>
      <c r="G181" s="426"/>
      <c r="H181" s="426"/>
      <c r="I181" s="426"/>
    </row>
    <row r="182" spans="2:9" ht="26.4">
      <c r="B182" s="88" t="s">
        <v>220</v>
      </c>
      <c r="C182" s="426"/>
      <c r="D182" s="426"/>
      <c r="E182" s="426"/>
      <c r="F182" s="426"/>
      <c r="G182" s="426"/>
      <c r="H182" s="426"/>
      <c r="I182" s="426"/>
    </row>
    <row r="183" spans="2:9">
      <c r="B183" s="64" t="s">
        <v>213</v>
      </c>
      <c r="C183" s="448">
        <v>47046.252</v>
      </c>
      <c r="D183" s="448">
        <v>50687.642999999996</v>
      </c>
      <c r="E183" s="448">
        <v>54589.088000000003</v>
      </c>
      <c r="F183" s="448">
        <v>54632.919000000002</v>
      </c>
      <c r="G183" s="448">
        <v>60732.124000000003</v>
      </c>
      <c r="H183" s="426">
        <v>57829.67</v>
      </c>
      <c r="I183" s="426">
        <v>50509.144999999997</v>
      </c>
    </row>
    <row r="184" spans="2:9">
      <c r="B184" s="63" t="s">
        <v>214</v>
      </c>
      <c r="C184" s="448">
        <v>47046.252</v>
      </c>
      <c r="D184" s="448">
        <v>50687.642999999996</v>
      </c>
      <c r="E184" s="448">
        <v>54589.088000000003</v>
      </c>
      <c r="F184" s="448">
        <v>54632.919000000002</v>
      </c>
      <c r="G184" s="448">
        <v>60732.124000000003</v>
      </c>
      <c r="H184" s="426">
        <v>57829.67</v>
      </c>
      <c r="I184" s="426">
        <v>50509.144999999997</v>
      </c>
    </row>
    <row r="185" spans="2:9">
      <c r="B185" s="63" t="s">
        <v>215</v>
      </c>
      <c r="C185" s="448" t="s">
        <v>139</v>
      </c>
      <c r="D185" s="448" t="s">
        <v>139</v>
      </c>
      <c r="E185" s="448" t="s">
        <v>139</v>
      </c>
      <c r="F185" s="448" t="s">
        <v>139</v>
      </c>
      <c r="G185" s="448" t="s">
        <v>139</v>
      </c>
      <c r="H185" s="426" t="s">
        <v>139</v>
      </c>
      <c r="I185" s="426" t="s">
        <v>139</v>
      </c>
    </row>
    <row r="186" spans="2:9">
      <c r="B186" s="64" t="s">
        <v>216</v>
      </c>
      <c r="C186" s="448">
        <v>22078.306</v>
      </c>
      <c r="D186" s="448">
        <v>26081.319</v>
      </c>
      <c r="E186" s="448">
        <v>29368.100999999999</v>
      </c>
      <c r="F186" s="448">
        <v>32694.6</v>
      </c>
      <c r="G186" s="448">
        <v>38258.197999999997</v>
      </c>
      <c r="H186" s="426">
        <v>39278.695</v>
      </c>
      <c r="I186" s="426">
        <v>36293.120000000003</v>
      </c>
    </row>
    <row r="187" spans="2:9">
      <c r="B187" s="64" t="s">
        <v>206</v>
      </c>
      <c r="C187" s="448" t="s">
        <v>139</v>
      </c>
      <c r="D187" s="448" t="s">
        <v>139</v>
      </c>
      <c r="E187" s="448" t="s">
        <v>139</v>
      </c>
      <c r="F187" s="448" t="s">
        <v>139</v>
      </c>
      <c r="G187" s="448" t="s">
        <v>139</v>
      </c>
      <c r="H187" s="426" t="s">
        <v>139</v>
      </c>
      <c r="I187" s="426" t="s">
        <v>139</v>
      </c>
    </row>
    <row r="188" spans="2:9">
      <c r="B188" s="63" t="s">
        <v>217</v>
      </c>
      <c r="C188" s="448" t="s">
        <v>139</v>
      </c>
      <c r="D188" s="448" t="s">
        <v>139</v>
      </c>
      <c r="E188" s="448" t="s">
        <v>139</v>
      </c>
      <c r="F188" s="448" t="s">
        <v>139</v>
      </c>
      <c r="G188" s="448" t="s">
        <v>139</v>
      </c>
      <c r="H188" s="426" t="s">
        <v>139</v>
      </c>
      <c r="I188" s="426" t="s">
        <v>139</v>
      </c>
    </row>
    <row r="189" spans="2:9">
      <c r="B189" s="63" t="s">
        <v>218</v>
      </c>
      <c r="C189" s="448" t="s">
        <v>139</v>
      </c>
      <c r="D189" s="448" t="s">
        <v>139</v>
      </c>
      <c r="E189" s="448" t="s">
        <v>139</v>
      </c>
      <c r="F189" s="448" t="s">
        <v>139</v>
      </c>
      <c r="G189" s="448" t="s">
        <v>139</v>
      </c>
      <c r="H189" s="426" t="s">
        <v>139</v>
      </c>
      <c r="I189" s="426" t="s">
        <v>139</v>
      </c>
    </row>
    <row r="190" spans="2:9">
      <c r="B190" s="63" t="s">
        <v>219</v>
      </c>
      <c r="C190" s="448" t="s">
        <v>139</v>
      </c>
      <c r="D190" s="448" t="s">
        <v>139</v>
      </c>
      <c r="E190" s="448" t="s">
        <v>139</v>
      </c>
      <c r="F190" s="448" t="s">
        <v>139</v>
      </c>
      <c r="G190" s="448" t="s">
        <v>139</v>
      </c>
      <c r="H190" s="426" t="s">
        <v>139</v>
      </c>
      <c r="I190" s="426" t="s">
        <v>139</v>
      </c>
    </row>
    <row r="191" spans="2:9">
      <c r="B191" s="63"/>
      <c r="C191" s="505"/>
      <c r="D191" s="505"/>
      <c r="E191" s="505"/>
      <c r="F191" s="505"/>
      <c r="G191" s="505"/>
      <c r="H191" s="505"/>
      <c r="I191" s="505"/>
    </row>
    <row r="192" spans="2:9" ht="26.4">
      <c r="B192" s="88" t="s">
        <v>221</v>
      </c>
      <c r="C192" s="459"/>
      <c r="D192" s="459"/>
      <c r="E192" s="459"/>
      <c r="F192" s="459"/>
      <c r="G192" s="459"/>
      <c r="H192" s="459"/>
      <c r="I192" s="459"/>
    </row>
    <row r="193" spans="2:9">
      <c r="B193" s="64" t="s">
        <v>213</v>
      </c>
      <c r="C193" s="461" t="s">
        <v>124</v>
      </c>
      <c r="D193" s="461" t="s">
        <v>124</v>
      </c>
      <c r="E193" s="461" t="s">
        <v>124</v>
      </c>
      <c r="F193" s="461" t="s">
        <v>124</v>
      </c>
      <c r="G193" s="461" t="s">
        <v>124</v>
      </c>
      <c r="H193" s="461" t="s">
        <v>124</v>
      </c>
      <c r="I193" s="461" t="s">
        <v>139</v>
      </c>
    </row>
    <row r="194" spans="2:9">
      <c r="B194" s="63" t="s">
        <v>214</v>
      </c>
      <c r="C194" s="461" t="s">
        <v>124</v>
      </c>
      <c r="D194" s="461" t="s">
        <v>124</v>
      </c>
      <c r="E194" s="461" t="s">
        <v>124</v>
      </c>
      <c r="F194" s="461" t="s">
        <v>124</v>
      </c>
      <c r="G194" s="461" t="s">
        <v>124</v>
      </c>
      <c r="H194" s="461" t="s">
        <v>124</v>
      </c>
      <c r="I194" s="461" t="s">
        <v>139</v>
      </c>
    </row>
    <row r="195" spans="2:9">
      <c r="B195" s="63" t="s">
        <v>215</v>
      </c>
      <c r="C195" s="461" t="s">
        <v>124</v>
      </c>
      <c r="D195" s="461" t="s">
        <v>124</v>
      </c>
      <c r="E195" s="461" t="s">
        <v>124</v>
      </c>
      <c r="F195" s="461" t="s">
        <v>124</v>
      </c>
      <c r="G195" s="461" t="s">
        <v>124</v>
      </c>
      <c r="H195" s="461" t="s">
        <v>124</v>
      </c>
      <c r="I195" s="461" t="s">
        <v>139</v>
      </c>
    </row>
    <row r="196" spans="2:9">
      <c r="B196" s="64" t="s">
        <v>216</v>
      </c>
      <c r="C196" s="461" t="s">
        <v>124</v>
      </c>
      <c r="D196" s="461" t="s">
        <v>124</v>
      </c>
      <c r="E196" s="461" t="s">
        <v>124</v>
      </c>
      <c r="F196" s="461" t="s">
        <v>124</v>
      </c>
      <c r="G196" s="461" t="s">
        <v>124</v>
      </c>
      <c r="H196" s="461" t="s">
        <v>124</v>
      </c>
      <c r="I196" s="461" t="s">
        <v>139</v>
      </c>
    </row>
    <row r="197" spans="2:9">
      <c r="B197" s="64" t="s">
        <v>206</v>
      </c>
      <c r="C197" s="461" t="s">
        <v>124</v>
      </c>
      <c r="D197" s="461" t="s">
        <v>124</v>
      </c>
      <c r="E197" s="461" t="s">
        <v>124</v>
      </c>
      <c r="F197" s="461" t="s">
        <v>124</v>
      </c>
      <c r="G197" s="461" t="s">
        <v>124</v>
      </c>
      <c r="H197" s="461" t="s">
        <v>124</v>
      </c>
      <c r="I197" s="461" t="s">
        <v>139</v>
      </c>
    </row>
    <row r="198" spans="2:9">
      <c r="B198" s="63" t="s">
        <v>217</v>
      </c>
      <c r="C198" s="461" t="s">
        <v>124</v>
      </c>
      <c r="D198" s="461" t="s">
        <v>124</v>
      </c>
      <c r="E198" s="461" t="s">
        <v>124</v>
      </c>
      <c r="F198" s="461" t="s">
        <v>124</v>
      </c>
      <c r="G198" s="461" t="s">
        <v>124</v>
      </c>
      <c r="H198" s="461" t="s">
        <v>124</v>
      </c>
      <c r="I198" s="461" t="s">
        <v>139</v>
      </c>
    </row>
    <row r="199" spans="2:9">
      <c r="B199" s="63" t="s">
        <v>218</v>
      </c>
      <c r="C199" s="461" t="s">
        <v>124</v>
      </c>
      <c r="D199" s="461" t="s">
        <v>124</v>
      </c>
      <c r="E199" s="461" t="s">
        <v>124</v>
      </c>
      <c r="F199" s="461" t="s">
        <v>124</v>
      </c>
      <c r="G199" s="461" t="s">
        <v>124</v>
      </c>
      <c r="H199" s="461" t="s">
        <v>124</v>
      </c>
      <c r="I199" s="461" t="s">
        <v>139</v>
      </c>
    </row>
    <row r="200" spans="2:9">
      <c r="B200" s="63" t="s">
        <v>219</v>
      </c>
      <c r="C200" s="461" t="s">
        <v>124</v>
      </c>
      <c r="D200" s="461" t="s">
        <v>124</v>
      </c>
      <c r="E200" s="461" t="s">
        <v>124</v>
      </c>
      <c r="F200" s="461" t="s">
        <v>124</v>
      </c>
      <c r="G200" s="461" t="s">
        <v>124</v>
      </c>
      <c r="H200" s="461" t="s">
        <v>124</v>
      </c>
      <c r="I200" s="461" t="s">
        <v>139</v>
      </c>
    </row>
    <row r="201" spans="2:9">
      <c r="B201" s="63"/>
      <c r="C201" s="461"/>
      <c r="D201" s="461"/>
      <c r="E201" s="461"/>
      <c r="F201" s="461"/>
      <c r="G201" s="461"/>
      <c r="H201" s="461"/>
      <c r="I201" s="461"/>
    </row>
    <row r="202" spans="2:9" ht="26.4">
      <c r="B202" s="88" t="s">
        <v>222</v>
      </c>
      <c r="C202" s="461"/>
      <c r="D202" s="461"/>
      <c r="E202" s="461"/>
      <c r="F202" s="461"/>
      <c r="G202" s="461"/>
      <c r="H202" s="461"/>
      <c r="I202" s="461"/>
    </row>
    <row r="203" spans="2:9">
      <c r="B203" s="64" t="s">
        <v>213</v>
      </c>
      <c r="C203" s="461" t="s">
        <v>124</v>
      </c>
      <c r="D203" s="461" t="s">
        <v>124</v>
      </c>
      <c r="E203" s="461" t="s">
        <v>124</v>
      </c>
      <c r="F203" s="461" t="s">
        <v>124</v>
      </c>
      <c r="G203" s="461" t="s">
        <v>124</v>
      </c>
      <c r="H203" s="461" t="s">
        <v>124</v>
      </c>
      <c r="I203" s="461" t="s">
        <v>139</v>
      </c>
    </row>
    <row r="204" spans="2:9">
      <c r="B204" s="63" t="s">
        <v>214</v>
      </c>
      <c r="C204" s="461" t="s">
        <v>124</v>
      </c>
      <c r="D204" s="461" t="s">
        <v>124</v>
      </c>
      <c r="E204" s="461" t="s">
        <v>124</v>
      </c>
      <c r="F204" s="461" t="s">
        <v>124</v>
      </c>
      <c r="G204" s="461" t="s">
        <v>124</v>
      </c>
      <c r="H204" s="461" t="s">
        <v>124</v>
      </c>
      <c r="I204" s="461" t="s">
        <v>139</v>
      </c>
    </row>
    <row r="205" spans="2:9">
      <c r="B205" s="63" t="s">
        <v>215</v>
      </c>
      <c r="C205" s="461" t="s">
        <v>124</v>
      </c>
      <c r="D205" s="461" t="s">
        <v>124</v>
      </c>
      <c r="E205" s="461" t="s">
        <v>124</v>
      </c>
      <c r="F205" s="461" t="s">
        <v>124</v>
      </c>
      <c r="G205" s="461" t="s">
        <v>124</v>
      </c>
      <c r="H205" s="461" t="s">
        <v>124</v>
      </c>
      <c r="I205" s="461" t="s">
        <v>139</v>
      </c>
    </row>
    <row r="206" spans="2:9">
      <c r="B206" s="64" t="s">
        <v>216</v>
      </c>
      <c r="C206" s="461" t="s">
        <v>124</v>
      </c>
      <c r="D206" s="461" t="s">
        <v>124</v>
      </c>
      <c r="E206" s="461" t="s">
        <v>124</v>
      </c>
      <c r="F206" s="461" t="s">
        <v>124</v>
      </c>
      <c r="G206" s="461" t="s">
        <v>124</v>
      </c>
      <c r="H206" s="461" t="s">
        <v>124</v>
      </c>
      <c r="I206" s="461" t="s">
        <v>139</v>
      </c>
    </row>
    <row r="207" spans="2:9">
      <c r="B207" s="64" t="s">
        <v>206</v>
      </c>
      <c r="C207" s="461" t="s">
        <v>124</v>
      </c>
      <c r="D207" s="461" t="s">
        <v>124</v>
      </c>
      <c r="E207" s="461" t="s">
        <v>124</v>
      </c>
      <c r="F207" s="461" t="s">
        <v>124</v>
      </c>
      <c r="G207" s="461" t="s">
        <v>124</v>
      </c>
      <c r="H207" s="461" t="s">
        <v>124</v>
      </c>
      <c r="I207" s="461" t="s">
        <v>139</v>
      </c>
    </row>
    <row r="208" spans="2:9">
      <c r="B208" s="63" t="s">
        <v>217</v>
      </c>
      <c r="C208" s="461" t="s">
        <v>124</v>
      </c>
      <c r="D208" s="461" t="s">
        <v>124</v>
      </c>
      <c r="E208" s="461" t="s">
        <v>124</v>
      </c>
      <c r="F208" s="461" t="s">
        <v>124</v>
      </c>
      <c r="G208" s="461" t="s">
        <v>124</v>
      </c>
      <c r="H208" s="461" t="s">
        <v>124</v>
      </c>
      <c r="I208" s="461" t="s">
        <v>139</v>
      </c>
    </row>
    <row r="209" spans="2:9">
      <c r="B209" s="63" t="s">
        <v>218</v>
      </c>
      <c r="C209" s="461" t="s">
        <v>124</v>
      </c>
      <c r="D209" s="461" t="s">
        <v>124</v>
      </c>
      <c r="E209" s="461" t="s">
        <v>124</v>
      </c>
      <c r="F209" s="461" t="s">
        <v>124</v>
      </c>
      <c r="G209" s="461" t="s">
        <v>124</v>
      </c>
      <c r="H209" s="461" t="s">
        <v>124</v>
      </c>
      <c r="I209" s="461" t="s">
        <v>139</v>
      </c>
    </row>
    <row r="210" spans="2:9" ht="15" thickBot="1">
      <c r="B210" s="507" t="s">
        <v>219</v>
      </c>
      <c r="C210" s="461" t="s">
        <v>124</v>
      </c>
      <c r="D210" s="461" t="s">
        <v>124</v>
      </c>
      <c r="E210" s="461" t="s">
        <v>124</v>
      </c>
      <c r="F210" s="461" t="s">
        <v>124</v>
      </c>
      <c r="G210" s="461" t="s">
        <v>124</v>
      </c>
      <c r="H210" s="461" t="s">
        <v>124</v>
      </c>
      <c r="I210" s="461" t="s">
        <v>139</v>
      </c>
    </row>
    <row r="211" spans="2:9" ht="15" thickTop="1">
      <c r="B211" s="1359" t="s">
        <v>929</v>
      </c>
      <c r="C211" s="1359"/>
      <c r="D211" s="1359"/>
      <c r="E211" s="1359"/>
      <c r="F211" s="1359"/>
      <c r="G211" s="1359"/>
      <c r="H211" s="1359"/>
      <c r="I211" s="1359"/>
    </row>
    <row r="212" spans="2:9">
      <c r="B212" s="1310"/>
      <c r="C212" s="1310"/>
      <c r="D212" s="1310"/>
      <c r="E212" s="1310"/>
      <c r="F212" s="1310"/>
      <c r="G212" s="1310"/>
      <c r="H212" s="1310"/>
      <c r="I212" s="1310"/>
    </row>
    <row r="213" spans="2:9">
      <c r="B213" s="417"/>
      <c r="C213" s="459"/>
      <c r="D213" s="459"/>
      <c r="E213" s="459"/>
      <c r="F213" s="459"/>
      <c r="G213" s="459"/>
      <c r="H213" s="459"/>
      <c r="I213" s="459"/>
    </row>
    <row r="214" spans="2:9">
      <c r="B214" s="1358" t="s">
        <v>21</v>
      </c>
      <c r="C214" s="1358"/>
      <c r="D214" s="1358"/>
      <c r="E214" s="1358"/>
      <c r="F214" s="1358"/>
      <c r="G214" s="1358"/>
      <c r="H214" s="1358"/>
      <c r="I214" s="1358"/>
    </row>
    <row r="215" spans="2:9">
      <c r="B215" s="413" t="s">
        <v>20</v>
      </c>
      <c r="C215" s="459"/>
      <c r="D215" s="459"/>
      <c r="E215" s="459"/>
      <c r="F215" s="459"/>
      <c r="G215" s="459"/>
      <c r="H215" s="459"/>
      <c r="I215" s="459"/>
    </row>
    <row r="216" spans="2:9">
      <c r="B216" s="422" t="s">
        <v>224</v>
      </c>
      <c r="C216" s="459"/>
      <c r="D216" s="459"/>
      <c r="E216" s="459"/>
      <c r="F216" s="459"/>
      <c r="G216" s="459"/>
      <c r="H216" s="459"/>
      <c r="I216" s="459"/>
    </row>
    <row r="217" spans="2:9">
      <c r="B217" s="417"/>
      <c r="C217" s="459"/>
      <c r="D217" s="459"/>
      <c r="E217" s="459"/>
      <c r="F217" s="459"/>
      <c r="G217" s="459"/>
      <c r="H217" s="459"/>
      <c r="I217" s="459"/>
    </row>
    <row r="218" spans="2:9">
      <c r="B218" s="415"/>
      <c r="C218" s="416">
        <v>2014</v>
      </c>
      <c r="D218" s="416">
        <v>2015</v>
      </c>
      <c r="E218" s="416">
        <v>2016</v>
      </c>
      <c r="F218" s="416">
        <v>2017</v>
      </c>
      <c r="G218" s="416">
        <v>2018</v>
      </c>
      <c r="H218" s="416">
        <v>2019</v>
      </c>
      <c r="I218" s="416">
        <v>2020</v>
      </c>
    </row>
    <row r="219" spans="2:9">
      <c r="B219" s="85" t="s">
        <v>197</v>
      </c>
      <c r="C219" s="459"/>
      <c r="D219" s="459"/>
      <c r="E219" s="459"/>
      <c r="F219" s="459"/>
      <c r="G219" s="459"/>
      <c r="H219" s="459"/>
      <c r="I219" s="459"/>
    </row>
    <row r="220" spans="2:9">
      <c r="B220" s="64" t="s">
        <v>198</v>
      </c>
      <c r="C220" s="977">
        <v>1256.3419088156058</v>
      </c>
      <c r="D220" s="977">
        <v>1469.3358498223718</v>
      </c>
      <c r="E220" s="977">
        <v>1629.4242962403457</v>
      </c>
      <c r="F220" s="977">
        <v>1920.9465996676799</v>
      </c>
      <c r="G220" s="977">
        <v>2283.9082696227874</v>
      </c>
      <c r="H220" s="977">
        <v>2662.4132134038878</v>
      </c>
      <c r="I220" s="977">
        <v>3028.5025436707365</v>
      </c>
    </row>
    <row r="221" spans="2:9">
      <c r="B221" s="80" t="s">
        <v>199</v>
      </c>
      <c r="C221" s="977" t="s">
        <v>139</v>
      </c>
      <c r="D221" s="977" t="s">
        <v>139</v>
      </c>
      <c r="E221" s="977" t="s">
        <v>139</v>
      </c>
      <c r="F221" s="977" t="s">
        <v>139</v>
      </c>
      <c r="G221" s="977" t="s">
        <v>139</v>
      </c>
      <c r="H221" s="977" t="s">
        <v>139</v>
      </c>
      <c r="I221" s="977" t="s">
        <v>139</v>
      </c>
    </row>
    <row r="222" spans="2:9">
      <c r="B222" s="80" t="s">
        <v>200</v>
      </c>
      <c r="C222" s="977">
        <v>1256.3419088156058</v>
      </c>
      <c r="D222" s="977">
        <v>1469.3358498223718</v>
      </c>
      <c r="E222" s="977">
        <v>1629.4242962403457</v>
      </c>
      <c r="F222" s="977">
        <v>1920.9465996676799</v>
      </c>
      <c r="G222" s="977">
        <v>2283.9082696227874</v>
      </c>
      <c r="H222" s="977">
        <v>2662.4132134038878</v>
      </c>
      <c r="I222" s="977">
        <v>3028.5025436707365</v>
      </c>
    </row>
    <row r="223" spans="2:9">
      <c r="B223" s="81" t="s">
        <v>201</v>
      </c>
      <c r="C223" s="977">
        <v>87.171666457454222</v>
      </c>
      <c r="D223" s="977">
        <v>75.040573267646579</v>
      </c>
      <c r="E223" s="977">
        <v>71.70752763866399</v>
      </c>
      <c r="F223" s="977">
        <v>77.256018317680002</v>
      </c>
      <c r="G223" s="977">
        <v>77.347265126076749</v>
      </c>
      <c r="H223" s="977">
        <v>59.270209709208046</v>
      </c>
      <c r="I223" s="977">
        <v>58.191198457055158</v>
      </c>
    </row>
    <row r="224" spans="2:9">
      <c r="B224" s="82" t="s">
        <v>202</v>
      </c>
      <c r="C224" s="1072">
        <v>6245.2455400505069</v>
      </c>
      <c r="D224" s="1072">
        <v>7269.7857422739871</v>
      </c>
      <c r="E224" s="1072">
        <v>8326.0126571983001</v>
      </c>
      <c r="F224" s="1072">
        <v>10525.769011327964</v>
      </c>
      <c r="G224" s="1072">
        <v>13053.846564282694</v>
      </c>
      <c r="H224" s="977">
        <v>15167.992543519149</v>
      </c>
      <c r="I224" s="977">
        <v>14735.789430661418</v>
      </c>
    </row>
    <row r="225" spans="2:9">
      <c r="B225" s="80" t="s">
        <v>203</v>
      </c>
      <c r="C225" s="1072">
        <v>4569.7077292053173</v>
      </c>
      <c r="D225" s="1072">
        <v>5504.6494005782261</v>
      </c>
      <c r="E225" s="1072">
        <v>6293.2593286972133</v>
      </c>
      <c r="F225" s="1072">
        <v>7782.5694711039996</v>
      </c>
      <c r="G225" s="1072">
        <v>9378.8447143491776</v>
      </c>
      <c r="H225" s="977">
        <v>11100.506304124872</v>
      </c>
      <c r="I225" s="977">
        <v>10906.121650037538</v>
      </c>
    </row>
    <row r="226" spans="2:9">
      <c r="B226" s="80" t="s">
        <v>204</v>
      </c>
      <c r="C226" s="979" t="s">
        <v>139</v>
      </c>
      <c r="D226" s="979" t="s">
        <v>139</v>
      </c>
      <c r="E226" s="979" t="s">
        <v>139</v>
      </c>
      <c r="F226" s="979" t="s">
        <v>139</v>
      </c>
      <c r="G226" s="979" t="s">
        <v>139</v>
      </c>
      <c r="H226" s="977" t="s">
        <v>139</v>
      </c>
      <c r="I226" s="977" t="s">
        <v>139</v>
      </c>
    </row>
    <row r="227" spans="2:9">
      <c r="B227" s="80" t="s">
        <v>205</v>
      </c>
      <c r="C227" s="1072">
        <v>1675.5378108451901</v>
      </c>
      <c r="D227" s="1072">
        <v>1765.1363416957608</v>
      </c>
      <c r="E227" s="1072">
        <v>2032.7533285010861</v>
      </c>
      <c r="F227" s="1072">
        <v>2743.1995402239631</v>
      </c>
      <c r="G227" s="1072">
        <v>3675.0018499335165</v>
      </c>
      <c r="H227" s="977">
        <v>4067.4862393942772</v>
      </c>
      <c r="I227" s="977">
        <v>3829.6677806238795</v>
      </c>
    </row>
    <row r="228" spans="2:9">
      <c r="B228" s="82" t="s">
        <v>206</v>
      </c>
      <c r="C228" s="1072" t="s">
        <v>139</v>
      </c>
      <c r="D228" s="1072" t="s">
        <v>139</v>
      </c>
      <c r="E228" s="1072" t="s">
        <v>139</v>
      </c>
      <c r="F228" s="1072" t="s">
        <v>139</v>
      </c>
      <c r="G228" s="1072" t="s">
        <v>139</v>
      </c>
      <c r="H228" s="977" t="s">
        <v>139</v>
      </c>
      <c r="I228" s="977" t="s">
        <v>139</v>
      </c>
    </row>
    <row r="229" spans="2:9">
      <c r="B229" s="82" t="s">
        <v>207</v>
      </c>
      <c r="C229" s="1072">
        <v>18912.537309698047</v>
      </c>
      <c r="D229" s="1072">
        <v>16017.66494694414</v>
      </c>
      <c r="E229" s="1072">
        <v>14166.385444878229</v>
      </c>
      <c r="F229" s="1072">
        <v>13623.046168116238</v>
      </c>
      <c r="G229" s="1072">
        <v>13352.40683688888</v>
      </c>
      <c r="H229" s="977">
        <v>12780.774725753909</v>
      </c>
      <c r="I229" s="977">
        <v>8781.8387779729728</v>
      </c>
    </row>
    <row r="230" spans="2:9">
      <c r="B230" s="83" t="s">
        <v>130</v>
      </c>
      <c r="C230" s="1072">
        <v>18912.537309698047</v>
      </c>
      <c r="D230" s="1072">
        <v>16017.66494694414</v>
      </c>
      <c r="E230" s="1072">
        <v>14166.385444878229</v>
      </c>
      <c r="F230" s="1072">
        <v>13623.046168116238</v>
      </c>
      <c r="G230" s="1072">
        <v>13352.40683688888</v>
      </c>
      <c r="H230" s="977">
        <v>12780.774725753909</v>
      </c>
      <c r="I230" s="977">
        <v>8781.8387779729728</v>
      </c>
    </row>
    <row r="231" spans="2:9">
      <c r="B231" s="83" t="s">
        <v>131</v>
      </c>
      <c r="C231" s="1079" t="s">
        <v>139</v>
      </c>
      <c r="D231" s="1079" t="s">
        <v>139</v>
      </c>
      <c r="E231" s="1079" t="s">
        <v>139</v>
      </c>
      <c r="F231" s="1079" t="s">
        <v>139</v>
      </c>
      <c r="G231" s="1079" t="s">
        <v>139</v>
      </c>
      <c r="H231" s="977" t="s">
        <v>139</v>
      </c>
      <c r="I231" s="977" t="s">
        <v>139</v>
      </c>
    </row>
    <row r="232" spans="2:9">
      <c r="B232" s="64" t="s">
        <v>208</v>
      </c>
      <c r="C232" s="977"/>
      <c r="D232" s="977"/>
      <c r="E232" s="977"/>
      <c r="F232" s="977"/>
      <c r="G232" s="977"/>
      <c r="H232" s="977"/>
      <c r="I232" s="977"/>
    </row>
    <row r="233" spans="2:9">
      <c r="B233" s="64"/>
      <c r="C233" s="977"/>
      <c r="D233" s="977"/>
      <c r="E233" s="977"/>
      <c r="F233" s="977"/>
      <c r="G233" s="977"/>
      <c r="H233" s="975"/>
      <c r="I233" s="975"/>
    </row>
    <row r="234" spans="2:9">
      <c r="B234" s="64" t="s">
        <v>225</v>
      </c>
      <c r="C234" s="977">
        <f>C220+C223+C225+C227+C229</f>
        <v>26501.296425021617</v>
      </c>
      <c r="D234" s="977">
        <f>D220+D223+D225+D227+D229</f>
        <v>24831.827112308143</v>
      </c>
      <c r="E234" s="977">
        <f t="shared" ref="E234:H234" si="0">E220+E223+E225+E227+E229</f>
        <v>24193.52992595554</v>
      </c>
      <c r="F234" s="977">
        <f t="shared" si="0"/>
        <v>26147.017797429558</v>
      </c>
      <c r="G234" s="977">
        <f t="shared" si="0"/>
        <v>28767.508935920439</v>
      </c>
      <c r="H234" s="977">
        <f t="shared" si="0"/>
        <v>30670.450692386155</v>
      </c>
      <c r="I234" s="977">
        <f>I220+I223+I225+I227+I229</f>
        <v>26604.321950762183</v>
      </c>
    </row>
    <row r="235" spans="2:9">
      <c r="B235" s="63" t="s">
        <v>210</v>
      </c>
      <c r="C235" s="426"/>
      <c r="D235" s="426"/>
      <c r="E235" s="426"/>
      <c r="F235" s="426"/>
      <c r="G235" s="426"/>
      <c r="H235" s="426"/>
      <c r="I235" s="426"/>
    </row>
    <row r="236" spans="2:9">
      <c r="B236" s="63"/>
      <c r="C236" s="426"/>
      <c r="D236" s="426"/>
      <c r="E236" s="426"/>
      <c r="F236" s="426"/>
      <c r="G236" s="426"/>
      <c r="H236" s="426"/>
      <c r="I236" s="426"/>
    </row>
    <row r="237" spans="2:9">
      <c r="B237" s="64" t="s">
        <v>211</v>
      </c>
      <c r="C237" s="426"/>
      <c r="D237" s="426"/>
      <c r="E237" s="426"/>
      <c r="F237" s="426"/>
      <c r="G237" s="426"/>
      <c r="H237" s="426"/>
      <c r="I237" s="426"/>
    </row>
    <row r="238" spans="2:9">
      <c r="B238" s="64"/>
      <c r="C238" s="426"/>
      <c r="D238" s="426"/>
      <c r="E238" s="426"/>
      <c r="F238" s="426"/>
      <c r="G238" s="426"/>
      <c r="H238" s="418"/>
      <c r="I238" s="418"/>
    </row>
    <row r="239" spans="2:9">
      <c r="B239" s="85" t="s">
        <v>212</v>
      </c>
      <c r="C239" s="426"/>
      <c r="D239" s="426"/>
      <c r="E239" s="426"/>
      <c r="F239" s="426"/>
      <c r="G239" s="426"/>
      <c r="H239" s="418"/>
      <c r="I239" s="418"/>
    </row>
    <row r="240" spans="2:9">
      <c r="B240" s="64" t="s">
        <v>213</v>
      </c>
      <c r="C240" s="977">
        <v>2387.8862155455095</v>
      </c>
      <c r="D240" s="977">
        <v>2618.2221809020925</v>
      </c>
      <c r="E240" s="977">
        <v>2907.2977578970731</v>
      </c>
      <c r="F240" s="977">
        <v>3411.6155700055192</v>
      </c>
      <c r="G240" s="977">
        <v>4056.5880389584968</v>
      </c>
      <c r="H240" s="977">
        <v>3960.4957426513747</v>
      </c>
      <c r="I240" s="977">
        <v>3500.7932847378152</v>
      </c>
    </row>
    <row r="241" spans="2:9">
      <c r="B241" s="63" t="s">
        <v>214</v>
      </c>
      <c r="C241" s="238">
        <v>2387.8862155455095</v>
      </c>
      <c r="D241" s="238">
        <v>2618.2221809020925</v>
      </c>
      <c r="E241" s="238">
        <v>2907.2977578970731</v>
      </c>
      <c r="F241" s="238">
        <v>3411.6155700055192</v>
      </c>
      <c r="G241" s="238">
        <v>4056.5880389584968</v>
      </c>
      <c r="H241" s="977">
        <v>3960.4957426513747</v>
      </c>
      <c r="I241" s="977">
        <v>3500.7932847378152</v>
      </c>
    </row>
    <row r="242" spans="2:9">
      <c r="B242" s="63" t="s">
        <v>215</v>
      </c>
      <c r="C242" s="238" t="s">
        <v>139</v>
      </c>
      <c r="D242" s="238" t="s">
        <v>139</v>
      </c>
      <c r="E242" s="238" t="s">
        <v>139</v>
      </c>
      <c r="F242" s="238" t="s">
        <v>139</v>
      </c>
      <c r="G242" s="238" t="s">
        <v>139</v>
      </c>
      <c r="H242" s="977" t="s">
        <v>139</v>
      </c>
      <c r="I242" s="977" t="s">
        <v>139</v>
      </c>
    </row>
    <row r="243" spans="2:9">
      <c r="B243" s="64" t="s">
        <v>216</v>
      </c>
      <c r="C243" s="238">
        <v>1582.1231210351636</v>
      </c>
      <c r="D243" s="238">
        <v>1924.5321260873902</v>
      </c>
      <c r="E243" s="238">
        <v>2200.3296468822759</v>
      </c>
      <c r="F243" s="238">
        <v>2769.6983647866027</v>
      </c>
      <c r="G243" s="238">
        <v>1547.9932379152704</v>
      </c>
      <c r="H243" s="977">
        <v>3349.1435433992115</v>
      </c>
      <c r="I243" s="977">
        <v>3315.1350148508263</v>
      </c>
    </row>
    <row r="244" spans="2:9">
      <c r="B244" s="64" t="s">
        <v>206</v>
      </c>
      <c r="C244" s="977" t="s">
        <v>139</v>
      </c>
      <c r="D244" s="977" t="s">
        <v>139</v>
      </c>
      <c r="E244" s="977" t="s">
        <v>139</v>
      </c>
      <c r="F244" s="977" t="s">
        <v>139</v>
      </c>
      <c r="G244" s="977" t="s">
        <v>139</v>
      </c>
      <c r="H244" s="977" t="s">
        <v>139</v>
      </c>
      <c r="I244" s="977" t="s">
        <v>139</v>
      </c>
    </row>
    <row r="245" spans="2:9">
      <c r="B245" s="63" t="s">
        <v>217</v>
      </c>
      <c r="C245" s="991" t="s">
        <v>139</v>
      </c>
      <c r="D245" s="991" t="s">
        <v>139</v>
      </c>
      <c r="E245" s="991" t="s">
        <v>139</v>
      </c>
      <c r="F245" s="991" t="s">
        <v>139</v>
      </c>
      <c r="G245" s="991" t="s">
        <v>139</v>
      </c>
      <c r="H245" s="991" t="s">
        <v>139</v>
      </c>
      <c r="I245" s="991" t="s">
        <v>139</v>
      </c>
    </row>
    <row r="246" spans="2:9">
      <c r="B246" s="63" t="s">
        <v>218</v>
      </c>
      <c r="C246" s="991" t="s">
        <v>139</v>
      </c>
      <c r="D246" s="991" t="s">
        <v>139</v>
      </c>
      <c r="E246" s="991" t="s">
        <v>139</v>
      </c>
      <c r="F246" s="991" t="s">
        <v>139</v>
      </c>
      <c r="G246" s="991" t="s">
        <v>139</v>
      </c>
      <c r="H246" s="991" t="s">
        <v>139</v>
      </c>
      <c r="I246" s="991" t="s">
        <v>139</v>
      </c>
    </row>
    <row r="247" spans="2:9">
      <c r="B247" s="63" t="s">
        <v>219</v>
      </c>
      <c r="C247" s="991" t="s">
        <v>139</v>
      </c>
      <c r="D247" s="991" t="s">
        <v>139</v>
      </c>
      <c r="E247" s="991" t="s">
        <v>139</v>
      </c>
      <c r="F247" s="991" t="s">
        <v>139</v>
      </c>
      <c r="G247" s="991" t="s">
        <v>139</v>
      </c>
      <c r="H247" s="991" t="s">
        <v>139</v>
      </c>
      <c r="I247" s="991" t="s">
        <v>139</v>
      </c>
    </row>
    <row r="248" spans="2:9">
      <c r="B248" s="63"/>
      <c r="C248" s="991"/>
      <c r="D248" s="991"/>
      <c r="E248" s="991"/>
      <c r="F248" s="991"/>
      <c r="G248" s="991"/>
      <c r="H248" s="991"/>
      <c r="I248" s="991"/>
    </row>
    <row r="249" spans="2:9" ht="26.4">
      <c r="B249" s="88" t="s">
        <v>220</v>
      </c>
      <c r="C249" s="991"/>
      <c r="D249" s="991"/>
      <c r="E249" s="991"/>
      <c r="F249" s="991"/>
      <c r="G249" s="991"/>
      <c r="H249" s="991"/>
      <c r="I249" s="991"/>
    </row>
    <row r="250" spans="2:9">
      <c r="B250" s="64" t="s">
        <v>213</v>
      </c>
      <c r="C250" s="977">
        <v>2387.8862155455095</v>
      </c>
      <c r="D250" s="977">
        <v>2618.2221809020925</v>
      </c>
      <c r="E250" s="977">
        <v>2907.2977578970731</v>
      </c>
      <c r="F250" s="977">
        <v>3411.6155700055192</v>
      </c>
      <c r="G250" s="977">
        <v>4056.5880389584968</v>
      </c>
      <c r="H250" s="977">
        <v>3960.4957426513747</v>
      </c>
      <c r="I250" s="977">
        <v>3500.7932847378152</v>
      </c>
    </row>
    <row r="251" spans="2:9">
      <c r="B251" s="63" t="s">
        <v>214</v>
      </c>
      <c r="C251" s="977">
        <v>2387.8862155455095</v>
      </c>
      <c r="D251" s="977">
        <v>2618.2221809020925</v>
      </c>
      <c r="E251" s="977">
        <v>2907.2977578970731</v>
      </c>
      <c r="F251" s="977">
        <v>3411.6155700055192</v>
      </c>
      <c r="G251" s="977">
        <v>4056.5880389584968</v>
      </c>
      <c r="H251" s="977">
        <v>3960.4957426513747</v>
      </c>
      <c r="I251" s="977">
        <v>3500.7932847378152</v>
      </c>
    </row>
    <row r="252" spans="2:9">
      <c r="B252" s="63" t="s">
        <v>215</v>
      </c>
      <c r="C252" s="977" t="s">
        <v>139</v>
      </c>
      <c r="D252" s="977" t="s">
        <v>139</v>
      </c>
      <c r="E252" s="977" t="s">
        <v>139</v>
      </c>
      <c r="F252" s="977" t="s">
        <v>139</v>
      </c>
      <c r="G252" s="977" t="s">
        <v>139</v>
      </c>
      <c r="H252" s="977" t="s">
        <v>139</v>
      </c>
      <c r="I252" s="977" t="s">
        <v>139</v>
      </c>
    </row>
    <row r="253" spans="2:9">
      <c r="B253" s="64" t="s">
        <v>216</v>
      </c>
      <c r="C253" s="977">
        <v>1582.1231210351636</v>
      </c>
      <c r="D253" s="977">
        <v>1924.5321260873902</v>
      </c>
      <c r="E253" s="977">
        <v>2200.3296468822759</v>
      </c>
      <c r="F253" s="977">
        <v>2769.6983647866027</v>
      </c>
      <c r="G253" s="977">
        <v>1547.9932379152704</v>
      </c>
      <c r="H253" s="977">
        <v>3349.1435433992115</v>
      </c>
      <c r="I253" s="977">
        <v>3315.1350148508263</v>
      </c>
    </row>
    <row r="254" spans="2:9">
      <c r="B254" s="64" t="s">
        <v>206</v>
      </c>
      <c r="C254" s="426" t="s">
        <v>139</v>
      </c>
      <c r="D254" s="426" t="s">
        <v>139</v>
      </c>
      <c r="E254" s="426" t="s">
        <v>139</v>
      </c>
      <c r="F254" s="426" t="s">
        <v>139</v>
      </c>
      <c r="G254" s="426" t="s">
        <v>139</v>
      </c>
      <c r="H254" s="426" t="s">
        <v>139</v>
      </c>
      <c r="I254" s="426" t="s">
        <v>139</v>
      </c>
    </row>
    <row r="255" spans="2:9">
      <c r="B255" s="63" t="s">
        <v>217</v>
      </c>
      <c r="C255" s="432" t="s">
        <v>139</v>
      </c>
      <c r="D255" s="432" t="s">
        <v>139</v>
      </c>
      <c r="E255" s="432" t="s">
        <v>139</v>
      </c>
      <c r="F255" s="432" t="s">
        <v>139</v>
      </c>
      <c r="G255" s="432" t="s">
        <v>139</v>
      </c>
      <c r="H255" s="432" t="s">
        <v>139</v>
      </c>
      <c r="I255" s="432" t="s">
        <v>139</v>
      </c>
    </row>
    <row r="256" spans="2:9">
      <c r="B256" s="63" t="s">
        <v>218</v>
      </c>
      <c r="C256" s="432" t="s">
        <v>139</v>
      </c>
      <c r="D256" s="432" t="s">
        <v>139</v>
      </c>
      <c r="E256" s="432" t="s">
        <v>139</v>
      </c>
      <c r="F256" s="432" t="s">
        <v>139</v>
      </c>
      <c r="G256" s="432" t="s">
        <v>139</v>
      </c>
      <c r="H256" s="432" t="s">
        <v>139</v>
      </c>
      <c r="I256" s="432" t="s">
        <v>139</v>
      </c>
    </row>
    <row r="257" spans="2:9">
      <c r="B257" s="63" t="s">
        <v>219</v>
      </c>
      <c r="C257" s="432" t="s">
        <v>139</v>
      </c>
      <c r="D257" s="432" t="s">
        <v>139</v>
      </c>
      <c r="E257" s="432" t="s">
        <v>139</v>
      </c>
      <c r="F257" s="432" t="s">
        <v>139</v>
      </c>
      <c r="G257" s="432" t="s">
        <v>139</v>
      </c>
      <c r="H257" s="432" t="s">
        <v>139</v>
      </c>
      <c r="I257" s="432" t="s">
        <v>139</v>
      </c>
    </row>
    <row r="258" spans="2:9">
      <c r="B258" s="63"/>
      <c r="C258" s="459"/>
      <c r="D258" s="459"/>
      <c r="E258" s="459"/>
      <c r="F258" s="459"/>
      <c r="G258" s="459"/>
      <c r="H258" s="459"/>
      <c r="I258" s="459"/>
    </row>
    <row r="259" spans="2:9" ht="26.4">
      <c r="B259" s="88" t="s">
        <v>221</v>
      </c>
      <c r="C259" s="459"/>
      <c r="D259" s="459"/>
      <c r="E259" s="459"/>
      <c r="F259" s="459"/>
      <c r="G259" s="459"/>
      <c r="H259" s="459"/>
      <c r="I259" s="459"/>
    </row>
    <row r="260" spans="2:9">
      <c r="B260" s="64" t="s">
        <v>213</v>
      </c>
      <c r="C260" s="461" t="s">
        <v>124</v>
      </c>
      <c r="D260" s="461" t="s">
        <v>124</v>
      </c>
      <c r="E260" s="461" t="s">
        <v>124</v>
      </c>
      <c r="F260" s="461" t="s">
        <v>124</v>
      </c>
      <c r="G260" s="461" t="s">
        <v>124</v>
      </c>
      <c r="H260" s="461" t="s">
        <v>124</v>
      </c>
      <c r="I260" s="461" t="s">
        <v>124</v>
      </c>
    </row>
    <row r="261" spans="2:9">
      <c r="B261" s="63" t="s">
        <v>214</v>
      </c>
      <c r="C261" s="461" t="s">
        <v>124</v>
      </c>
      <c r="D261" s="461" t="s">
        <v>124</v>
      </c>
      <c r="E261" s="461" t="s">
        <v>124</v>
      </c>
      <c r="F261" s="461" t="s">
        <v>124</v>
      </c>
      <c r="G261" s="461" t="s">
        <v>124</v>
      </c>
      <c r="H261" s="461" t="s">
        <v>124</v>
      </c>
      <c r="I261" s="461" t="s">
        <v>124</v>
      </c>
    </row>
    <row r="262" spans="2:9">
      <c r="B262" s="63" t="s">
        <v>215</v>
      </c>
      <c r="C262" s="461" t="s">
        <v>124</v>
      </c>
      <c r="D262" s="461" t="s">
        <v>124</v>
      </c>
      <c r="E262" s="461" t="s">
        <v>124</v>
      </c>
      <c r="F262" s="461" t="s">
        <v>124</v>
      </c>
      <c r="G262" s="461" t="s">
        <v>124</v>
      </c>
      <c r="H262" s="461" t="s">
        <v>124</v>
      </c>
      <c r="I262" s="461" t="s">
        <v>124</v>
      </c>
    </row>
    <row r="263" spans="2:9">
      <c r="B263" s="64" t="s">
        <v>216</v>
      </c>
      <c r="C263" s="461" t="s">
        <v>124</v>
      </c>
      <c r="D263" s="461" t="s">
        <v>124</v>
      </c>
      <c r="E263" s="461" t="s">
        <v>124</v>
      </c>
      <c r="F263" s="461" t="s">
        <v>124</v>
      </c>
      <c r="G263" s="461" t="s">
        <v>124</v>
      </c>
      <c r="H263" s="461" t="s">
        <v>124</v>
      </c>
      <c r="I263" s="461" t="s">
        <v>124</v>
      </c>
    </row>
    <row r="264" spans="2:9">
      <c r="B264" s="64" t="s">
        <v>206</v>
      </c>
      <c r="C264" s="461" t="s">
        <v>124</v>
      </c>
      <c r="D264" s="461" t="s">
        <v>124</v>
      </c>
      <c r="E264" s="461" t="s">
        <v>124</v>
      </c>
      <c r="F264" s="461" t="s">
        <v>124</v>
      </c>
      <c r="G264" s="461" t="s">
        <v>124</v>
      </c>
      <c r="H264" s="461" t="s">
        <v>124</v>
      </c>
      <c r="I264" s="461" t="s">
        <v>124</v>
      </c>
    </row>
    <row r="265" spans="2:9">
      <c r="B265" s="63" t="s">
        <v>217</v>
      </c>
      <c r="C265" s="461" t="s">
        <v>124</v>
      </c>
      <c r="D265" s="461" t="s">
        <v>124</v>
      </c>
      <c r="E265" s="461" t="s">
        <v>124</v>
      </c>
      <c r="F265" s="461" t="s">
        <v>124</v>
      </c>
      <c r="G265" s="461" t="s">
        <v>124</v>
      </c>
      <c r="H265" s="461" t="s">
        <v>124</v>
      </c>
      <c r="I265" s="461" t="s">
        <v>124</v>
      </c>
    </row>
    <row r="266" spans="2:9">
      <c r="B266" s="63" t="s">
        <v>218</v>
      </c>
      <c r="C266" s="461" t="s">
        <v>124</v>
      </c>
      <c r="D266" s="461" t="s">
        <v>124</v>
      </c>
      <c r="E266" s="461" t="s">
        <v>124</v>
      </c>
      <c r="F266" s="461" t="s">
        <v>124</v>
      </c>
      <c r="G266" s="461" t="s">
        <v>124</v>
      </c>
      <c r="H266" s="461" t="s">
        <v>124</v>
      </c>
      <c r="I266" s="461" t="s">
        <v>124</v>
      </c>
    </row>
    <row r="267" spans="2:9">
      <c r="B267" s="63" t="s">
        <v>219</v>
      </c>
      <c r="C267" s="461" t="s">
        <v>124</v>
      </c>
      <c r="D267" s="461" t="s">
        <v>124</v>
      </c>
      <c r="E267" s="461" t="s">
        <v>124</v>
      </c>
      <c r="F267" s="461" t="s">
        <v>124</v>
      </c>
      <c r="G267" s="461" t="s">
        <v>124</v>
      </c>
      <c r="H267" s="461" t="s">
        <v>124</v>
      </c>
      <c r="I267" s="461" t="s">
        <v>124</v>
      </c>
    </row>
    <row r="268" spans="2:9">
      <c r="B268" s="63"/>
      <c r="C268" s="461"/>
      <c r="D268" s="461"/>
      <c r="E268" s="461"/>
      <c r="F268" s="461"/>
      <c r="G268" s="461"/>
      <c r="H268" s="461"/>
      <c r="I268" s="461"/>
    </row>
    <row r="269" spans="2:9" ht="26.4">
      <c r="B269" s="88" t="s">
        <v>222</v>
      </c>
      <c r="C269" s="461"/>
      <c r="D269" s="461"/>
      <c r="E269" s="461"/>
      <c r="F269" s="461"/>
      <c r="G269" s="461"/>
      <c r="H269" s="461"/>
      <c r="I269" s="461"/>
    </row>
    <row r="270" spans="2:9">
      <c r="B270" s="64" t="s">
        <v>213</v>
      </c>
      <c r="C270" s="461" t="s">
        <v>124</v>
      </c>
      <c r="D270" s="461" t="s">
        <v>124</v>
      </c>
      <c r="E270" s="461" t="s">
        <v>124</v>
      </c>
      <c r="F270" s="461" t="s">
        <v>124</v>
      </c>
      <c r="G270" s="461" t="s">
        <v>124</v>
      </c>
      <c r="H270" s="461" t="s">
        <v>124</v>
      </c>
      <c r="I270" s="461" t="s">
        <v>124</v>
      </c>
    </row>
    <row r="271" spans="2:9">
      <c r="B271" s="63" t="s">
        <v>214</v>
      </c>
      <c r="C271" s="461" t="s">
        <v>124</v>
      </c>
      <c r="D271" s="461" t="s">
        <v>124</v>
      </c>
      <c r="E271" s="461" t="s">
        <v>124</v>
      </c>
      <c r="F271" s="461" t="s">
        <v>124</v>
      </c>
      <c r="G271" s="461" t="s">
        <v>124</v>
      </c>
      <c r="H271" s="461" t="s">
        <v>124</v>
      </c>
      <c r="I271" s="461" t="s">
        <v>124</v>
      </c>
    </row>
    <row r="272" spans="2:9">
      <c r="B272" s="63" t="s">
        <v>215</v>
      </c>
      <c r="C272" s="461" t="s">
        <v>124</v>
      </c>
      <c r="D272" s="461" t="s">
        <v>124</v>
      </c>
      <c r="E272" s="461" t="s">
        <v>124</v>
      </c>
      <c r="F272" s="461" t="s">
        <v>124</v>
      </c>
      <c r="G272" s="461" t="s">
        <v>124</v>
      </c>
      <c r="H272" s="461" t="s">
        <v>124</v>
      </c>
      <c r="I272" s="461" t="s">
        <v>124</v>
      </c>
    </row>
    <row r="273" spans="2:9">
      <c r="B273" s="64" t="s">
        <v>216</v>
      </c>
      <c r="C273" s="461" t="s">
        <v>124</v>
      </c>
      <c r="D273" s="461" t="s">
        <v>124</v>
      </c>
      <c r="E273" s="461" t="s">
        <v>124</v>
      </c>
      <c r="F273" s="461" t="s">
        <v>124</v>
      </c>
      <c r="G273" s="461" t="s">
        <v>124</v>
      </c>
      <c r="H273" s="461" t="s">
        <v>124</v>
      </c>
      <c r="I273" s="461" t="s">
        <v>124</v>
      </c>
    </row>
    <row r="274" spans="2:9">
      <c r="B274" s="64" t="s">
        <v>206</v>
      </c>
      <c r="C274" s="461" t="s">
        <v>124</v>
      </c>
      <c r="D274" s="461" t="s">
        <v>124</v>
      </c>
      <c r="E274" s="461" t="s">
        <v>124</v>
      </c>
      <c r="F274" s="461" t="s">
        <v>124</v>
      </c>
      <c r="G274" s="461" t="s">
        <v>124</v>
      </c>
      <c r="H274" s="461" t="s">
        <v>124</v>
      </c>
      <c r="I274" s="461" t="s">
        <v>124</v>
      </c>
    </row>
    <row r="275" spans="2:9">
      <c r="B275" s="63" t="s">
        <v>217</v>
      </c>
      <c r="C275" s="461" t="s">
        <v>124</v>
      </c>
      <c r="D275" s="461" t="s">
        <v>124</v>
      </c>
      <c r="E275" s="461" t="s">
        <v>124</v>
      </c>
      <c r="F275" s="461" t="s">
        <v>124</v>
      </c>
      <c r="G275" s="461" t="s">
        <v>124</v>
      </c>
      <c r="H275" s="461" t="s">
        <v>124</v>
      </c>
      <c r="I275" s="461" t="s">
        <v>124</v>
      </c>
    </row>
    <row r="276" spans="2:9">
      <c r="B276" s="63" t="s">
        <v>218</v>
      </c>
      <c r="C276" s="461" t="s">
        <v>124</v>
      </c>
      <c r="D276" s="461" t="s">
        <v>124</v>
      </c>
      <c r="E276" s="461" t="s">
        <v>124</v>
      </c>
      <c r="F276" s="461" t="s">
        <v>124</v>
      </c>
      <c r="G276" s="461" t="s">
        <v>124</v>
      </c>
      <c r="H276" s="461" t="s">
        <v>124</v>
      </c>
      <c r="I276" s="461" t="s">
        <v>124</v>
      </c>
    </row>
    <row r="277" spans="2:9" ht="15" thickBot="1">
      <c r="B277" s="507" t="s">
        <v>219</v>
      </c>
      <c r="C277" s="461" t="s">
        <v>124</v>
      </c>
      <c r="D277" s="461" t="s">
        <v>124</v>
      </c>
      <c r="E277" s="461" t="s">
        <v>124</v>
      </c>
      <c r="F277" s="461" t="s">
        <v>124</v>
      </c>
      <c r="G277" s="461" t="s">
        <v>124</v>
      </c>
      <c r="H277" s="461" t="s">
        <v>124</v>
      </c>
      <c r="I277" s="461" t="s">
        <v>124</v>
      </c>
    </row>
    <row r="278" spans="2:9" ht="15" thickTop="1">
      <c r="B278" s="1359" t="s">
        <v>929</v>
      </c>
      <c r="C278" s="1359"/>
      <c r="D278" s="1359"/>
      <c r="E278" s="1359"/>
      <c r="F278" s="1359"/>
      <c r="G278" s="1359"/>
      <c r="H278" s="1359"/>
      <c r="I278" s="1359"/>
    </row>
    <row r="279" spans="2:9">
      <c r="B279" s="1310"/>
      <c r="C279" s="1310"/>
      <c r="D279" s="1310"/>
      <c r="E279" s="1310"/>
      <c r="F279" s="1310"/>
      <c r="G279" s="1310"/>
      <c r="H279" s="1310"/>
      <c r="I279" s="1310"/>
    </row>
    <row r="280" spans="2:9">
      <c r="B280" s="417"/>
      <c r="C280" s="459"/>
      <c r="D280" s="459"/>
      <c r="E280" s="459"/>
      <c r="F280" s="459"/>
      <c r="G280" s="459"/>
      <c r="H280" s="459"/>
      <c r="I280" s="459"/>
    </row>
    <row r="281" spans="2:9">
      <c r="B281" s="1358" t="s">
        <v>24</v>
      </c>
      <c r="C281" s="1358"/>
      <c r="D281" s="1358"/>
      <c r="E281" s="1358"/>
      <c r="F281" s="1358"/>
      <c r="G281" s="1358"/>
      <c r="H281" s="1358"/>
      <c r="I281" s="1358"/>
    </row>
    <row r="282" spans="2:9">
      <c r="B282" s="413" t="s">
        <v>23</v>
      </c>
      <c r="C282" s="459"/>
      <c r="D282" s="459"/>
      <c r="E282" s="459"/>
      <c r="F282" s="459"/>
      <c r="G282" s="459"/>
      <c r="H282" s="459"/>
      <c r="I282" s="459"/>
    </row>
    <row r="283" spans="2:9">
      <c r="B283" s="422" t="s">
        <v>172</v>
      </c>
      <c r="C283" s="459"/>
      <c r="D283" s="459"/>
      <c r="E283" s="459"/>
      <c r="F283" s="459"/>
      <c r="G283" s="459"/>
      <c r="H283" s="459"/>
      <c r="I283" s="459"/>
    </row>
    <row r="284" spans="2:9">
      <c r="B284" s="417"/>
      <c r="C284" s="459"/>
      <c r="D284" s="459"/>
      <c r="E284" s="459"/>
      <c r="F284" s="459"/>
      <c r="G284" s="459"/>
      <c r="H284" s="459"/>
      <c r="I284" s="459"/>
    </row>
    <row r="285" spans="2:9">
      <c r="B285" s="415"/>
      <c r="C285" s="416">
        <v>2014</v>
      </c>
      <c r="D285" s="416">
        <v>2015</v>
      </c>
      <c r="E285" s="416">
        <v>2016</v>
      </c>
      <c r="F285" s="416">
        <v>2017</v>
      </c>
      <c r="G285" s="416">
        <v>2018</v>
      </c>
      <c r="H285" s="416">
        <v>2019</v>
      </c>
      <c r="I285" s="416">
        <v>2020</v>
      </c>
    </row>
    <row r="286" spans="2:9">
      <c r="B286" s="503" t="s">
        <v>944</v>
      </c>
      <c r="C286" s="459"/>
      <c r="D286" s="459"/>
      <c r="E286" s="459"/>
      <c r="F286" s="459"/>
      <c r="G286" s="459"/>
      <c r="H286" s="459"/>
      <c r="I286" s="459"/>
    </row>
    <row r="287" spans="2:9">
      <c r="B287" s="82" t="s">
        <v>228</v>
      </c>
      <c r="C287" s="477">
        <v>23</v>
      </c>
      <c r="D287" s="477">
        <v>24</v>
      </c>
      <c r="E287" s="477">
        <v>24</v>
      </c>
      <c r="F287" s="477">
        <v>24</v>
      </c>
      <c r="G287" s="477">
        <v>24</v>
      </c>
      <c r="H287" s="477">
        <v>24</v>
      </c>
      <c r="I287" s="477">
        <v>23</v>
      </c>
    </row>
    <row r="288" spans="2:9">
      <c r="B288" s="462" t="s">
        <v>229</v>
      </c>
      <c r="C288" s="477">
        <v>21</v>
      </c>
      <c r="D288" s="477">
        <v>22</v>
      </c>
      <c r="E288" s="477">
        <v>22</v>
      </c>
      <c r="F288" s="477">
        <v>22</v>
      </c>
      <c r="G288" s="477">
        <v>22</v>
      </c>
      <c r="H288" s="477">
        <v>22</v>
      </c>
      <c r="I288" s="477">
        <v>21</v>
      </c>
    </row>
    <row r="289" spans="2:9">
      <c r="B289" s="242" t="s">
        <v>162</v>
      </c>
      <c r="C289" s="477">
        <v>6</v>
      </c>
      <c r="D289" s="477">
        <v>6</v>
      </c>
      <c r="E289" s="477">
        <v>6</v>
      </c>
      <c r="F289" s="477">
        <v>8</v>
      </c>
      <c r="G289" s="477">
        <v>8</v>
      </c>
      <c r="H289" s="477">
        <v>8</v>
      </c>
      <c r="I289" s="477">
        <v>8</v>
      </c>
    </row>
    <row r="290" spans="2:9">
      <c r="B290" s="242" t="s">
        <v>230</v>
      </c>
      <c r="C290" s="477">
        <v>1</v>
      </c>
      <c r="D290" s="477">
        <v>1</v>
      </c>
      <c r="E290" s="477">
        <v>1</v>
      </c>
      <c r="F290" s="477">
        <v>1</v>
      </c>
      <c r="G290" s="477">
        <v>1</v>
      </c>
      <c r="H290" s="477">
        <v>1</v>
      </c>
      <c r="I290" s="477">
        <v>1</v>
      </c>
    </row>
    <row r="291" spans="2:9">
      <c r="B291" s="242" t="s">
        <v>231</v>
      </c>
      <c r="C291" s="477">
        <v>14</v>
      </c>
      <c r="D291" s="477">
        <v>15</v>
      </c>
      <c r="E291" s="477">
        <v>15</v>
      </c>
      <c r="F291" s="477">
        <v>13</v>
      </c>
      <c r="G291" s="477">
        <v>13</v>
      </c>
      <c r="H291" s="477">
        <v>13</v>
      </c>
      <c r="I291" s="477">
        <v>12</v>
      </c>
    </row>
    <row r="292" spans="2:9">
      <c r="B292" s="463" t="s">
        <v>232</v>
      </c>
      <c r="C292" s="477">
        <v>1</v>
      </c>
      <c r="D292" s="477">
        <v>1</v>
      </c>
      <c r="E292" s="477">
        <v>1</v>
      </c>
      <c r="F292" s="477">
        <v>1</v>
      </c>
      <c r="G292" s="477">
        <v>1</v>
      </c>
      <c r="H292" s="477">
        <v>1</v>
      </c>
      <c r="I292" s="477">
        <v>1</v>
      </c>
    </row>
    <row r="293" spans="2:9">
      <c r="B293" s="463" t="s">
        <v>233</v>
      </c>
      <c r="C293" s="477" t="s">
        <v>139</v>
      </c>
      <c r="D293" s="477" t="s">
        <v>139</v>
      </c>
      <c r="E293" s="477" t="s">
        <v>139</v>
      </c>
      <c r="F293" s="477" t="s">
        <v>139</v>
      </c>
      <c r="G293" s="477" t="s">
        <v>139</v>
      </c>
      <c r="H293" s="477" t="s">
        <v>139</v>
      </c>
      <c r="I293" s="477" t="s">
        <v>139</v>
      </c>
    </row>
    <row r="294" spans="2:9">
      <c r="B294" s="463" t="s">
        <v>234</v>
      </c>
      <c r="C294" s="477" t="s">
        <v>139</v>
      </c>
      <c r="D294" s="477" t="s">
        <v>139</v>
      </c>
      <c r="E294" s="477" t="s">
        <v>139</v>
      </c>
      <c r="F294" s="477" t="s">
        <v>139</v>
      </c>
      <c r="G294" s="477" t="s">
        <v>139</v>
      </c>
      <c r="H294" s="477" t="s">
        <v>139</v>
      </c>
      <c r="I294" s="477" t="s">
        <v>139</v>
      </c>
    </row>
    <row r="295" spans="2:9">
      <c r="B295" s="463" t="s">
        <v>235</v>
      </c>
      <c r="C295" s="477">
        <v>12</v>
      </c>
      <c r="D295" s="477">
        <v>12</v>
      </c>
      <c r="E295" s="477">
        <v>12</v>
      </c>
      <c r="F295" s="477">
        <v>10</v>
      </c>
      <c r="G295" s="477">
        <v>10</v>
      </c>
      <c r="H295" s="477">
        <v>10</v>
      </c>
      <c r="I295" s="477">
        <v>9</v>
      </c>
    </row>
    <row r="296" spans="2:9">
      <c r="B296" s="463" t="s">
        <v>236</v>
      </c>
      <c r="C296" s="477">
        <v>1</v>
      </c>
      <c r="D296" s="477">
        <v>2</v>
      </c>
      <c r="E296" s="477">
        <v>2</v>
      </c>
      <c r="F296" s="477">
        <v>2</v>
      </c>
      <c r="G296" s="477">
        <v>2</v>
      </c>
      <c r="H296" s="477">
        <v>2</v>
      </c>
      <c r="I296" s="477">
        <v>2</v>
      </c>
    </row>
    <row r="297" spans="2:9">
      <c r="B297" s="462" t="s">
        <v>237</v>
      </c>
      <c r="C297" s="477">
        <v>2</v>
      </c>
      <c r="D297" s="477">
        <v>2</v>
      </c>
      <c r="E297" s="477">
        <v>2</v>
      </c>
      <c r="F297" s="477">
        <v>2</v>
      </c>
      <c r="G297" s="477">
        <v>2</v>
      </c>
      <c r="H297" s="477">
        <v>2</v>
      </c>
      <c r="I297" s="477">
        <v>2</v>
      </c>
    </row>
    <row r="298" spans="2:9">
      <c r="B298" s="462"/>
      <c r="C298" s="461"/>
      <c r="D298" s="461"/>
      <c r="E298" s="461"/>
      <c r="F298" s="461"/>
      <c r="G298" s="461"/>
      <c r="H298" s="461"/>
      <c r="I298" s="461"/>
    </row>
    <row r="299" spans="2:9">
      <c r="B299" s="85" t="s">
        <v>241</v>
      </c>
      <c r="C299" s="461"/>
      <c r="D299" s="461"/>
      <c r="E299" s="461"/>
      <c r="F299" s="461"/>
      <c r="G299" s="461"/>
      <c r="H299" s="461"/>
      <c r="I299" s="461"/>
    </row>
    <row r="300" spans="2:9">
      <c r="B300" s="85"/>
      <c r="C300" s="461"/>
      <c r="D300" s="461"/>
      <c r="E300" s="461"/>
      <c r="F300" s="461"/>
      <c r="G300" s="461"/>
      <c r="H300" s="461"/>
      <c r="I300" s="461"/>
    </row>
    <row r="301" spans="2:9">
      <c r="B301" s="503" t="s">
        <v>945</v>
      </c>
      <c r="C301" s="461"/>
      <c r="D301" s="461"/>
      <c r="E301" s="461"/>
      <c r="F301" s="461"/>
      <c r="G301" s="461"/>
      <c r="H301" s="461"/>
      <c r="I301" s="461"/>
    </row>
    <row r="302" spans="2:9">
      <c r="B302" s="82" t="s">
        <v>228</v>
      </c>
      <c r="C302" s="584"/>
      <c r="D302" s="584"/>
      <c r="E302" s="584"/>
      <c r="F302" s="584"/>
      <c r="G302" s="584"/>
      <c r="H302" s="584"/>
      <c r="I302" s="584"/>
    </row>
    <row r="303" spans="2:9">
      <c r="B303" s="462" t="s">
        <v>229</v>
      </c>
      <c r="C303" s="584">
        <f>C304+C305</f>
        <v>8</v>
      </c>
      <c r="D303" s="584">
        <f t="shared" ref="D303:G303" si="1">D304+D305</f>
        <v>8</v>
      </c>
      <c r="E303" s="584">
        <f t="shared" si="1"/>
        <v>7</v>
      </c>
      <c r="F303" s="584">
        <f t="shared" si="1"/>
        <v>9</v>
      </c>
      <c r="G303" s="584">
        <f t="shared" si="1"/>
        <v>9</v>
      </c>
      <c r="H303" s="584">
        <f t="shared" ref="H303:I303" si="2">H304+H305</f>
        <v>9</v>
      </c>
      <c r="I303" s="584">
        <f t="shared" si="2"/>
        <v>9</v>
      </c>
    </row>
    <row r="304" spans="2:9">
      <c r="B304" s="242" t="s">
        <v>162</v>
      </c>
      <c r="C304" s="431">
        <v>7</v>
      </c>
      <c r="D304" s="431">
        <v>7</v>
      </c>
      <c r="E304" s="431">
        <v>6</v>
      </c>
      <c r="F304" s="431">
        <v>8</v>
      </c>
      <c r="G304" s="431">
        <v>8</v>
      </c>
      <c r="H304" s="431">
        <v>8</v>
      </c>
      <c r="I304" s="431">
        <v>8</v>
      </c>
    </row>
    <row r="305" spans="2:9">
      <c r="B305" s="242" t="s">
        <v>230</v>
      </c>
      <c r="C305" s="431">
        <v>1</v>
      </c>
      <c r="D305" s="431">
        <v>1</v>
      </c>
      <c r="E305" s="431">
        <v>1</v>
      </c>
      <c r="F305" s="431">
        <v>1</v>
      </c>
      <c r="G305" s="431">
        <v>1</v>
      </c>
      <c r="H305" s="431">
        <v>1</v>
      </c>
      <c r="I305" s="431">
        <v>1</v>
      </c>
    </row>
    <row r="306" spans="2:9">
      <c r="B306" s="242" t="s">
        <v>231</v>
      </c>
      <c r="C306" s="585" t="s">
        <v>139</v>
      </c>
      <c r="D306" s="585" t="s">
        <v>139</v>
      </c>
      <c r="E306" s="585" t="s">
        <v>139</v>
      </c>
      <c r="F306" s="585" t="s">
        <v>139</v>
      </c>
      <c r="G306" s="585" t="s">
        <v>139</v>
      </c>
      <c r="H306" s="585" t="s">
        <v>139</v>
      </c>
      <c r="I306" s="585" t="s">
        <v>139</v>
      </c>
    </row>
    <row r="307" spans="2:9">
      <c r="B307" s="463" t="s">
        <v>232</v>
      </c>
      <c r="C307" s="585" t="s">
        <v>139</v>
      </c>
      <c r="D307" s="585" t="s">
        <v>139</v>
      </c>
      <c r="E307" s="585" t="s">
        <v>139</v>
      </c>
      <c r="F307" s="585" t="s">
        <v>139</v>
      </c>
      <c r="G307" s="585" t="s">
        <v>139</v>
      </c>
      <c r="H307" s="585" t="s">
        <v>139</v>
      </c>
      <c r="I307" s="585" t="s">
        <v>139</v>
      </c>
    </row>
    <row r="308" spans="2:9">
      <c r="B308" s="463" t="s">
        <v>233</v>
      </c>
      <c r="C308" s="586" t="s">
        <v>139</v>
      </c>
      <c r="D308" s="586" t="s">
        <v>139</v>
      </c>
      <c r="E308" s="586" t="s">
        <v>139</v>
      </c>
      <c r="F308" s="586" t="s">
        <v>139</v>
      </c>
      <c r="G308" s="586" t="s">
        <v>139</v>
      </c>
      <c r="H308" s="586" t="s">
        <v>139</v>
      </c>
      <c r="I308" s="586" t="s">
        <v>139</v>
      </c>
    </row>
    <row r="309" spans="2:9">
      <c r="B309" s="463" t="s">
        <v>234</v>
      </c>
      <c r="C309" s="587" t="s">
        <v>139</v>
      </c>
      <c r="D309" s="587" t="s">
        <v>139</v>
      </c>
      <c r="E309" s="587" t="s">
        <v>139</v>
      </c>
      <c r="F309" s="587" t="s">
        <v>139</v>
      </c>
      <c r="G309" s="587" t="s">
        <v>139</v>
      </c>
      <c r="H309" s="587" t="s">
        <v>139</v>
      </c>
      <c r="I309" s="587" t="s">
        <v>139</v>
      </c>
    </row>
    <row r="310" spans="2:9">
      <c r="B310" s="463" t="s">
        <v>235</v>
      </c>
      <c r="C310" s="587" t="s">
        <v>139</v>
      </c>
      <c r="D310" s="587" t="s">
        <v>139</v>
      </c>
      <c r="E310" s="587" t="s">
        <v>139</v>
      </c>
      <c r="F310" s="587" t="s">
        <v>139</v>
      </c>
      <c r="G310" s="587" t="s">
        <v>139</v>
      </c>
      <c r="H310" s="587" t="s">
        <v>139</v>
      </c>
      <c r="I310" s="587" t="s">
        <v>139</v>
      </c>
    </row>
    <row r="311" spans="2:9">
      <c r="B311" s="463" t="s">
        <v>236</v>
      </c>
      <c r="C311" s="587" t="s">
        <v>139</v>
      </c>
      <c r="D311" s="587" t="s">
        <v>139</v>
      </c>
      <c r="E311" s="587" t="s">
        <v>139</v>
      </c>
      <c r="F311" s="587" t="s">
        <v>139</v>
      </c>
      <c r="G311" s="587" t="s">
        <v>139</v>
      </c>
      <c r="H311" s="587" t="s">
        <v>139</v>
      </c>
      <c r="I311" s="587" t="s">
        <v>139</v>
      </c>
    </row>
    <row r="312" spans="2:9">
      <c r="B312" s="462" t="s">
        <v>237</v>
      </c>
      <c r="C312" s="587"/>
      <c r="D312" s="587"/>
      <c r="E312" s="587"/>
      <c r="F312" s="587"/>
      <c r="G312" s="587"/>
      <c r="H312" s="587"/>
      <c r="I312" s="587"/>
    </row>
    <row r="313" spans="2:9">
      <c r="B313" s="462"/>
      <c r="C313" s="461"/>
      <c r="D313" s="461"/>
      <c r="E313" s="461"/>
      <c r="F313" s="461"/>
      <c r="G313" s="461"/>
      <c r="H313" s="461"/>
      <c r="I313" s="461"/>
    </row>
    <row r="314" spans="2:9">
      <c r="B314" s="503" t="s">
        <v>946</v>
      </c>
      <c r="C314" s="461"/>
      <c r="D314" s="461"/>
      <c r="E314" s="461"/>
      <c r="F314" s="461"/>
      <c r="G314" s="461"/>
      <c r="H314" s="461"/>
      <c r="I314" s="461"/>
    </row>
    <row r="315" spans="2:9">
      <c r="B315" s="82" t="s">
        <v>228</v>
      </c>
      <c r="C315" s="431"/>
      <c r="D315" s="431"/>
      <c r="E315" s="431"/>
      <c r="F315" s="431"/>
      <c r="G315" s="431"/>
      <c r="H315" s="431"/>
      <c r="I315" s="431"/>
    </row>
    <row r="316" spans="2:9">
      <c r="B316" s="462" t="s">
        <v>229</v>
      </c>
      <c r="C316" s="588">
        <f>C317+C323</f>
        <v>7</v>
      </c>
      <c r="D316" s="588">
        <f t="shared" ref="D316:G316" si="3">D317+D323</f>
        <v>7</v>
      </c>
      <c r="E316" s="588">
        <f t="shared" si="3"/>
        <v>7</v>
      </c>
      <c r="F316" s="588">
        <f t="shared" si="3"/>
        <v>8</v>
      </c>
      <c r="G316" s="588">
        <f t="shared" si="3"/>
        <v>9</v>
      </c>
      <c r="H316" s="588">
        <f t="shared" ref="H316:I316" si="4">H317+H323</f>
        <v>8</v>
      </c>
      <c r="I316" s="588">
        <f t="shared" si="4"/>
        <v>8</v>
      </c>
    </row>
    <row r="317" spans="2:9">
      <c r="B317" s="242" t="s">
        <v>162</v>
      </c>
      <c r="C317" s="588">
        <v>4</v>
      </c>
      <c r="D317" s="588">
        <v>4</v>
      </c>
      <c r="E317" s="588">
        <v>4</v>
      </c>
      <c r="F317" s="588">
        <v>5</v>
      </c>
      <c r="G317" s="588">
        <v>6</v>
      </c>
      <c r="H317" s="588">
        <v>6</v>
      </c>
      <c r="I317" s="588">
        <v>6</v>
      </c>
    </row>
    <row r="318" spans="2:9">
      <c r="B318" s="242" t="s">
        <v>230</v>
      </c>
      <c r="C318" s="477" t="s">
        <v>139</v>
      </c>
      <c r="D318" s="477" t="s">
        <v>139</v>
      </c>
      <c r="E318" s="477" t="s">
        <v>139</v>
      </c>
      <c r="F318" s="477" t="s">
        <v>139</v>
      </c>
      <c r="G318" s="477" t="s">
        <v>139</v>
      </c>
      <c r="H318" s="477" t="s">
        <v>139</v>
      </c>
      <c r="I318" s="477" t="s">
        <v>139</v>
      </c>
    </row>
    <row r="319" spans="2:9">
      <c r="B319" s="242" t="s">
        <v>231</v>
      </c>
      <c r="C319" s="588" t="s">
        <v>139</v>
      </c>
      <c r="D319" s="588" t="s">
        <v>139</v>
      </c>
      <c r="E319" s="588" t="s">
        <v>139</v>
      </c>
      <c r="F319" s="588" t="s">
        <v>139</v>
      </c>
      <c r="G319" s="588" t="s">
        <v>139</v>
      </c>
      <c r="H319" s="588" t="s">
        <v>139</v>
      </c>
      <c r="I319" s="588" t="s">
        <v>139</v>
      </c>
    </row>
    <row r="320" spans="2:9">
      <c r="B320" s="463" t="s">
        <v>232</v>
      </c>
      <c r="C320" s="477" t="s">
        <v>139</v>
      </c>
      <c r="D320" s="477" t="s">
        <v>139</v>
      </c>
      <c r="E320" s="477" t="s">
        <v>139</v>
      </c>
      <c r="F320" s="477" t="s">
        <v>139</v>
      </c>
      <c r="G320" s="477" t="s">
        <v>139</v>
      </c>
      <c r="H320" s="477" t="s">
        <v>139</v>
      </c>
      <c r="I320" s="477" t="s">
        <v>139</v>
      </c>
    </row>
    <row r="321" spans="2:9">
      <c r="B321" s="463" t="s">
        <v>233</v>
      </c>
      <c r="C321" s="477" t="s">
        <v>139</v>
      </c>
      <c r="D321" s="477" t="s">
        <v>139</v>
      </c>
      <c r="E321" s="477" t="s">
        <v>139</v>
      </c>
      <c r="F321" s="477" t="s">
        <v>139</v>
      </c>
      <c r="G321" s="477" t="s">
        <v>139</v>
      </c>
      <c r="H321" s="477" t="s">
        <v>139</v>
      </c>
      <c r="I321" s="477" t="s">
        <v>139</v>
      </c>
    </row>
    <row r="322" spans="2:9">
      <c r="B322" s="463" t="s">
        <v>234</v>
      </c>
      <c r="C322" s="477" t="s">
        <v>139</v>
      </c>
      <c r="D322" s="477" t="s">
        <v>139</v>
      </c>
      <c r="E322" s="477" t="s">
        <v>139</v>
      </c>
      <c r="F322" s="477" t="s">
        <v>139</v>
      </c>
      <c r="G322" s="477" t="s">
        <v>139</v>
      </c>
      <c r="H322" s="477" t="s">
        <v>139</v>
      </c>
      <c r="I322" s="477" t="s">
        <v>139</v>
      </c>
    </row>
    <row r="323" spans="2:9">
      <c r="B323" s="463" t="s">
        <v>235</v>
      </c>
      <c r="C323" s="588">
        <v>3</v>
      </c>
      <c r="D323" s="588">
        <v>3</v>
      </c>
      <c r="E323" s="588">
        <v>3</v>
      </c>
      <c r="F323" s="588">
        <v>3</v>
      </c>
      <c r="G323" s="588">
        <v>3</v>
      </c>
      <c r="H323" s="588">
        <v>2</v>
      </c>
      <c r="I323" s="588">
        <v>2</v>
      </c>
    </row>
    <row r="324" spans="2:9">
      <c r="B324" s="463" t="s">
        <v>236</v>
      </c>
      <c r="C324" s="477" t="s">
        <v>139</v>
      </c>
      <c r="D324" s="477" t="s">
        <v>139</v>
      </c>
      <c r="E324" s="477" t="s">
        <v>139</v>
      </c>
      <c r="F324" s="477" t="s">
        <v>139</v>
      </c>
      <c r="G324" s="477" t="s">
        <v>139</v>
      </c>
      <c r="H324" s="477" t="s">
        <v>139</v>
      </c>
      <c r="I324" s="477" t="s">
        <v>139</v>
      </c>
    </row>
    <row r="325" spans="2:9" ht="15" thickBot="1">
      <c r="B325" s="462" t="s">
        <v>237</v>
      </c>
      <c r="C325" s="477" t="s">
        <v>139</v>
      </c>
      <c r="D325" s="477" t="s">
        <v>139</v>
      </c>
      <c r="E325" s="477" t="s">
        <v>139</v>
      </c>
      <c r="F325" s="477" t="s">
        <v>139</v>
      </c>
      <c r="G325" s="477" t="s">
        <v>139</v>
      </c>
      <c r="H325" s="477" t="s">
        <v>139</v>
      </c>
      <c r="I325" s="477" t="s">
        <v>139</v>
      </c>
    </row>
    <row r="326" spans="2:9" ht="15" thickTop="1">
      <c r="B326" s="1359" t="s">
        <v>929</v>
      </c>
      <c r="C326" s="1359"/>
      <c r="D326" s="1359"/>
      <c r="E326" s="1359"/>
      <c r="F326" s="1359"/>
      <c r="G326" s="1359"/>
      <c r="H326" s="1359"/>
      <c r="I326" s="1359"/>
    </row>
    <row r="327" spans="2:9">
      <c r="B327" s="1310"/>
      <c r="C327" s="1310"/>
      <c r="D327" s="1310"/>
      <c r="E327" s="1310"/>
      <c r="F327" s="1310"/>
      <c r="G327" s="1310"/>
      <c r="H327" s="1310"/>
      <c r="I327" s="1310"/>
    </row>
    <row r="328" spans="2:9">
      <c r="B328" s="417"/>
      <c r="C328" s="459"/>
      <c r="D328" s="459"/>
      <c r="E328" s="459"/>
      <c r="F328" s="459"/>
      <c r="G328" s="459"/>
      <c r="H328" s="459"/>
      <c r="I328" s="459"/>
    </row>
    <row r="329" spans="2:9">
      <c r="B329" s="1358" t="s">
        <v>26</v>
      </c>
      <c r="C329" s="1358"/>
      <c r="D329" s="1358"/>
      <c r="E329" s="1358"/>
      <c r="F329" s="1358"/>
      <c r="G329" s="1358"/>
      <c r="H329" s="1358"/>
      <c r="I329" s="1358"/>
    </row>
    <row r="330" spans="2:9">
      <c r="B330" s="413" t="s">
        <v>25</v>
      </c>
      <c r="C330" s="459"/>
      <c r="D330" s="459"/>
      <c r="E330" s="459"/>
      <c r="F330" s="459"/>
      <c r="G330" s="459"/>
      <c r="H330" s="459"/>
      <c r="I330" s="459"/>
    </row>
    <row r="331" spans="2:9">
      <c r="B331" s="422" t="s">
        <v>115</v>
      </c>
      <c r="C331" s="459"/>
      <c r="D331" s="459"/>
      <c r="E331" s="459"/>
      <c r="F331" s="459"/>
      <c r="G331" s="459"/>
      <c r="H331" s="459"/>
      <c r="I331" s="459"/>
    </row>
    <row r="332" spans="2:9">
      <c r="B332" s="417"/>
      <c r="C332" s="459"/>
      <c r="D332" s="459"/>
      <c r="E332" s="459"/>
      <c r="F332" s="459"/>
      <c r="G332" s="459"/>
      <c r="H332" s="459"/>
      <c r="I332" s="459"/>
    </row>
    <row r="333" spans="2:9">
      <c r="B333" s="415"/>
      <c r="C333" s="416">
        <v>2014</v>
      </c>
      <c r="D333" s="416">
        <v>2015</v>
      </c>
      <c r="E333" s="416">
        <v>2016</v>
      </c>
      <c r="F333" s="416">
        <v>2017</v>
      </c>
      <c r="G333" s="416">
        <v>2018</v>
      </c>
      <c r="H333" s="416">
        <v>2019</v>
      </c>
      <c r="I333" s="416">
        <v>2020</v>
      </c>
    </row>
    <row r="334" spans="2:9">
      <c r="B334" s="85" t="s">
        <v>226</v>
      </c>
      <c r="C334" s="465"/>
      <c r="D334" s="465"/>
      <c r="E334" s="465"/>
      <c r="F334" s="465"/>
      <c r="G334" s="465"/>
      <c r="H334" s="465"/>
      <c r="I334" s="465"/>
    </row>
    <row r="335" spans="2:9">
      <c r="B335" s="85"/>
      <c r="C335" s="465"/>
      <c r="D335" s="465"/>
      <c r="E335" s="465"/>
      <c r="F335" s="465"/>
      <c r="G335" s="465"/>
      <c r="H335" s="465"/>
      <c r="I335" s="465"/>
    </row>
    <row r="336" spans="2:9">
      <c r="B336" s="503" t="s">
        <v>944</v>
      </c>
      <c r="C336" s="465"/>
      <c r="D336" s="465"/>
      <c r="E336" s="465"/>
      <c r="F336" s="465"/>
      <c r="G336" s="465"/>
      <c r="H336" s="465"/>
      <c r="I336" s="465"/>
    </row>
    <row r="337" spans="2:9">
      <c r="B337" s="82" t="s">
        <v>246</v>
      </c>
      <c r="C337" s="511"/>
      <c r="D337" s="511"/>
      <c r="E337" s="511"/>
      <c r="F337" s="511"/>
      <c r="G337" s="511"/>
      <c r="H337" s="511"/>
      <c r="I337" s="511"/>
    </row>
    <row r="338" spans="2:9">
      <c r="B338" s="462" t="s">
        <v>247</v>
      </c>
      <c r="C338" s="511">
        <v>0.29350599999999999</v>
      </c>
      <c r="D338" s="511">
        <v>0.34054499999999999</v>
      </c>
      <c r="E338" s="511">
        <v>0.52742800000000001</v>
      </c>
      <c r="F338" s="511">
        <v>0.71911999999999998</v>
      </c>
      <c r="G338" s="511">
        <v>0.91050900000000001</v>
      </c>
      <c r="H338" s="511">
        <v>1.0339229999999999</v>
      </c>
      <c r="I338" s="511">
        <v>1.5888800000000001</v>
      </c>
    </row>
    <row r="339" spans="2:9">
      <c r="B339" s="466" t="s">
        <v>248</v>
      </c>
      <c r="C339" s="511" t="s">
        <v>124</v>
      </c>
      <c r="D339" s="511" t="s">
        <v>124</v>
      </c>
      <c r="E339" s="511" t="s">
        <v>124</v>
      </c>
      <c r="F339" s="511" t="s">
        <v>124</v>
      </c>
      <c r="G339" s="511" t="s">
        <v>124</v>
      </c>
      <c r="H339" s="511" t="s">
        <v>124</v>
      </c>
      <c r="I339" s="511" t="s">
        <v>124</v>
      </c>
    </row>
    <row r="340" spans="2:9">
      <c r="B340" s="466" t="s">
        <v>249</v>
      </c>
      <c r="C340" s="511" t="s">
        <v>124</v>
      </c>
      <c r="D340" s="511" t="s">
        <v>124</v>
      </c>
      <c r="E340" s="511" t="s">
        <v>124</v>
      </c>
      <c r="F340" s="511" t="s">
        <v>124</v>
      </c>
      <c r="G340" s="511" t="s">
        <v>124</v>
      </c>
      <c r="H340" s="511" t="s">
        <v>124</v>
      </c>
      <c r="I340" s="511" t="s">
        <v>124</v>
      </c>
    </row>
    <row r="341" spans="2:9">
      <c r="B341" s="47" t="s">
        <v>253</v>
      </c>
      <c r="C341" s="511" t="s">
        <v>124</v>
      </c>
      <c r="D341" s="511" t="s">
        <v>124</v>
      </c>
      <c r="E341" s="511" t="s">
        <v>124</v>
      </c>
      <c r="F341" s="511" t="s">
        <v>124</v>
      </c>
      <c r="G341" s="511" t="s">
        <v>124</v>
      </c>
      <c r="H341" s="511" t="s">
        <v>124</v>
      </c>
      <c r="I341" s="511" t="s">
        <v>124</v>
      </c>
    </row>
    <row r="342" spans="2:9">
      <c r="B342" s="463"/>
      <c r="C342" s="554"/>
      <c r="D342" s="554"/>
      <c r="E342" s="554"/>
      <c r="F342" s="554"/>
      <c r="G342" s="554"/>
      <c r="H342" s="554"/>
      <c r="I342" s="554"/>
    </row>
    <row r="343" spans="2:9">
      <c r="B343" s="85" t="s">
        <v>241</v>
      </c>
      <c r="C343" s="554"/>
      <c r="D343" s="554"/>
      <c r="E343" s="554"/>
      <c r="F343" s="554"/>
      <c r="G343" s="554"/>
      <c r="H343" s="554"/>
      <c r="I343" s="554"/>
    </row>
    <row r="344" spans="2:9">
      <c r="B344" s="85"/>
      <c r="C344" s="554"/>
      <c r="D344" s="554"/>
      <c r="E344" s="554"/>
      <c r="F344" s="554"/>
      <c r="G344" s="554"/>
      <c r="H344" s="554"/>
      <c r="I344" s="554"/>
    </row>
    <row r="345" spans="2:9">
      <c r="B345" s="589" t="s">
        <v>945</v>
      </c>
      <c r="C345" s="554"/>
      <c r="D345" s="554"/>
      <c r="E345" s="554"/>
      <c r="F345" s="554"/>
      <c r="G345" s="554"/>
      <c r="H345" s="554"/>
      <c r="I345" s="554"/>
    </row>
    <row r="346" spans="2:9">
      <c r="B346" s="82" t="s">
        <v>246</v>
      </c>
      <c r="C346" s="472"/>
      <c r="D346" s="472">
        <v>20.816367</v>
      </c>
      <c r="E346" s="472">
        <v>22.274935999999997</v>
      </c>
      <c r="F346" s="472">
        <v>22.749208000000003</v>
      </c>
      <c r="G346" s="472">
        <v>24.576644999999999</v>
      </c>
      <c r="H346" s="472">
        <v>26.539055000000001</v>
      </c>
      <c r="I346" s="472">
        <v>25.524391999999999</v>
      </c>
    </row>
    <row r="347" spans="2:9">
      <c r="B347" s="462" t="s">
        <v>247</v>
      </c>
      <c r="C347" s="472"/>
      <c r="D347" s="472"/>
      <c r="E347" s="472"/>
      <c r="F347" s="472"/>
      <c r="G347" s="472"/>
      <c r="H347" s="472"/>
      <c r="I347" s="472"/>
    </row>
    <row r="348" spans="2:9">
      <c r="B348" s="473" t="s">
        <v>254</v>
      </c>
      <c r="C348" s="590">
        <v>1.7851269999999999</v>
      </c>
      <c r="D348" s="590">
        <v>2.1033309999999998</v>
      </c>
      <c r="E348" s="590">
        <v>2.7975729999999999</v>
      </c>
      <c r="F348" s="590">
        <v>3.2586409999999999</v>
      </c>
      <c r="G348" s="590">
        <v>4.0600350000000001</v>
      </c>
      <c r="H348" s="590">
        <v>4.8960540000000004</v>
      </c>
      <c r="I348" s="590">
        <v>6.6055409999999997</v>
      </c>
    </row>
    <row r="349" spans="2:9">
      <c r="B349" s="473" t="s">
        <v>255</v>
      </c>
      <c r="C349" s="590">
        <v>0.45618700000000001</v>
      </c>
      <c r="D349" s="590">
        <v>0.44639499999999999</v>
      </c>
      <c r="E349" s="590">
        <v>0.51967300000000005</v>
      </c>
      <c r="F349" s="590">
        <v>0.51723399999999997</v>
      </c>
      <c r="G349" s="590">
        <v>0.53973700000000002</v>
      </c>
      <c r="H349" s="590">
        <v>0.58082199999999995</v>
      </c>
      <c r="I349" s="590">
        <v>0.56492500000000001</v>
      </c>
    </row>
    <row r="350" spans="2:9">
      <c r="B350" s="473" t="s">
        <v>256</v>
      </c>
      <c r="C350" s="590" t="s">
        <v>139</v>
      </c>
      <c r="D350" s="590" t="s">
        <v>139</v>
      </c>
      <c r="E350" s="590" t="s">
        <v>139</v>
      </c>
      <c r="F350" s="590" t="s">
        <v>139</v>
      </c>
      <c r="G350" s="590" t="s">
        <v>139</v>
      </c>
      <c r="H350" s="590" t="s">
        <v>139</v>
      </c>
      <c r="I350" s="590" t="s">
        <v>139</v>
      </c>
    </row>
    <row r="351" spans="2:9">
      <c r="B351" s="473" t="s">
        <v>257</v>
      </c>
      <c r="C351" s="590" t="s">
        <v>139</v>
      </c>
      <c r="D351" s="590" t="s">
        <v>139</v>
      </c>
      <c r="E351" s="590" t="s">
        <v>139</v>
      </c>
      <c r="F351" s="590" t="s">
        <v>139</v>
      </c>
      <c r="G351" s="590" t="s">
        <v>139</v>
      </c>
      <c r="H351" s="590" t="s">
        <v>139</v>
      </c>
      <c r="I351" s="590" t="s">
        <v>139</v>
      </c>
    </row>
    <row r="352" spans="2:9">
      <c r="B352" s="473" t="s">
        <v>258</v>
      </c>
      <c r="C352" s="590" t="s">
        <v>139</v>
      </c>
      <c r="D352" s="590" t="s">
        <v>139</v>
      </c>
      <c r="E352" s="590" t="s">
        <v>139</v>
      </c>
      <c r="F352" s="590" t="s">
        <v>139</v>
      </c>
      <c r="G352" s="590" t="s">
        <v>139</v>
      </c>
      <c r="H352" s="590" t="s">
        <v>139</v>
      </c>
      <c r="I352" s="590" t="s">
        <v>139</v>
      </c>
    </row>
    <row r="353" spans="2:9">
      <c r="B353" s="473" t="s">
        <v>259</v>
      </c>
      <c r="C353" s="590">
        <v>6.9907820000000003</v>
      </c>
      <c r="D353" s="590">
        <v>6.7885949999999999</v>
      </c>
      <c r="E353" s="590">
        <v>6.6044029999999996</v>
      </c>
      <c r="F353" s="590">
        <v>6.2140310000000003</v>
      </c>
      <c r="G353" s="590">
        <v>6.0792640000000002</v>
      </c>
      <c r="H353" s="590">
        <v>5.7832509999999999</v>
      </c>
      <c r="I353" s="590">
        <v>4.6102489999999996</v>
      </c>
    </row>
    <row r="354" spans="2:9">
      <c r="B354" s="473" t="s">
        <v>260</v>
      </c>
      <c r="C354" s="590" t="s">
        <v>139</v>
      </c>
      <c r="D354" s="590" t="s">
        <v>139</v>
      </c>
      <c r="E354" s="590" t="s">
        <v>139</v>
      </c>
      <c r="F354" s="590" t="s">
        <v>139</v>
      </c>
      <c r="G354" s="590" t="s">
        <v>139</v>
      </c>
      <c r="H354" s="590" t="s">
        <v>139</v>
      </c>
      <c r="I354" s="590" t="s">
        <v>139</v>
      </c>
    </row>
    <row r="355" spans="2:9">
      <c r="B355" s="466" t="s">
        <v>248</v>
      </c>
      <c r="C355" s="590" t="s">
        <v>139</v>
      </c>
      <c r="D355" s="590" t="s">
        <v>139</v>
      </c>
      <c r="E355" s="590" t="s">
        <v>139</v>
      </c>
      <c r="F355" s="590" t="s">
        <v>139</v>
      </c>
      <c r="G355" s="590" t="s">
        <v>139</v>
      </c>
      <c r="H355" s="590" t="s">
        <v>139</v>
      </c>
      <c r="I355" s="590" t="s">
        <v>139</v>
      </c>
    </row>
    <row r="356" spans="2:9">
      <c r="B356" s="473" t="s">
        <v>254</v>
      </c>
      <c r="C356" s="590" t="s">
        <v>139</v>
      </c>
      <c r="D356" s="590" t="s">
        <v>139</v>
      </c>
      <c r="E356" s="590" t="s">
        <v>139</v>
      </c>
      <c r="F356" s="590" t="s">
        <v>139</v>
      </c>
      <c r="G356" s="590" t="s">
        <v>139</v>
      </c>
      <c r="H356" s="590" t="s">
        <v>139</v>
      </c>
      <c r="I356" s="590" t="s">
        <v>139</v>
      </c>
    </row>
    <row r="357" spans="2:9">
      <c r="B357" s="473" t="s">
        <v>255</v>
      </c>
      <c r="C357" s="590" t="s">
        <v>139</v>
      </c>
      <c r="D357" s="590" t="s">
        <v>139</v>
      </c>
      <c r="E357" s="590" t="s">
        <v>139</v>
      </c>
      <c r="F357" s="590" t="s">
        <v>139</v>
      </c>
      <c r="G357" s="590" t="s">
        <v>139</v>
      </c>
      <c r="H357" s="590" t="s">
        <v>139</v>
      </c>
      <c r="I357" s="590" t="s">
        <v>139</v>
      </c>
    </row>
    <row r="358" spans="2:9">
      <c r="B358" s="473" t="s">
        <v>256</v>
      </c>
      <c r="C358" s="590" t="s">
        <v>139</v>
      </c>
      <c r="D358" s="590" t="s">
        <v>139</v>
      </c>
      <c r="E358" s="590" t="s">
        <v>139</v>
      </c>
      <c r="F358" s="590" t="s">
        <v>139</v>
      </c>
      <c r="G358" s="590" t="s">
        <v>139</v>
      </c>
      <c r="H358" s="590" t="s">
        <v>139</v>
      </c>
      <c r="I358" s="590" t="s">
        <v>139</v>
      </c>
    </row>
    <row r="359" spans="2:9">
      <c r="B359" s="473" t="s">
        <v>257</v>
      </c>
      <c r="C359" s="590" t="s">
        <v>139</v>
      </c>
      <c r="D359" s="590" t="s">
        <v>139</v>
      </c>
      <c r="E359" s="590" t="s">
        <v>139</v>
      </c>
      <c r="F359" s="590" t="s">
        <v>139</v>
      </c>
      <c r="G359" s="590" t="s">
        <v>139</v>
      </c>
      <c r="H359" s="590" t="s">
        <v>139</v>
      </c>
      <c r="I359" s="590" t="s">
        <v>139</v>
      </c>
    </row>
    <row r="360" spans="2:9">
      <c r="B360" s="473" t="s">
        <v>258</v>
      </c>
      <c r="C360" s="590" t="s">
        <v>139</v>
      </c>
      <c r="D360" s="590" t="s">
        <v>139</v>
      </c>
      <c r="E360" s="590" t="s">
        <v>139</v>
      </c>
      <c r="F360" s="590" t="s">
        <v>139</v>
      </c>
      <c r="G360" s="590" t="s">
        <v>139</v>
      </c>
      <c r="H360" s="590" t="s">
        <v>139</v>
      </c>
      <c r="I360" s="590" t="s">
        <v>139</v>
      </c>
    </row>
    <row r="361" spans="2:9">
      <c r="B361" s="473" t="s">
        <v>259</v>
      </c>
      <c r="C361" s="590" t="s">
        <v>139</v>
      </c>
      <c r="D361" s="590" t="s">
        <v>139</v>
      </c>
      <c r="E361" s="590" t="s">
        <v>139</v>
      </c>
      <c r="F361" s="590" t="s">
        <v>139</v>
      </c>
      <c r="G361" s="590" t="s">
        <v>139</v>
      </c>
      <c r="H361" s="590" t="s">
        <v>139</v>
      </c>
      <c r="I361" s="590" t="s">
        <v>139</v>
      </c>
    </row>
    <row r="362" spans="2:9">
      <c r="B362" s="473" t="s">
        <v>260</v>
      </c>
      <c r="C362" s="590" t="s">
        <v>139</v>
      </c>
      <c r="D362" s="590" t="s">
        <v>139</v>
      </c>
      <c r="E362" s="590" t="s">
        <v>139</v>
      </c>
      <c r="F362" s="590" t="s">
        <v>139</v>
      </c>
      <c r="G362" s="590" t="s">
        <v>139</v>
      </c>
      <c r="H362" s="590" t="s">
        <v>139</v>
      </c>
      <c r="I362" s="590" t="s">
        <v>139</v>
      </c>
    </row>
    <row r="363" spans="2:9">
      <c r="B363" s="47" t="s">
        <v>253</v>
      </c>
      <c r="C363" s="591">
        <v>0.45919183872586333</v>
      </c>
      <c r="D363" s="591">
        <v>0.4486047445262662</v>
      </c>
      <c r="E363" s="591">
        <v>0.44541762095298498</v>
      </c>
      <c r="F363" s="591">
        <v>0.43913203483831176</v>
      </c>
      <c r="G363" s="591">
        <v>0.43451968321957696</v>
      </c>
      <c r="H363" s="591">
        <v>0.42428515257984883</v>
      </c>
      <c r="I363" s="591">
        <v>0.4615473308825534</v>
      </c>
    </row>
    <row r="364" spans="2:9">
      <c r="B364" s="462"/>
      <c r="C364" s="554"/>
      <c r="D364" s="554"/>
      <c r="E364" s="554"/>
      <c r="F364" s="554"/>
      <c r="G364" s="554"/>
      <c r="H364" s="554"/>
      <c r="I364" s="554"/>
    </row>
    <row r="365" spans="2:9">
      <c r="B365" s="589" t="s">
        <v>946</v>
      </c>
      <c r="C365" s="554"/>
      <c r="D365" s="554"/>
      <c r="E365" s="554"/>
      <c r="F365" s="554"/>
      <c r="G365" s="554"/>
      <c r="H365" s="554"/>
      <c r="I365" s="554"/>
    </row>
    <row r="366" spans="2:9">
      <c r="B366" s="82" t="s">
        <v>246</v>
      </c>
      <c r="C366" s="592">
        <v>10.872999999999999</v>
      </c>
      <c r="D366" s="592">
        <v>11.478046000000001</v>
      </c>
      <c r="E366" s="592">
        <v>12.353287</v>
      </c>
      <c r="F366" s="592">
        <v>12.759302</v>
      </c>
      <c r="G366" s="592">
        <v>13.897608999999999</v>
      </c>
      <c r="H366" s="592">
        <v>15.278928000000001</v>
      </c>
      <c r="I366" s="592">
        <v>13.743677</v>
      </c>
    </row>
    <row r="367" spans="2:9">
      <c r="B367" s="462" t="s">
        <v>247</v>
      </c>
      <c r="C367" s="592"/>
      <c r="D367" s="592"/>
      <c r="E367" s="592"/>
      <c r="F367" s="592"/>
      <c r="G367" s="592"/>
      <c r="H367" s="592"/>
      <c r="I367" s="592"/>
    </row>
    <row r="368" spans="2:9">
      <c r="B368" s="473" t="s">
        <v>254</v>
      </c>
      <c r="C368" s="593" t="s">
        <v>139</v>
      </c>
      <c r="D368" s="593" t="s">
        <v>139</v>
      </c>
      <c r="E368" s="593" t="s">
        <v>139</v>
      </c>
      <c r="F368" s="593" t="s">
        <v>139</v>
      </c>
      <c r="G368" s="593" t="s">
        <v>139</v>
      </c>
      <c r="H368" s="593" t="s">
        <v>139</v>
      </c>
      <c r="I368" s="593" t="s">
        <v>139</v>
      </c>
    </row>
    <row r="369" spans="2:9">
      <c r="B369" s="473" t="s">
        <v>255</v>
      </c>
      <c r="C369" s="593" t="s">
        <v>139</v>
      </c>
      <c r="D369" s="593" t="s">
        <v>139</v>
      </c>
      <c r="E369" s="593" t="s">
        <v>139</v>
      </c>
      <c r="F369" s="593" t="s">
        <v>139</v>
      </c>
      <c r="G369" s="593" t="s">
        <v>139</v>
      </c>
      <c r="H369" s="593" t="s">
        <v>139</v>
      </c>
      <c r="I369" s="593" t="s">
        <v>139</v>
      </c>
    </row>
    <row r="370" spans="2:9">
      <c r="B370" s="473" t="s">
        <v>256</v>
      </c>
      <c r="C370" s="593"/>
      <c r="D370" s="593"/>
      <c r="E370" s="593"/>
      <c r="F370" s="593"/>
      <c r="G370" s="593"/>
      <c r="H370" s="593"/>
      <c r="I370" s="593"/>
    </row>
    <row r="371" spans="2:9">
      <c r="B371" s="473" t="s">
        <v>257</v>
      </c>
      <c r="C371" s="592">
        <v>10.872999999999999</v>
      </c>
      <c r="D371" s="592">
        <v>11.478046000000001</v>
      </c>
      <c r="E371" s="592">
        <v>12.353287</v>
      </c>
      <c r="F371" s="592">
        <v>12.759302</v>
      </c>
      <c r="G371" s="592">
        <v>13.897608999999999</v>
      </c>
      <c r="H371" s="592">
        <v>15.278928000000001</v>
      </c>
      <c r="I371" s="592">
        <v>13.743677</v>
      </c>
    </row>
    <row r="372" spans="2:9">
      <c r="B372" s="473" t="s">
        <v>258</v>
      </c>
      <c r="C372" s="593" t="s">
        <v>139</v>
      </c>
      <c r="D372" s="593" t="s">
        <v>139</v>
      </c>
      <c r="E372" s="593" t="s">
        <v>139</v>
      </c>
      <c r="F372" s="593" t="s">
        <v>139</v>
      </c>
      <c r="G372" s="593" t="s">
        <v>139</v>
      </c>
      <c r="H372" s="593" t="s">
        <v>139</v>
      </c>
      <c r="I372" s="593" t="s">
        <v>139</v>
      </c>
    </row>
    <row r="373" spans="2:9">
      <c r="B373" s="473" t="s">
        <v>259</v>
      </c>
      <c r="C373" s="594" t="s">
        <v>139</v>
      </c>
      <c r="D373" s="594" t="s">
        <v>139</v>
      </c>
      <c r="E373" s="594" t="s">
        <v>139</v>
      </c>
      <c r="F373" s="594" t="s">
        <v>139</v>
      </c>
      <c r="G373" s="594" t="s">
        <v>139</v>
      </c>
      <c r="H373" s="594" t="s">
        <v>139</v>
      </c>
      <c r="I373" s="594" t="s">
        <v>139</v>
      </c>
    </row>
    <row r="374" spans="2:9">
      <c r="B374" s="473" t="s">
        <v>260</v>
      </c>
      <c r="C374" s="594" t="s">
        <v>139</v>
      </c>
      <c r="D374" s="594" t="s">
        <v>139</v>
      </c>
      <c r="E374" s="594" t="s">
        <v>139</v>
      </c>
      <c r="F374" s="594" t="s">
        <v>139</v>
      </c>
      <c r="G374" s="594" t="s">
        <v>139</v>
      </c>
      <c r="H374" s="594" t="s">
        <v>139</v>
      </c>
      <c r="I374" s="594" t="s">
        <v>139</v>
      </c>
    </row>
    <row r="375" spans="2:9">
      <c r="B375" s="466" t="s">
        <v>248</v>
      </c>
      <c r="C375" s="594" t="s">
        <v>139</v>
      </c>
      <c r="D375" s="594" t="s">
        <v>139</v>
      </c>
      <c r="E375" s="594" t="s">
        <v>139</v>
      </c>
      <c r="F375" s="594" t="s">
        <v>139</v>
      </c>
      <c r="G375" s="594" t="s">
        <v>139</v>
      </c>
      <c r="H375" s="594" t="s">
        <v>139</v>
      </c>
      <c r="I375" s="594" t="s">
        <v>139</v>
      </c>
    </row>
    <row r="376" spans="2:9">
      <c r="B376" s="473" t="s">
        <v>254</v>
      </c>
      <c r="C376" s="594" t="s">
        <v>139</v>
      </c>
      <c r="D376" s="594" t="s">
        <v>139</v>
      </c>
      <c r="E376" s="594" t="s">
        <v>139</v>
      </c>
      <c r="F376" s="594" t="s">
        <v>139</v>
      </c>
      <c r="G376" s="594" t="s">
        <v>139</v>
      </c>
      <c r="H376" s="594" t="s">
        <v>139</v>
      </c>
      <c r="I376" s="594" t="s">
        <v>139</v>
      </c>
    </row>
    <row r="377" spans="2:9">
      <c r="B377" s="473" t="s">
        <v>255</v>
      </c>
      <c r="C377" s="594" t="s">
        <v>139</v>
      </c>
      <c r="D377" s="594" t="s">
        <v>139</v>
      </c>
      <c r="E377" s="594" t="s">
        <v>139</v>
      </c>
      <c r="F377" s="594" t="s">
        <v>139</v>
      </c>
      <c r="G377" s="594" t="s">
        <v>139</v>
      </c>
      <c r="H377" s="594" t="s">
        <v>139</v>
      </c>
      <c r="I377" s="594" t="s">
        <v>139</v>
      </c>
    </row>
    <row r="378" spans="2:9">
      <c r="B378" s="473" t="s">
        <v>256</v>
      </c>
      <c r="C378" s="594" t="s">
        <v>139</v>
      </c>
      <c r="D378" s="594" t="s">
        <v>139</v>
      </c>
      <c r="E378" s="594" t="s">
        <v>139</v>
      </c>
      <c r="F378" s="594" t="s">
        <v>139</v>
      </c>
      <c r="G378" s="594" t="s">
        <v>139</v>
      </c>
      <c r="H378" s="594" t="s">
        <v>139</v>
      </c>
      <c r="I378" s="594" t="s">
        <v>139</v>
      </c>
    </row>
    <row r="379" spans="2:9">
      <c r="B379" s="473" t="s">
        <v>257</v>
      </c>
      <c r="C379" s="594" t="s">
        <v>139</v>
      </c>
      <c r="D379" s="594" t="s">
        <v>139</v>
      </c>
      <c r="E379" s="594" t="s">
        <v>139</v>
      </c>
      <c r="F379" s="594" t="s">
        <v>139</v>
      </c>
      <c r="G379" s="594" t="s">
        <v>139</v>
      </c>
      <c r="H379" s="594" t="s">
        <v>139</v>
      </c>
      <c r="I379" s="594" t="s">
        <v>139</v>
      </c>
    </row>
    <row r="380" spans="2:9">
      <c r="B380" s="473" t="s">
        <v>258</v>
      </c>
      <c r="C380" s="594" t="s">
        <v>139</v>
      </c>
      <c r="D380" s="594" t="s">
        <v>139</v>
      </c>
      <c r="E380" s="594" t="s">
        <v>139</v>
      </c>
      <c r="F380" s="594" t="s">
        <v>139</v>
      </c>
      <c r="G380" s="594" t="s">
        <v>139</v>
      </c>
      <c r="H380" s="594" t="s">
        <v>139</v>
      </c>
      <c r="I380" s="594" t="s">
        <v>139</v>
      </c>
    </row>
    <row r="381" spans="2:9">
      <c r="B381" s="473" t="s">
        <v>259</v>
      </c>
      <c r="C381" s="594" t="s">
        <v>139</v>
      </c>
      <c r="D381" s="594" t="s">
        <v>139</v>
      </c>
      <c r="E381" s="594" t="s">
        <v>139</v>
      </c>
      <c r="F381" s="594" t="s">
        <v>139</v>
      </c>
      <c r="G381" s="594" t="s">
        <v>139</v>
      </c>
      <c r="H381" s="594" t="s">
        <v>139</v>
      </c>
      <c r="I381" s="594" t="s">
        <v>139</v>
      </c>
    </row>
    <row r="382" spans="2:9">
      <c r="B382" s="473" t="s">
        <v>260</v>
      </c>
      <c r="C382" s="594" t="s">
        <v>139</v>
      </c>
      <c r="D382" s="594" t="s">
        <v>139</v>
      </c>
      <c r="E382" s="594" t="s">
        <v>139</v>
      </c>
      <c r="F382" s="594" t="s">
        <v>139</v>
      </c>
      <c r="G382" s="594" t="s">
        <v>139</v>
      </c>
      <c r="H382" s="594" t="s">
        <v>139</v>
      </c>
      <c r="I382" s="594" t="s">
        <v>139</v>
      </c>
    </row>
    <row r="383" spans="2:9" ht="15" thickBot="1">
      <c r="B383" s="47" t="s">
        <v>253</v>
      </c>
      <c r="C383" s="515">
        <v>0.54080816127413667</v>
      </c>
      <c r="D383" s="515">
        <v>0.5513952554737338</v>
      </c>
      <c r="E383" s="515">
        <v>0.55458237904701502</v>
      </c>
      <c r="F383" s="515">
        <v>0.56086796516168824</v>
      </c>
      <c r="G383" s="515">
        <v>0.56548031678042299</v>
      </c>
      <c r="H383" s="515">
        <v>0.57571484742015111</v>
      </c>
      <c r="I383" s="515">
        <v>0.5384526691174466</v>
      </c>
    </row>
    <row r="384" spans="2:9" ht="15" thickTop="1">
      <c r="B384" s="1359" t="s">
        <v>929</v>
      </c>
      <c r="C384" s="1359"/>
      <c r="D384" s="1359"/>
      <c r="E384" s="1359"/>
      <c r="F384" s="1359"/>
      <c r="G384" s="1359"/>
      <c r="H384" s="1359"/>
      <c r="I384" s="1359"/>
    </row>
    <row r="385" spans="2:9">
      <c r="B385" s="1310"/>
      <c r="C385" s="1310"/>
      <c r="D385" s="1310"/>
      <c r="E385" s="1310"/>
      <c r="F385" s="1310"/>
      <c r="G385" s="1310"/>
      <c r="H385" s="1310"/>
      <c r="I385" s="1310"/>
    </row>
    <row r="386" spans="2:9">
      <c r="B386" s="417"/>
      <c r="C386" s="459"/>
      <c r="D386" s="459"/>
      <c r="E386" s="459"/>
      <c r="F386" s="459"/>
      <c r="G386" s="459"/>
      <c r="H386" s="459"/>
      <c r="I386" s="459"/>
    </row>
    <row r="387" spans="2:9">
      <c r="B387" s="1358" t="s">
        <v>28</v>
      </c>
      <c r="C387" s="1358"/>
      <c r="D387" s="1358"/>
      <c r="E387" s="1358"/>
      <c r="F387" s="1358"/>
      <c r="G387" s="1358"/>
      <c r="H387" s="1358"/>
      <c r="I387" s="1358"/>
    </row>
    <row r="388" spans="2:9">
      <c r="B388" s="413" t="s">
        <v>27</v>
      </c>
      <c r="C388" s="459"/>
      <c r="D388" s="459"/>
      <c r="E388" s="459"/>
      <c r="F388" s="459"/>
      <c r="G388" s="459"/>
      <c r="H388" s="459"/>
      <c r="I388" s="459"/>
    </row>
    <row r="389" spans="2:9">
      <c r="B389" s="422" t="s">
        <v>224</v>
      </c>
      <c r="C389" s="459"/>
      <c r="D389" s="459"/>
      <c r="E389" s="459"/>
      <c r="F389" s="459"/>
      <c r="G389" s="459"/>
      <c r="H389" s="459"/>
      <c r="I389" s="459"/>
    </row>
    <row r="390" spans="2:9">
      <c r="B390" s="417"/>
      <c r="C390" s="459"/>
      <c r="D390" s="459"/>
      <c r="E390" s="459"/>
      <c r="F390" s="459"/>
      <c r="G390" s="459"/>
      <c r="H390" s="459"/>
      <c r="I390" s="459"/>
    </row>
    <row r="391" spans="2:9">
      <c r="B391" s="415"/>
      <c r="C391" s="416">
        <v>2014</v>
      </c>
      <c r="D391" s="416">
        <v>2015</v>
      </c>
      <c r="E391" s="416">
        <v>2016</v>
      </c>
      <c r="F391" s="416">
        <v>2017</v>
      </c>
      <c r="G391" s="416">
        <v>2018</v>
      </c>
      <c r="H391" s="416">
        <v>2019</v>
      </c>
      <c r="I391" s="416">
        <v>2020</v>
      </c>
    </row>
    <row r="392" spans="2:9">
      <c r="B392" s="85" t="s">
        <v>226</v>
      </c>
      <c r="C392" s="465"/>
      <c r="D392" s="465"/>
      <c r="E392" s="465"/>
      <c r="F392" s="465"/>
      <c r="G392" s="465"/>
      <c r="H392" s="465"/>
      <c r="I392" s="465"/>
    </row>
    <row r="393" spans="2:9">
      <c r="B393" s="85"/>
      <c r="C393" s="465"/>
      <c r="D393" s="465"/>
      <c r="E393" s="465"/>
      <c r="F393" s="465"/>
      <c r="G393" s="465"/>
      <c r="H393" s="465"/>
      <c r="I393" s="465"/>
    </row>
    <row r="394" spans="2:9">
      <c r="B394" s="503" t="s">
        <v>944</v>
      </c>
      <c r="C394" s="465"/>
      <c r="D394" s="465"/>
      <c r="E394" s="465"/>
      <c r="F394" s="465"/>
      <c r="G394" s="465"/>
      <c r="H394" s="465"/>
      <c r="I394" s="465"/>
    </row>
    <row r="395" spans="2:9">
      <c r="B395" s="82" t="s">
        <v>246</v>
      </c>
      <c r="C395" s="458"/>
      <c r="D395" s="458"/>
      <c r="E395" s="458"/>
      <c r="F395" s="458"/>
      <c r="G395" s="458"/>
      <c r="H395" s="458"/>
      <c r="I395" s="458"/>
    </row>
    <row r="396" spans="2:9">
      <c r="B396" s="462" t="s">
        <v>247</v>
      </c>
      <c r="C396" s="1080">
        <v>127335.13909534524</v>
      </c>
      <c r="D396" s="1080">
        <v>131140.47682314398</v>
      </c>
      <c r="E396" s="1080">
        <v>146952.76672975239</v>
      </c>
      <c r="F396" s="1080">
        <v>233982.891561336</v>
      </c>
      <c r="G396" s="1080">
        <v>328980.93236141157</v>
      </c>
      <c r="H396" s="1081">
        <v>175929.70705286146</v>
      </c>
      <c r="I396" s="458">
        <v>119499.00756664282</v>
      </c>
    </row>
    <row r="397" spans="2:9">
      <c r="B397" s="466" t="s">
        <v>248</v>
      </c>
      <c r="C397" s="469" t="s">
        <v>124</v>
      </c>
      <c r="D397" s="469" t="s">
        <v>124</v>
      </c>
      <c r="E397" s="469" t="s">
        <v>124</v>
      </c>
      <c r="F397" s="469" t="s">
        <v>124</v>
      </c>
      <c r="G397" s="469" t="s">
        <v>124</v>
      </c>
      <c r="H397" s="469" t="s">
        <v>124</v>
      </c>
      <c r="I397" s="469" t="s">
        <v>124</v>
      </c>
    </row>
    <row r="398" spans="2:9">
      <c r="B398" s="466" t="s">
        <v>249</v>
      </c>
      <c r="C398" s="469" t="s">
        <v>124</v>
      </c>
      <c r="D398" s="469" t="s">
        <v>124</v>
      </c>
      <c r="E398" s="469" t="s">
        <v>124</v>
      </c>
      <c r="F398" s="469" t="s">
        <v>124</v>
      </c>
      <c r="G398" s="469" t="s">
        <v>124</v>
      </c>
      <c r="H398" s="469" t="s">
        <v>124</v>
      </c>
      <c r="I398" s="469" t="s">
        <v>124</v>
      </c>
    </row>
    <row r="399" spans="2:9">
      <c r="B399" s="47" t="s">
        <v>265</v>
      </c>
      <c r="C399" s="469" t="s">
        <v>124</v>
      </c>
      <c r="D399" s="469" t="s">
        <v>124</v>
      </c>
      <c r="E399" s="469" t="s">
        <v>124</v>
      </c>
      <c r="F399" s="469" t="s">
        <v>124</v>
      </c>
      <c r="G399" s="469" t="s">
        <v>124</v>
      </c>
      <c r="H399" s="469" t="s">
        <v>124</v>
      </c>
      <c r="I399" s="469" t="s">
        <v>124</v>
      </c>
    </row>
    <row r="400" spans="2:9">
      <c r="B400" s="411"/>
      <c r="C400" s="469"/>
      <c r="D400" s="469"/>
      <c r="E400" s="469"/>
      <c r="F400" s="469"/>
      <c r="G400" s="469"/>
      <c r="H400" s="469"/>
      <c r="I400" s="469"/>
    </row>
    <row r="401" spans="2:9">
      <c r="B401" s="85" t="s">
        <v>241</v>
      </c>
      <c r="C401" s="469"/>
      <c r="D401" s="469"/>
      <c r="E401" s="469"/>
      <c r="F401" s="469"/>
      <c r="G401" s="469"/>
      <c r="H401" s="469"/>
      <c r="I401" s="469"/>
    </row>
    <row r="402" spans="2:9">
      <c r="B402" s="85"/>
      <c r="C402" s="469"/>
      <c r="D402" s="469"/>
      <c r="E402" s="469"/>
      <c r="F402" s="469"/>
      <c r="G402" s="469"/>
      <c r="H402" s="469"/>
      <c r="I402" s="469"/>
    </row>
    <row r="403" spans="2:9">
      <c r="B403" s="589" t="s">
        <v>945</v>
      </c>
      <c r="C403" s="469"/>
      <c r="D403" s="469"/>
      <c r="E403" s="469"/>
      <c r="F403" s="469"/>
      <c r="G403" s="469"/>
      <c r="H403" s="469"/>
      <c r="I403" s="469"/>
    </row>
    <row r="404" spans="2:9">
      <c r="B404" s="82" t="s">
        <v>246</v>
      </c>
      <c r="C404" s="469">
        <f>C405+C429</f>
        <v>1920.0961907918045</v>
      </c>
      <c r="D404" s="469">
        <f t="shared" ref="D404:H404" si="5">D405+D429</f>
        <v>10254.494883662846</v>
      </c>
      <c r="E404" s="469">
        <f t="shared" si="5"/>
        <v>9334.8684457284344</v>
      </c>
      <c r="F404" s="469">
        <f t="shared" si="5"/>
        <v>9183.1264570671192</v>
      </c>
      <c r="G404" s="469">
        <f t="shared" si="5"/>
        <v>9621.577480030619</v>
      </c>
      <c r="H404" s="469">
        <f t="shared" si="5"/>
        <v>9744.6278068881857</v>
      </c>
      <c r="I404" s="469">
        <v>8344.5932030305776</v>
      </c>
    </row>
    <row r="405" spans="2:9">
      <c r="B405" s="462" t="s">
        <v>247</v>
      </c>
      <c r="C405" s="469">
        <f>C406+C407</f>
        <v>1343.51357527306</v>
      </c>
      <c r="D405" s="469">
        <f>D406+D407+D411</f>
        <v>9648.2425298438793</v>
      </c>
      <c r="E405" s="469">
        <f t="shared" ref="E405:H405" si="6">E406+E407+E411</f>
        <v>8672.446405865463</v>
      </c>
      <c r="F405" s="469">
        <f t="shared" si="6"/>
        <v>8414.2415338671199</v>
      </c>
      <c r="G405" s="469">
        <f t="shared" si="6"/>
        <v>8754.8644353947529</v>
      </c>
      <c r="H405" s="469">
        <f t="shared" si="6"/>
        <v>8794.0704237612863</v>
      </c>
      <c r="I405" s="469">
        <f t="shared" ref="I405" si="7">I406+I407</f>
        <v>3086.6937421277917</v>
      </c>
    </row>
    <row r="406" spans="2:9">
      <c r="B406" s="473" t="s">
        <v>254</v>
      </c>
      <c r="C406" s="1082">
        <v>1256.3419088156058</v>
      </c>
      <c r="D406" s="1082">
        <v>1479.6022123341638</v>
      </c>
      <c r="E406" s="1082">
        <v>1676.2243371509655</v>
      </c>
      <c r="F406" s="1082">
        <v>1920.64865051528</v>
      </c>
      <c r="G406" s="1082">
        <v>2283.9082696227874</v>
      </c>
      <c r="H406" s="1082">
        <v>2662.4132134038878</v>
      </c>
      <c r="I406" s="595">
        <v>3028.5025436707365</v>
      </c>
    </row>
    <row r="407" spans="2:9">
      <c r="B407" s="473" t="s">
        <v>255</v>
      </c>
      <c r="C407" s="1082">
        <v>87.171666457454222</v>
      </c>
      <c r="D407" s="1082">
        <v>75.759387586032219</v>
      </c>
      <c r="E407" s="1082">
        <v>73.276311835098099</v>
      </c>
      <c r="F407" s="1082">
        <v>77.294707385759992</v>
      </c>
      <c r="G407" s="1082">
        <v>77.347265126076749</v>
      </c>
      <c r="H407" s="1082">
        <v>59.270209709208046</v>
      </c>
      <c r="I407" s="595">
        <v>58.191198457055158</v>
      </c>
    </row>
    <row r="408" spans="2:9">
      <c r="B408" s="473" t="s">
        <v>256</v>
      </c>
      <c r="C408" s="596" t="s">
        <v>139</v>
      </c>
      <c r="D408" s="596" t="s">
        <v>139</v>
      </c>
      <c r="E408" s="596" t="s">
        <v>139</v>
      </c>
      <c r="F408" s="596" t="s">
        <v>139</v>
      </c>
      <c r="G408" s="596" t="s">
        <v>139</v>
      </c>
      <c r="H408" s="596" t="s">
        <v>139</v>
      </c>
      <c r="I408" s="596" t="s">
        <v>139</v>
      </c>
    </row>
    <row r="409" spans="2:9">
      <c r="B409" s="473" t="s">
        <v>257</v>
      </c>
      <c r="C409" s="596" t="s">
        <v>139</v>
      </c>
      <c r="D409" s="596" t="s">
        <v>139</v>
      </c>
      <c r="E409" s="596" t="s">
        <v>139</v>
      </c>
      <c r="F409" s="596" t="s">
        <v>139</v>
      </c>
      <c r="G409" s="596" t="s">
        <v>139</v>
      </c>
      <c r="H409" s="596" t="s">
        <v>139</v>
      </c>
      <c r="I409" s="596" t="s">
        <v>139</v>
      </c>
    </row>
    <row r="410" spans="2:9">
      <c r="B410" s="473" t="s">
        <v>258</v>
      </c>
      <c r="C410" s="596" t="s">
        <v>139</v>
      </c>
      <c r="D410" s="596" t="s">
        <v>139</v>
      </c>
      <c r="E410" s="596" t="s">
        <v>139</v>
      </c>
      <c r="F410" s="596" t="s">
        <v>139</v>
      </c>
      <c r="G410" s="596" t="s">
        <v>139</v>
      </c>
      <c r="H410" s="596" t="s">
        <v>139</v>
      </c>
      <c r="I410" s="596" t="s">
        <v>139</v>
      </c>
    </row>
    <row r="411" spans="2:9">
      <c r="B411" s="473" t="s">
        <v>259</v>
      </c>
      <c r="C411" s="1082">
        <v>8493.5753839668705</v>
      </c>
      <c r="D411" s="1082">
        <v>8092.8809299236837</v>
      </c>
      <c r="E411" s="1082">
        <v>6922.9457568793987</v>
      </c>
      <c r="F411" s="1082">
        <v>6416.2981759660806</v>
      </c>
      <c r="G411" s="1082">
        <v>6393.6089006458897</v>
      </c>
      <c r="H411" s="1082">
        <v>6072.3870006481911</v>
      </c>
      <c r="I411" s="595">
        <v>4355.3189337320264</v>
      </c>
    </row>
    <row r="412" spans="2:9">
      <c r="B412" s="473" t="s">
        <v>260</v>
      </c>
      <c r="C412" s="596" t="s">
        <v>139</v>
      </c>
      <c r="D412" s="596" t="s">
        <v>139</v>
      </c>
      <c r="E412" s="596" t="s">
        <v>139</v>
      </c>
      <c r="F412" s="596" t="s">
        <v>139</v>
      </c>
      <c r="G412" s="596" t="s">
        <v>139</v>
      </c>
      <c r="H412" s="596" t="s">
        <v>139</v>
      </c>
      <c r="I412" s="596" t="s">
        <v>139</v>
      </c>
    </row>
    <row r="413" spans="2:9">
      <c r="B413" s="466" t="s">
        <v>248</v>
      </c>
      <c r="C413" s="596" t="s">
        <v>139</v>
      </c>
      <c r="D413" s="596" t="s">
        <v>139</v>
      </c>
      <c r="E413" s="596" t="s">
        <v>139</v>
      </c>
      <c r="F413" s="596" t="s">
        <v>139</v>
      </c>
      <c r="G413" s="596" t="s">
        <v>139</v>
      </c>
      <c r="H413" s="596" t="s">
        <v>139</v>
      </c>
      <c r="I413" s="596" t="s">
        <v>139</v>
      </c>
    </row>
    <row r="414" spans="2:9">
      <c r="B414" s="473" t="s">
        <v>254</v>
      </c>
      <c r="C414" s="596" t="s">
        <v>139</v>
      </c>
      <c r="D414" s="596" t="s">
        <v>139</v>
      </c>
      <c r="E414" s="596" t="s">
        <v>139</v>
      </c>
      <c r="F414" s="596" t="s">
        <v>139</v>
      </c>
      <c r="G414" s="596" t="s">
        <v>139</v>
      </c>
      <c r="H414" s="596" t="s">
        <v>139</v>
      </c>
      <c r="I414" s="596" t="s">
        <v>139</v>
      </c>
    </row>
    <row r="415" spans="2:9">
      <c r="B415" s="473" t="s">
        <v>255</v>
      </c>
      <c r="C415" s="596" t="s">
        <v>139</v>
      </c>
      <c r="D415" s="596" t="s">
        <v>139</v>
      </c>
      <c r="E415" s="596" t="s">
        <v>139</v>
      </c>
      <c r="F415" s="596" t="s">
        <v>139</v>
      </c>
      <c r="G415" s="596" t="s">
        <v>139</v>
      </c>
      <c r="H415" s="596" t="s">
        <v>139</v>
      </c>
      <c r="I415" s="596" t="s">
        <v>139</v>
      </c>
    </row>
    <row r="416" spans="2:9">
      <c r="B416" s="473" t="s">
        <v>256</v>
      </c>
      <c r="C416" s="596" t="s">
        <v>139</v>
      </c>
      <c r="D416" s="596" t="s">
        <v>139</v>
      </c>
      <c r="E416" s="596" t="s">
        <v>139</v>
      </c>
      <c r="F416" s="596" t="s">
        <v>139</v>
      </c>
      <c r="G416" s="596" t="s">
        <v>139</v>
      </c>
      <c r="H416" s="596" t="s">
        <v>139</v>
      </c>
      <c r="I416" s="596" t="s">
        <v>139</v>
      </c>
    </row>
    <row r="417" spans="2:9">
      <c r="B417" s="473" t="s">
        <v>257</v>
      </c>
      <c r="C417" s="596" t="s">
        <v>139</v>
      </c>
      <c r="D417" s="596" t="s">
        <v>139</v>
      </c>
      <c r="E417" s="596" t="s">
        <v>139</v>
      </c>
      <c r="F417" s="596" t="s">
        <v>139</v>
      </c>
      <c r="G417" s="596" t="s">
        <v>139</v>
      </c>
      <c r="H417" s="596" t="s">
        <v>139</v>
      </c>
      <c r="I417" s="596" t="s">
        <v>139</v>
      </c>
    </row>
    <row r="418" spans="2:9">
      <c r="B418" s="473" t="s">
        <v>258</v>
      </c>
      <c r="C418" s="596" t="s">
        <v>139</v>
      </c>
      <c r="D418" s="596" t="s">
        <v>139</v>
      </c>
      <c r="E418" s="596" t="s">
        <v>139</v>
      </c>
      <c r="F418" s="596" t="s">
        <v>139</v>
      </c>
      <c r="G418" s="596" t="s">
        <v>139</v>
      </c>
      <c r="H418" s="596" t="s">
        <v>139</v>
      </c>
      <c r="I418" s="596" t="s">
        <v>139</v>
      </c>
    </row>
    <row r="419" spans="2:9">
      <c r="B419" s="473" t="s">
        <v>259</v>
      </c>
      <c r="C419" s="596" t="s">
        <v>139</v>
      </c>
      <c r="D419" s="596" t="s">
        <v>139</v>
      </c>
      <c r="E419" s="596" t="s">
        <v>139</v>
      </c>
      <c r="F419" s="596" t="s">
        <v>139</v>
      </c>
      <c r="G419" s="596" t="s">
        <v>139</v>
      </c>
      <c r="H419" s="596" t="s">
        <v>139</v>
      </c>
      <c r="I419" s="596" t="s">
        <v>139</v>
      </c>
    </row>
    <row r="420" spans="2:9">
      <c r="B420" s="473" t="s">
        <v>260</v>
      </c>
      <c r="C420" s="596" t="s">
        <v>139</v>
      </c>
      <c r="D420" s="596" t="s">
        <v>139</v>
      </c>
      <c r="E420" s="596" t="s">
        <v>139</v>
      </c>
      <c r="F420" s="596" t="s">
        <v>139</v>
      </c>
      <c r="G420" s="596" t="s">
        <v>139</v>
      </c>
      <c r="H420" s="596" t="s">
        <v>139</v>
      </c>
      <c r="I420" s="596" t="s">
        <v>139</v>
      </c>
    </row>
    <row r="421" spans="2:9">
      <c r="B421" s="47" t="s">
        <v>265</v>
      </c>
      <c r="C421" s="515">
        <v>0.94463214905717763</v>
      </c>
      <c r="D421" s="515">
        <v>0.94087935479056795</v>
      </c>
      <c r="E421" s="515">
        <v>0.92903788160334599</v>
      </c>
      <c r="F421" s="515">
        <v>0.91627198789054198</v>
      </c>
      <c r="G421" s="515">
        <v>0.90991986018563908</v>
      </c>
      <c r="H421" s="515">
        <v>0.9024531873392867</v>
      </c>
      <c r="I421" s="515">
        <v>0.89183648558890061</v>
      </c>
    </row>
    <row r="422" spans="2:9">
      <c r="B422" s="462"/>
      <c r="C422" s="462"/>
      <c r="D422" s="462"/>
      <c r="E422" s="462"/>
      <c r="F422" s="462"/>
      <c r="G422" s="462"/>
      <c r="H422" s="462"/>
      <c r="I422" s="462"/>
    </row>
    <row r="423" spans="2:9">
      <c r="B423" s="589" t="s">
        <v>946</v>
      </c>
      <c r="C423" s="462"/>
      <c r="D423" s="462"/>
      <c r="E423" s="462"/>
      <c r="F423" s="462"/>
      <c r="G423" s="462"/>
      <c r="H423" s="462"/>
      <c r="I423" s="462"/>
    </row>
    <row r="424" spans="2:9">
      <c r="B424" s="82" t="s">
        <v>246</v>
      </c>
      <c r="C424" s="597"/>
      <c r="D424" s="597"/>
      <c r="E424" s="597"/>
      <c r="F424" s="597"/>
      <c r="G424" s="597"/>
      <c r="H424" s="597"/>
      <c r="I424" s="597"/>
    </row>
    <row r="425" spans="2:9">
      <c r="B425" s="462" t="s">
        <v>247</v>
      </c>
      <c r="C425" s="597"/>
      <c r="D425" s="597"/>
      <c r="E425" s="597"/>
      <c r="F425" s="597"/>
      <c r="G425" s="597"/>
      <c r="H425" s="597"/>
      <c r="I425" s="597"/>
    </row>
    <row r="426" spans="2:9">
      <c r="B426" s="473" t="s">
        <v>254</v>
      </c>
      <c r="C426" s="449" t="s">
        <v>139</v>
      </c>
      <c r="D426" s="449" t="s">
        <v>139</v>
      </c>
      <c r="E426" s="449" t="s">
        <v>139</v>
      </c>
      <c r="F426" s="449" t="s">
        <v>139</v>
      </c>
      <c r="G426" s="449" t="s">
        <v>139</v>
      </c>
      <c r="H426" s="449" t="s">
        <v>139</v>
      </c>
      <c r="I426" s="449" t="s">
        <v>139</v>
      </c>
    </row>
    <row r="427" spans="2:9">
      <c r="B427" s="473" t="s">
        <v>255</v>
      </c>
      <c r="C427" s="449" t="s">
        <v>139</v>
      </c>
      <c r="D427" s="449" t="s">
        <v>139</v>
      </c>
      <c r="E427" s="449" t="s">
        <v>139</v>
      </c>
      <c r="F427" s="449" t="s">
        <v>139</v>
      </c>
      <c r="G427" s="449" t="s">
        <v>139</v>
      </c>
      <c r="H427" s="449" t="s">
        <v>139</v>
      </c>
      <c r="I427" s="449" t="s">
        <v>139</v>
      </c>
    </row>
    <row r="428" spans="2:9">
      <c r="B428" s="473" t="s">
        <v>256</v>
      </c>
      <c r="C428" s="449"/>
      <c r="D428" s="449"/>
      <c r="E428" s="449"/>
      <c r="F428" s="449"/>
      <c r="G428" s="449"/>
      <c r="H428" s="449"/>
      <c r="I428" s="449"/>
    </row>
    <row r="429" spans="2:9">
      <c r="B429" s="473" t="s">
        <v>257</v>
      </c>
      <c r="C429" s="1083">
        <v>576.58261551874455</v>
      </c>
      <c r="D429" s="1083">
        <v>606.25235381896698</v>
      </c>
      <c r="E429" s="1083">
        <v>662.42203986297102</v>
      </c>
      <c r="F429" s="1083">
        <v>768.8849232</v>
      </c>
      <c r="G429" s="1083">
        <v>866.71304463586523</v>
      </c>
      <c r="H429" s="1083">
        <v>950.55738312690005</v>
      </c>
      <c r="I429" s="597">
        <v>902.58052717076066</v>
      </c>
    </row>
    <row r="430" spans="2:9">
      <c r="B430" s="473" t="s">
        <v>258</v>
      </c>
      <c r="C430" s="598" t="s">
        <v>139</v>
      </c>
      <c r="D430" s="598" t="s">
        <v>139</v>
      </c>
      <c r="E430" s="598" t="s">
        <v>139</v>
      </c>
      <c r="F430" s="598" t="s">
        <v>139</v>
      </c>
      <c r="G430" s="598" t="s">
        <v>139</v>
      </c>
      <c r="H430" s="598" t="s">
        <v>139</v>
      </c>
      <c r="I430" s="598" t="s">
        <v>139</v>
      </c>
    </row>
    <row r="431" spans="2:9">
      <c r="B431" s="473" t="s">
        <v>259</v>
      </c>
      <c r="C431" s="598" t="s">
        <v>139</v>
      </c>
      <c r="D431" s="598" t="s">
        <v>139</v>
      </c>
      <c r="E431" s="598" t="s">
        <v>139</v>
      </c>
      <c r="F431" s="598" t="s">
        <v>139</v>
      </c>
      <c r="G431" s="598" t="s">
        <v>139</v>
      </c>
      <c r="H431" s="598" t="s">
        <v>139</v>
      </c>
      <c r="I431" s="598" t="s">
        <v>139</v>
      </c>
    </row>
    <row r="432" spans="2:9">
      <c r="B432" s="473" t="s">
        <v>260</v>
      </c>
      <c r="C432" s="598" t="s">
        <v>139</v>
      </c>
      <c r="D432" s="598" t="s">
        <v>139</v>
      </c>
      <c r="E432" s="598" t="s">
        <v>139</v>
      </c>
      <c r="F432" s="598" t="s">
        <v>139</v>
      </c>
      <c r="G432" s="598" t="s">
        <v>139</v>
      </c>
      <c r="H432" s="598" t="s">
        <v>139</v>
      </c>
      <c r="I432" s="598" t="s">
        <v>139</v>
      </c>
    </row>
    <row r="433" spans="2:9">
      <c r="B433" s="466" t="s">
        <v>248</v>
      </c>
      <c r="C433" s="598" t="s">
        <v>139</v>
      </c>
      <c r="D433" s="598" t="s">
        <v>139</v>
      </c>
      <c r="E433" s="598" t="s">
        <v>139</v>
      </c>
      <c r="F433" s="598" t="s">
        <v>139</v>
      </c>
      <c r="G433" s="598" t="s">
        <v>139</v>
      </c>
      <c r="H433" s="598" t="s">
        <v>139</v>
      </c>
      <c r="I433" s="598" t="s">
        <v>139</v>
      </c>
    </row>
    <row r="434" spans="2:9">
      <c r="B434" s="473" t="s">
        <v>254</v>
      </c>
      <c r="C434" s="598" t="s">
        <v>139</v>
      </c>
      <c r="D434" s="598" t="s">
        <v>139</v>
      </c>
      <c r="E434" s="598" t="s">
        <v>139</v>
      </c>
      <c r="F434" s="598" t="s">
        <v>139</v>
      </c>
      <c r="G434" s="598" t="s">
        <v>139</v>
      </c>
      <c r="H434" s="598" t="s">
        <v>139</v>
      </c>
      <c r="I434" s="598" t="s">
        <v>139</v>
      </c>
    </row>
    <row r="435" spans="2:9">
      <c r="B435" s="473" t="s">
        <v>255</v>
      </c>
      <c r="C435" s="598" t="s">
        <v>139</v>
      </c>
      <c r="D435" s="598" t="s">
        <v>139</v>
      </c>
      <c r="E435" s="598" t="s">
        <v>139</v>
      </c>
      <c r="F435" s="598" t="s">
        <v>139</v>
      </c>
      <c r="G435" s="598" t="s">
        <v>139</v>
      </c>
      <c r="H435" s="598" t="s">
        <v>139</v>
      </c>
      <c r="I435" s="598" t="s">
        <v>139</v>
      </c>
    </row>
    <row r="436" spans="2:9">
      <c r="B436" s="473" t="s">
        <v>256</v>
      </c>
      <c r="C436" s="598" t="s">
        <v>139</v>
      </c>
      <c r="D436" s="598" t="s">
        <v>139</v>
      </c>
      <c r="E436" s="598" t="s">
        <v>139</v>
      </c>
      <c r="F436" s="598" t="s">
        <v>139</v>
      </c>
      <c r="G436" s="598" t="s">
        <v>139</v>
      </c>
      <c r="H436" s="598" t="s">
        <v>139</v>
      </c>
      <c r="I436" s="598" t="s">
        <v>139</v>
      </c>
    </row>
    <row r="437" spans="2:9">
      <c r="B437" s="473" t="s">
        <v>257</v>
      </c>
      <c r="C437" s="598" t="s">
        <v>139</v>
      </c>
      <c r="D437" s="598" t="s">
        <v>139</v>
      </c>
      <c r="E437" s="598" t="s">
        <v>139</v>
      </c>
      <c r="F437" s="598" t="s">
        <v>139</v>
      </c>
      <c r="G437" s="598" t="s">
        <v>139</v>
      </c>
      <c r="H437" s="598" t="s">
        <v>139</v>
      </c>
      <c r="I437" s="598" t="s">
        <v>139</v>
      </c>
    </row>
    <row r="438" spans="2:9">
      <c r="B438" s="473" t="s">
        <v>258</v>
      </c>
      <c r="C438" s="598" t="s">
        <v>139</v>
      </c>
      <c r="D438" s="598" t="s">
        <v>139</v>
      </c>
      <c r="E438" s="598" t="s">
        <v>139</v>
      </c>
      <c r="F438" s="598" t="s">
        <v>139</v>
      </c>
      <c r="G438" s="598" t="s">
        <v>139</v>
      </c>
      <c r="H438" s="598" t="s">
        <v>139</v>
      </c>
      <c r="I438" s="598" t="s">
        <v>139</v>
      </c>
    </row>
    <row r="439" spans="2:9">
      <c r="B439" s="473" t="s">
        <v>259</v>
      </c>
      <c r="C439" s="598" t="s">
        <v>139</v>
      </c>
      <c r="D439" s="598" t="s">
        <v>139</v>
      </c>
      <c r="E439" s="598" t="s">
        <v>139</v>
      </c>
      <c r="F439" s="598" t="s">
        <v>139</v>
      </c>
      <c r="G439" s="598" t="s">
        <v>139</v>
      </c>
      <c r="H439" s="598" t="s">
        <v>139</v>
      </c>
      <c r="I439" s="598" t="s">
        <v>139</v>
      </c>
    </row>
    <row r="440" spans="2:9">
      <c r="B440" s="473" t="s">
        <v>260</v>
      </c>
      <c r="C440" s="598" t="s">
        <v>139</v>
      </c>
      <c r="D440" s="598" t="s">
        <v>139</v>
      </c>
      <c r="E440" s="598" t="s">
        <v>139</v>
      </c>
      <c r="F440" s="598" t="s">
        <v>139</v>
      </c>
      <c r="G440" s="598" t="s">
        <v>139</v>
      </c>
      <c r="H440" s="598" t="s">
        <v>139</v>
      </c>
      <c r="I440" s="598" t="s">
        <v>139</v>
      </c>
    </row>
    <row r="441" spans="2:9" ht="15" thickBot="1">
      <c r="B441" s="47" t="s">
        <v>265</v>
      </c>
      <c r="C441" s="109">
        <v>5.5367850942822358E-2</v>
      </c>
      <c r="D441" s="109">
        <v>5.9120645209432013E-2</v>
      </c>
      <c r="E441" s="109">
        <v>7.0962118396654048E-2</v>
      </c>
      <c r="F441" s="109">
        <v>8.3728012109457989E-2</v>
      </c>
      <c r="G441" s="109">
        <v>9.0080139814360985E-2</v>
      </c>
      <c r="H441" s="109">
        <v>9.7546812660713356E-2</v>
      </c>
      <c r="I441" s="109">
        <v>0.10816351441109948</v>
      </c>
    </row>
    <row r="442" spans="2:9" ht="15" thickTop="1">
      <c r="B442" s="1359" t="s">
        <v>929</v>
      </c>
      <c r="C442" s="1359"/>
      <c r="D442" s="1359"/>
      <c r="E442" s="1359"/>
      <c r="F442" s="1359"/>
      <c r="G442" s="1359"/>
      <c r="H442" s="1359"/>
      <c r="I442" s="1359"/>
    </row>
    <row r="443" spans="2:9">
      <c r="B443" s="1310"/>
      <c r="C443" s="1310"/>
      <c r="D443" s="1310"/>
      <c r="E443" s="1310"/>
      <c r="F443" s="1310"/>
      <c r="G443" s="1310"/>
      <c r="H443" s="1310"/>
      <c r="I443" s="1310"/>
    </row>
    <row r="444" spans="2:9">
      <c r="B444" s="1358" t="s">
        <v>34</v>
      </c>
      <c r="C444" s="1358"/>
      <c r="D444" s="1358"/>
      <c r="E444" s="1358"/>
      <c r="F444" s="1358"/>
      <c r="G444" s="1358"/>
      <c r="H444" s="1358"/>
      <c r="I444" s="1358"/>
    </row>
    <row r="445" spans="2:9">
      <c r="B445" s="413" t="s">
        <v>33</v>
      </c>
      <c r="C445" s="459"/>
      <c r="D445" s="459"/>
      <c r="E445" s="459"/>
      <c r="F445" s="459"/>
      <c r="G445" s="459"/>
      <c r="H445" s="459"/>
      <c r="I445" s="459"/>
    </row>
    <row r="446" spans="2:9">
      <c r="B446" s="428" t="s">
        <v>172</v>
      </c>
      <c r="C446" s="459"/>
      <c r="D446" s="459"/>
      <c r="E446" s="459"/>
      <c r="F446" s="459"/>
      <c r="G446" s="459"/>
      <c r="H446" s="459"/>
      <c r="I446" s="459"/>
    </row>
    <row r="447" spans="2:9">
      <c r="B447" s="414"/>
      <c r="C447" s="459"/>
      <c r="D447" s="459"/>
      <c r="E447" s="459"/>
      <c r="F447" s="459"/>
      <c r="G447" s="459"/>
      <c r="H447" s="459"/>
      <c r="I447" s="459"/>
    </row>
    <row r="448" spans="2:9">
      <c r="B448" s="415"/>
      <c r="C448" s="416">
        <v>2014</v>
      </c>
      <c r="D448" s="416">
        <v>2015</v>
      </c>
      <c r="E448" s="416">
        <v>2016</v>
      </c>
      <c r="F448" s="416">
        <v>2017</v>
      </c>
      <c r="G448" s="416">
        <v>2018</v>
      </c>
      <c r="H448" s="416">
        <v>2019</v>
      </c>
      <c r="I448" s="416">
        <v>2020</v>
      </c>
    </row>
    <row r="449" spans="2:9">
      <c r="B449" s="414" t="s">
        <v>947</v>
      </c>
      <c r="C449" s="459"/>
      <c r="D449" s="459"/>
      <c r="E449" s="459"/>
      <c r="F449" s="459"/>
      <c r="G449" s="459"/>
      <c r="H449" s="459"/>
      <c r="I449" s="459"/>
    </row>
    <row r="450" spans="2:9">
      <c r="B450" s="82" t="s">
        <v>88</v>
      </c>
      <c r="C450" s="459">
        <v>17</v>
      </c>
      <c r="D450" s="459">
        <v>22</v>
      </c>
      <c r="E450" s="459">
        <v>22</v>
      </c>
      <c r="F450" s="459">
        <v>19</v>
      </c>
      <c r="G450" s="459">
        <v>20</v>
      </c>
      <c r="H450" s="459">
        <v>19</v>
      </c>
      <c r="I450" s="459">
        <v>19</v>
      </c>
    </row>
    <row r="451" spans="2:9">
      <c r="B451" s="242" t="s">
        <v>157</v>
      </c>
      <c r="C451" s="461" t="s">
        <v>139</v>
      </c>
      <c r="D451" s="461" t="s">
        <v>139</v>
      </c>
      <c r="E451" s="461" t="s">
        <v>139</v>
      </c>
      <c r="F451" s="461" t="s">
        <v>139</v>
      </c>
      <c r="G451" s="461" t="s">
        <v>139</v>
      </c>
      <c r="H451" s="461" t="s">
        <v>139</v>
      </c>
      <c r="I451" s="461" t="s">
        <v>139</v>
      </c>
    </row>
    <row r="452" spans="2:9">
      <c r="B452" s="242" t="s">
        <v>280</v>
      </c>
      <c r="C452" s="461" t="s">
        <v>139</v>
      </c>
      <c r="D452" s="461" t="s">
        <v>139</v>
      </c>
      <c r="E452" s="461" t="s">
        <v>139</v>
      </c>
      <c r="F452" s="461" t="s">
        <v>139</v>
      </c>
      <c r="G452" s="461" t="s">
        <v>139</v>
      </c>
      <c r="H452" s="461" t="s">
        <v>139</v>
      </c>
      <c r="I452" s="461" t="s">
        <v>139</v>
      </c>
    </row>
    <row r="453" spans="2:9">
      <c r="B453" s="242" t="s">
        <v>162</v>
      </c>
      <c r="C453" s="461" t="s">
        <v>124</v>
      </c>
      <c r="D453" s="461" t="s">
        <v>124</v>
      </c>
      <c r="E453" s="461" t="s">
        <v>124</v>
      </c>
      <c r="F453" s="461">
        <v>1</v>
      </c>
      <c r="G453" s="461">
        <v>1</v>
      </c>
      <c r="H453" s="461">
        <v>2</v>
      </c>
      <c r="I453" s="461">
        <v>2</v>
      </c>
    </row>
    <row r="454" spans="2:9">
      <c r="B454" s="242" t="s">
        <v>236</v>
      </c>
      <c r="C454" s="459">
        <v>17</v>
      </c>
      <c r="D454" s="459">
        <v>22</v>
      </c>
      <c r="E454" s="459">
        <v>22</v>
      </c>
      <c r="F454" s="459">
        <v>18</v>
      </c>
      <c r="G454" s="459">
        <v>19</v>
      </c>
      <c r="H454" s="459">
        <v>17</v>
      </c>
      <c r="I454" s="459">
        <v>17</v>
      </c>
    </row>
    <row r="455" spans="2:9">
      <c r="B455" s="242"/>
      <c r="C455" s="459"/>
      <c r="D455" s="459"/>
      <c r="E455" s="459"/>
      <c r="F455" s="459"/>
      <c r="G455" s="459"/>
      <c r="H455" s="459"/>
      <c r="I455" s="459"/>
    </row>
    <row r="456" spans="2:9">
      <c r="B456" s="82" t="s">
        <v>281</v>
      </c>
      <c r="C456" s="459">
        <v>17</v>
      </c>
      <c r="D456" s="459">
        <v>22</v>
      </c>
      <c r="E456" s="459">
        <v>22</v>
      </c>
      <c r="F456" s="459">
        <v>19</v>
      </c>
      <c r="G456" s="459">
        <v>20</v>
      </c>
      <c r="H456" s="459">
        <v>19</v>
      </c>
      <c r="I456" s="459">
        <v>19</v>
      </c>
    </row>
    <row r="457" spans="2:9">
      <c r="B457" s="242" t="s">
        <v>157</v>
      </c>
      <c r="C457" s="461" t="s">
        <v>139</v>
      </c>
      <c r="D457" s="461" t="s">
        <v>139</v>
      </c>
      <c r="E457" s="461" t="s">
        <v>139</v>
      </c>
      <c r="F457" s="461" t="s">
        <v>139</v>
      </c>
      <c r="G457" s="461" t="s">
        <v>139</v>
      </c>
      <c r="H457" s="461" t="s">
        <v>139</v>
      </c>
      <c r="I457" s="461" t="s">
        <v>139</v>
      </c>
    </row>
    <row r="458" spans="2:9">
      <c r="B458" s="242" t="s">
        <v>280</v>
      </c>
      <c r="C458" s="461" t="s">
        <v>139</v>
      </c>
      <c r="D458" s="461" t="s">
        <v>139</v>
      </c>
      <c r="E458" s="461" t="s">
        <v>139</v>
      </c>
      <c r="F458" s="461" t="s">
        <v>139</v>
      </c>
      <c r="G458" s="461" t="s">
        <v>139</v>
      </c>
      <c r="H458" s="461" t="s">
        <v>139</v>
      </c>
      <c r="I458" s="461" t="s">
        <v>139</v>
      </c>
    </row>
    <row r="459" spans="2:9">
      <c r="B459" s="242" t="s">
        <v>162</v>
      </c>
      <c r="C459" s="461" t="s">
        <v>124</v>
      </c>
      <c r="D459" s="461" t="s">
        <v>124</v>
      </c>
      <c r="E459" s="461" t="s">
        <v>124</v>
      </c>
      <c r="F459" s="461">
        <v>1</v>
      </c>
      <c r="G459" s="461">
        <v>1</v>
      </c>
      <c r="H459" s="461">
        <v>2</v>
      </c>
      <c r="I459" s="461">
        <v>2</v>
      </c>
    </row>
    <row r="460" spans="2:9">
      <c r="B460" s="242" t="s">
        <v>236</v>
      </c>
      <c r="C460" s="459">
        <v>17</v>
      </c>
      <c r="D460" s="459">
        <v>22</v>
      </c>
      <c r="E460" s="459">
        <v>22</v>
      </c>
      <c r="F460" s="459">
        <v>18</v>
      </c>
      <c r="G460" s="459">
        <v>19</v>
      </c>
      <c r="H460" s="459">
        <v>17</v>
      </c>
      <c r="I460" s="459">
        <v>17</v>
      </c>
    </row>
    <row r="461" spans="2:9">
      <c r="B461" s="242"/>
      <c r="C461" s="459"/>
      <c r="D461" s="459"/>
      <c r="E461" s="459"/>
      <c r="F461" s="459"/>
      <c r="G461" s="459"/>
      <c r="H461" s="459"/>
      <c r="I461" s="459"/>
    </row>
    <row r="462" spans="2:9">
      <c r="B462" s="82" t="s">
        <v>282</v>
      </c>
      <c r="C462" s="461" t="s">
        <v>124</v>
      </c>
      <c r="D462" s="461" t="s">
        <v>124</v>
      </c>
      <c r="E462" s="461" t="s">
        <v>124</v>
      </c>
      <c r="F462" s="461" t="s">
        <v>124</v>
      </c>
      <c r="G462" s="461" t="s">
        <v>124</v>
      </c>
      <c r="H462" s="461" t="s">
        <v>124</v>
      </c>
      <c r="I462" s="461" t="s">
        <v>124</v>
      </c>
    </row>
    <row r="463" spans="2:9">
      <c r="B463" s="242" t="s">
        <v>157</v>
      </c>
      <c r="C463" s="461" t="s">
        <v>124</v>
      </c>
      <c r="D463" s="461" t="s">
        <v>124</v>
      </c>
      <c r="E463" s="461" t="s">
        <v>124</v>
      </c>
      <c r="F463" s="461" t="s">
        <v>124</v>
      </c>
      <c r="G463" s="461" t="s">
        <v>124</v>
      </c>
      <c r="H463" s="461" t="s">
        <v>124</v>
      </c>
      <c r="I463" s="461" t="s">
        <v>124</v>
      </c>
    </row>
    <row r="464" spans="2:9">
      <c r="B464" s="242" t="s">
        <v>280</v>
      </c>
      <c r="C464" s="461" t="s">
        <v>124</v>
      </c>
      <c r="D464" s="461" t="s">
        <v>124</v>
      </c>
      <c r="E464" s="461" t="s">
        <v>124</v>
      </c>
      <c r="F464" s="461" t="s">
        <v>124</v>
      </c>
      <c r="G464" s="461" t="s">
        <v>124</v>
      </c>
      <c r="H464" s="461" t="s">
        <v>124</v>
      </c>
      <c r="I464" s="461" t="s">
        <v>124</v>
      </c>
    </row>
    <row r="465" spans="2:9">
      <c r="B465" s="242" t="s">
        <v>162</v>
      </c>
      <c r="C465" s="461" t="s">
        <v>124</v>
      </c>
      <c r="D465" s="461" t="s">
        <v>124</v>
      </c>
      <c r="E465" s="461" t="s">
        <v>124</v>
      </c>
      <c r="F465" s="461" t="s">
        <v>124</v>
      </c>
      <c r="G465" s="461" t="s">
        <v>124</v>
      </c>
      <c r="H465" s="461" t="s">
        <v>124</v>
      </c>
      <c r="I465" s="461" t="s">
        <v>124</v>
      </c>
    </row>
    <row r="466" spans="2:9">
      <c r="B466" s="242" t="s">
        <v>236</v>
      </c>
      <c r="C466" s="461" t="s">
        <v>124</v>
      </c>
      <c r="D466" s="461" t="s">
        <v>124</v>
      </c>
      <c r="E466" s="461" t="s">
        <v>124</v>
      </c>
      <c r="F466" s="461" t="s">
        <v>124</v>
      </c>
      <c r="G466" s="461" t="s">
        <v>124</v>
      </c>
      <c r="H466" s="461" t="s">
        <v>124</v>
      </c>
      <c r="I466" s="461" t="s">
        <v>124</v>
      </c>
    </row>
    <row r="467" spans="2:9">
      <c r="B467" s="242"/>
      <c r="C467" s="459"/>
      <c r="D467" s="459"/>
      <c r="E467" s="459"/>
      <c r="F467" s="459"/>
      <c r="G467" s="459"/>
      <c r="H467" s="459"/>
      <c r="I467" s="459"/>
    </row>
    <row r="468" spans="2:9">
      <c r="B468" s="503" t="s">
        <v>948</v>
      </c>
      <c r="C468" s="459"/>
      <c r="D468" s="459"/>
      <c r="E468" s="459"/>
      <c r="F468" s="459"/>
      <c r="G468" s="459"/>
      <c r="H468" s="459"/>
      <c r="I468" s="459"/>
    </row>
    <row r="469" spans="2:9">
      <c r="B469" s="82" t="s">
        <v>88</v>
      </c>
      <c r="C469" s="459"/>
      <c r="D469" s="459"/>
      <c r="E469" s="459"/>
      <c r="F469" s="459"/>
      <c r="G469" s="459"/>
      <c r="H469" s="459"/>
      <c r="I469" s="459"/>
    </row>
    <row r="470" spans="2:9">
      <c r="B470" s="242" t="s">
        <v>157</v>
      </c>
      <c r="C470" s="459"/>
      <c r="D470" s="459"/>
      <c r="E470" s="459"/>
      <c r="F470" s="459"/>
      <c r="G470" s="459"/>
      <c r="H470" s="459"/>
      <c r="I470" s="459"/>
    </row>
    <row r="471" spans="2:9">
      <c r="B471" s="242" t="s">
        <v>280</v>
      </c>
      <c r="C471" s="459"/>
      <c r="D471" s="459"/>
      <c r="E471" s="459"/>
      <c r="F471" s="459"/>
      <c r="G471" s="459"/>
      <c r="H471" s="459"/>
      <c r="I471" s="459"/>
    </row>
    <row r="472" spans="2:9">
      <c r="B472" s="242" t="s">
        <v>162</v>
      </c>
      <c r="C472" s="459"/>
      <c r="D472" s="459"/>
      <c r="E472" s="459"/>
      <c r="F472" s="459"/>
      <c r="G472" s="459"/>
      <c r="H472" s="459"/>
      <c r="I472" s="459"/>
    </row>
    <row r="473" spans="2:9">
      <c r="B473" s="242" t="s">
        <v>236</v>
      </c>
      <c r="C473" s="459"/>
      <c r="D473" s="459"/>
      <c r="E473" s="459"/>
      <c r="F473" s="459"/>
      <c r="G473" s="459"/>
      <c r="H473" s="459"/>
      <c r="I473" s="459"/>
    </row>
    <row r="474" spans="2:9">
      <c r="B474" s="242"/>
      <c r="C474" s="459"/>
      <c r="D474" s="459"/>
      <c r="E474" s="459"/>
      <c r="F474" s="459"/>
      <c r="G474" s="459"/>
      <c r="H474" s="459"/>
      <c r="I474" s="459"/>
    </row>
    <row r="475" spans="2:9">
      <c r="B475" s="82" t="s">
        <v>281</v>
      </c>
      <c r="C475" s="459"/>
      <c r="D475" s="459"/>
      <c r="E475" s="459"/>
      <c r="F475" s="459"/>
      <c r="G475" s="459"/>
      <c r="H475" s="459"/>
      <c r="I475" s="459"/>
    </row>
    <row r="476" spans="2:9">
      <c r="B476" s="242" t="s">
        <v>157</v>
      </c>
      <c r="C476" s="459"/>
      <c r="D476" s="459"/>
      <c r="E476" s="459"/>
      <c r="F476" s="459"/>
      <c r="G476" s="459"/>
      <c r="H476" s="459"/>
      <c r="I476" s="459"/>
    </row>
    <row r="477" spans="2:9">
      <c r="B477" s="242" t="s">
        <v>280</v>
      </c>
      <c r="C477" s="459"/>
      <c r="D477" s="459"/>
      <c r="E477" s="459"/>
      <c r="F477" s="459"/>
      <c r="G477" s="459"/>
      <c r="H477" s="459"/>
      <c r="I477" s="459"/>
    </row>
    <row r="478" spans="2:9">
      <c r="B478" s="242" t="s">
        <v>162</v>
      </c>
      <c r="C478" s="459"/>
      <c r="D478" s="459"/>
      <c r="E478" s="459"/>
      <c r="F478" s="459"/>
      <c r="G478" s="459"/>
      <c r="H478" s="459"/>
      <c r="I478" s="459"/>
    </row>
    <row r="479" spans="2:9">
      <c r="B479" s="242" t="s">
        <v>236</v>
      </c>
      <c r="C479" s="459"/>
      <c r="D479" s="459"/>
      <c r="E479" s="459"/>
      <c r="F479" s="459"/>
      <c r="G479" s="459"/>
      <c r="H479" s="459"/>
      <c r="I479" s="459"/>
    </row>
    <row r="480" spans="2:9">
      <c r="B480" s="242"/>
      <c r="C480" s="459"/>
      <c r="D480" s="459"/>
      <c r="E480" s="459"/>
      <c r="F480" s="459"/>
      <c r="G480" s="459"/>
      <c r="H480" s="459"/>
      <c r="I480" s="459"/>
    </row>
    <row r="481" spans="2:9">
      <c r="B481" s="82" t="s">
        <v>282</v>
      </c>
      <c r="C481" s="459"/>
      <c r="D481" s="459"/>
      <c r="E481" s="459"/>
      <c r="F481" s="459"/>
      <c r="G481" s="459"/>
      <c r="H481" s="459"/>
      <c r="I481" s="459"/>
    </row>
    <row r="482" spans="2:9">
      <c r="B482" s="242" t="s">
        <v>157</v>
      </c>
      <c r="C482" s="459"/>
      <c r="D482" s="459"/>
      <c r="E482" s="459"/>
      <c r="F482" s="459"/>
      <c r="G482" s="459"/>
      <c r="H482" s="459"/>
      <c r="I482" s="459"/>
    </row>
    <row r="483" spans="2:9">
      <c r="B483" s="242" t="s">
        <v>280</v>
      </c>
      <c r="C483" s="459"/>
      <c r="D483" s="459"/>
      <c r="E483" s="459"/>
      <c r="F483" s="459"/>
      <c r="G483" s="459"/>
      <c r="H483" s="459"/>
      <c r="I483" s="459"/>
    </row>
    <row r="484" spans="2:9">
      <c r="B484" s="242" t="s">
        <v>162</v>
      </c>
      <c r="C484" s="459"/>
      <c r="D484" s="459"/>
      <c r="E484" s="459"/>
      <c r="F484" s="459"/>
      <c r="G484" s="459"/>
      <c r="H484" s="459"/>
      <c r="I484" s="459"/>
    </row>
    <row r="485" spans="2:9" ht="15" thickBot="1">
      <c r="B485" s="242" t="s">
        <v>236</v>
      </c>
      <c r="C485" s="599"/>
      <c r="D485" s="599"/>
      <c r="E485" s="599"/>
      <c r="F485" s="599"/>
      <c r="G485" s="599"/>
      <c r="H485" s="599"/>
      <c r="I485" s="599"/>
    </row>
    <row r="486" spans="2:9" ht="15" thickTop="1">
      <c r="B486" s="1359" t="s">
        <v>929</v>
      </c>
      <c r="C486" s="1359"/>
      <c r="D486" s="1359"/>
      <c r="E486" s="1359"/>
      <c r="F486" s="1359"/>
      <c r="G486" s="1359"/>
      <c r="H486" s="1359"/>
      <c r="I486" s="1359"/>
    </row>
    <row r="487" spans="2:9">
      <c r="B487" s="1310"/>
      <c r="C487" s="1310"/>
      <c r="D487" s="1310"/>
      <c r="E487" s="1310"/>
      <c r="F487" s="1310"/>
      <c r="G487" s="1310"/>
      <c r="H487" s="1310"/>
      <c r="I487" s="1310"/>
    </row>
    <row r="488" spans="2:9">
      <c r="B488" s="422"/>
      <c r="C488" s="459"/>
      <c r="D488" s="459"/>
      <c r="E488" s="459"/>
      <c r="F488" s="459"/>
      <c r="G488" s="459"/>
      <c r="H488" s="459"/>
      <c r="I488" s="459"/>
    </row>
    <row r="489" spans="2:9">
      <c r="B489" s="1358" t="s">
        <v>36</v>
      </c>
      <c r="C489" s="1358"/>
      <c r="D489" s="1358"/>
      <c r="E489" s="1358"/>
      <c r="F489" s="1358"/>
      <c r="G489" s="1358"/>
      <c r="H489" s="1358"/>
      <c r="I489" s="1358"/>
    </row>
    <row r="490" spans="2:9">
      <c r="B490" s="413" t="s">
        <v>35</v>
      </c>
      <c r="C490" s="459"/>
      <c r="D490" s="459"/>
      <c r="E490" s="459"/>
      <c r="F490" s="459"/>
      <c r="G490" s="459"/>
      <c r="H490" s="459"/>
      <c r="I490" s="459"/>
    </row>
    <row r="491" spans="2:9">
      <c r="B491" s="428" t="s">
        <v>288</v>
      </c>
      <c r="C491" s="459"/>
      <c r="D491" s="459"/>
      <c r="E491" s="459"/>
      <c r="F491" s="459"/>
      <c r="G491" s="459"/>
      <c r="H491" s="459"/>
      <c r="I491" s="459"/>
    </row>
    <row r="492" spans="2:9">
      <c r="B492" s="422"/>
      <c r="C492" s="459"/>
      <c r="D492" s="459"/>
      <c r="E492" s="459"/>
      <c r="F492" s="459"/>
      <c r="G492" s="459"/>
      <c r="H492" s="459"/>
      <c r="I492" s="459"/>
    </row>
    <row r="493" spans="2:9">
      <c r="B493" s="415"/>
      <c r="C493" s="416">
        <v>2014</v>
      </c>
      <c r="D493" s="416">
        <v>2015</v>
      </c>
      <c r="E493" s="416">
        <v>2016</v>
      </c>
      <c r="F493" s="416">
        <v>2017</v>
      </c>
      <c r="G493" s="416">
        <v>2018</v>
      </c>
      <c r="H493" s="416">
        <v>2019</v>
      </c>
      <c r="I493" s="416">
        <v>2020</v>
      </c>
    </row>
    <row r="494" spans="2:9">
      <c r="B494" s="503" t="s">
        <v>949</v>
      </c>
      <c r="C494" s="459"/>
      <c r="D494" s="459"/>
      <c r="E494" s="459"/>
      <c r="F494" s="459"/>
      <c r="G494" s="459"/>
      <c r="H494" s="459"/>
      <c r="I494" s="459"/>
    </row>
    <row r="495" spans="2:9">
      <c r="B495" s="82" t="s">
        <v>290</v>
      </c>
      <c r="C495" s="600">
        <f>C499</f>
        <v>36</v>
      </c>
      <c r="D495" s="600">
        <f>D499+D498</f>
        <v>75</v>
      </c>
      <c r="E495" s="600">
        <f t="shared" ref="E495:G495" si="8">E499+E498</f>
        <v>88</v>
      </c>
      <c r="F495" s="600">
        <f t="shared" si="8"/>
        <v>97</v>
      </c>
      <c r="G495" s="600">
        <f t="shared" si="8"/>
        <v>110</v>
      </c>
      <c r="H495" s="600">
        <f t="shared" ref="H495:I495" si="9">H499+H498</f>
        <v>122</v>
      </c>
      <c r="I495" s="600">
        <f t="shared" si="9"/>
        <v>127</v>
      </c>
    </row>
    <row r="496" spans="2:9">
      <c r="B496" s="242" t="s">
        <v>291</v>
      </c>
      <c r="C496" s="420" t="s">
        <v>124</v>
      </c>
      <c r="D496" s="420" t="s">
        <v>124</v>
      </c>
      <c r="E496" s="420" t="s">
        <v>124</v>
      </c>
      <c r="F496" s="420" t="s">
        <v>124</v>
      </c>
      <c r="G496" s="420" t="s">
        <v>124</v>
      </c>
      <c r="H496" s="420" t="s">
        <v>124</v>
      </c>
      <c r="I496" s="420" t="s">
        <v>124</v>
      </c>
    </row>
    <row r="497" spans="2:9">
      <c r="B497" s="475" t="s">
        <v>292</v>
      </c>
      <c r="C497" s="420" t="s">
        <v>124</v>
      </c>
      <c r="D497" s="420" t="s">
        <v>124</v>
      </c>
      <c r="E497" s="420" t="s">
        <v>124</v>
      </c>
      <c r="F497" s="420" t="s">
        <v>124</v>
      </c>
      <c r="G497" s="420" t="s">
        <v>124</v>
      </c>
      <c r="H497" s="420" t="s">
        <v>124</v>
      </c>
      <c r="I497" s="420" t="s">
        <v>124</v>
      </c>
    </row>
    <row r="498" spans="2:9">
      <c r="B498" s="475" t="s">
        <v>293</v>
      </c>
      <c r="C498" s="420" t="s">
        <v>124</v>
      </c>
      <c r="D498" s="420">
        <v>2</v>
      </c>
      <c r="E498" s="420">
        <v>2</v>
      </c>
      <c r="F498" s="420">
        <v>4</v>
      </c>
      <c r="G498" s="420">
        <v>4</v>
      </c>
      <c r="H498" s="420">
        <v>4</v>
      </c>
      <c r="I498" s="420">
        <v>3</v>
      </c>
    </row>
    <row r="499" spans="2:9">
      <c r="B499" s="242" t="s">
        <v>294</v>
      </c>
      <c r="C499" s="600">
        <v>36</v>
      </c>
      <c r="D499" s="600">
        <v>73</v>
      </c>
      <c r="E499" s="600">
        <v>86</v>
      </c>
      <c r="F499" s="600">
        <v>93</v>
      </c>
      <c r="G499" s="600">
        <v>106</v>
      </c>
      <c r="H499" s="600">
        <v>118</v>
      </c>
      <c r="I499" s="600">
        <v>124</v>
      </c>
    </row>
    <row r="500" spans="2:9" ht="15" thickBot="1">
      <c r="B500" s="242" t="s">
        <v>236</v>
      </c>
      <c r="C500" s="461" t="s">
        <v>124</v>
      </c>
      <c r="D500" s="461" t="s">
        <v>124</v>
      </c>
      <c r="E500" s="461" t="s">
        <v>124</v>
      </c>
      <c r="F500" s="461" t="s">
        <v>124</v>
      </c>
      <c r="G500" s="461" t="s">
        <v>124</v>
      </c>
      <c r="H500" s="461" t="s">
        <v>124</v>
      </c>
      <c r="I500" s="461" t="s">
        <v>124</v>
      </c>
    </row>
    <row r="501" spans="2:9" ht="15" thickTop="1">
      <c r="B501" s="1359" t="s">
        <v>929</v>
      </c>
      <c r="C501" s="1359"/>
      <c r="D501" s="1359"/>
      <c r="E501" s="1359"/>
      <c r="F501" s="1359"/>
      <c r="G501" s="1359"/>
      <c r="H501" s="1359"/>
      <c r="I501" s="1359"/>
    </row>
    <row r="502" spans="2:9">
      <c r="B502" s="1310"/>
      <c r="C502" s="1310"/>
      <c r="D502" s="1310"/>
      <c r="E502" s="1310"/>
      <c r="F502" s="1310"/>
      <c r="G502" s="1310"/>
      <c r="H502" s="1310"/>
      <c r="I502" s="1310"/>
    </row>
    <row r="503" spans="2:9">
      <c r="B503" s="417"/>
      <c r="C503" s="459"/>
      <c r="D503" s="459"/>
      <c r="E503" s="459"/>
      <c r="F503" s="459"/>
      <c r="G503" s="459"/>
      <c r="H503" s="459"/>
      <c r="I503" s="459"/>
    </row>
    <row r="504" spans="2:9">
      <c r="B504" s="1358" t="s">
        <v>38</v>
      </c>
      <c r="C504" s="1358"/>
      <c r="D504" s="1358"/>
      <c r="E504" s="1358"/>
      <c r="F504" s="1358"/>
      <c r="G504" s="1358"/>
      <c r="H504" s="1358"/>
      <c r="I504" s="1358"/>
    </row>
    <row r="505" spans="2:9">
      <c r="B505" s="413" t="s">
        <v>37</v>
      </c>
      <c r="C505" s="459"/>
      <c r="D505" s="459"/>
      <c r="E505" s="459"/>
      <c r="F505" s="459"/>
      <c r="G505" s="459"/>
      <c r="H505" s="459"/>
      <c r="I505" s="459"/>
    </row>
    <row r="506" spans="2:9">
      <c r="B506" s="422" t="s">
        <v>115</v>
      </c>
      <c r="C506" s="459"/>
      <c r="D506" s="459"/>
      <c r="E506" s="459"/>
      <c r="F506" s="459"/>
      <c r="G506" s="459"/>
      <c r="H506" s="459"/>
      <c r="I506" s="459"/>
    </row>
    <row r="507" spans="2:9">
      <c r="B507" s="417"/>
      <c r="C507" s="459"/>
      <c r="D507" s="459"/>
      <c r="E507" s="459"/>
      <c r="F507" s="459"/>
      <c r="G507" s="459"/>
      <c r="H507" s="459"/>
      <c r="I507" s="459"/>
    </row>
    <row r="508" spans="2:9">
      <c r="B508" s="415"/>
      <c r="C508" s="416">
        <v>2014</v>
      </c>
      <c r="D508" s="416">
        <v>2015</v>
      </c>
      <c r="E508" s="416">
        <v>2016</v>
      </c>
      <c r="F508" s="416">
        <v>2017</v>
      </c>
      <c r="G508" s="416">
        <v>2018</v>
      </c>
      <c r="H508" s="416">
        <v>2019</v>
      </c>
      <c r="I508" s="416">
        <v>2020</v>
      </c>
    </row>
    <row r="509" spans="2:9">
      <c r="B509" s="85" t="s">
        <v>525</v>
      </c>
      <c r="C509" s="459"/>
      <c r="D509" s="459"/>
      <c r="E509" s="459"/>
      <c r="F509" s="459"/>
      <c r="G509" s="459"/>
      <c r="H509" s="459"/>
      <c r="I509" s="459"/>
    </row>
    <row r="510" spans="2:9">
      <c r="B510" s="82" t="s">
        <v>304</v>
      </c>
      <c r="C510" s="418">
        <v>2587.9412554489977</v>
      </c>
      <c r="D510" s="418">
        <v>5111.7718817472178</v>
      </c>
      <c r="E510" s="418">
        <v>5430.1372236063526</v>
      </c>
      <c r="F510" s="418">
        <v>9308.2820795564803</v>
      </c>
      <c r="G510" s="418">
        <v>11931.180501174627</v>
      </c>
      <c r="H510" s="418">
        <v>15699.779284749829</v>
      </c>
      <c r="I510" s="418">
        <v>11684.731653011966</v>
      </c>
    </row>
    <row r="511" spans="2:9">
      <c r="B511" s="82"/>
      <c r="C511" s="459"/>
      <c r="D511" s="459"/>
      <c r="E511" s="459"/>
      <c r="F511" s="459"/>
      <c r="G511" s="459"/>
      <c r="H511" s="459"/>
      <c r="I511" s="459"/>
    </row>
    <row r="512" spans="2:9">
      <c r="B512" s="503" t="s">
        <v>948</v>
      </c>
      <c r="C512" s="459"/>
      <c r="D512" s="459"/>
      <c r="E512" s="459"/>
      <c r="F512" s="459"/>
      <c r="G512" s="459"/>
      <c r="H512" s="459"/>
      <c r="I512" s="459"/>
    </row>
    <row r="513" spans="2:9" ht="15" thickBot="1">
      <c r="B513" s="601" t="s">
        <v>304</v>
      </c>
      <c r="C513" s="599"/>
      <c r="D513" s="599"/>
      <c r="E513" s="599"/>
      <c r="F513" s="599"/>
      <c r="G513" s="599"/>
      <c r="H513" s="599"/>
      <c r="I513" s="599"/>
    </row>
    <row r="514" spans="2:9" ht="15" thickTop="1">
      <c r="B514" s="1359" t="s">
        <v>929</v>
      </c>
      <c r="C514" s="1359"/>
      <c r="D514" s="1359"/>
      <c r="E514" s="1359"/>
      <c r="F514" s="1359"/>
      <c r="G514" s="1359"/>
      <c r="H514" s="1359"/>
      <c r="I514" s="1359"/>
    </row>
    <row r="515" spans="2:9">
      <c r="B515" s="1310"/>
      <c r="C515" s="1310"/>
      <c r="D515" s="1310"/>
      <c r="E515" s="1310"/>
      <c r="F515" s="1310"/>
      <c r="G515" s="1310"/>
      <c r="H515" s="1310"/>
      <c r="I515" s="1310"/>
    </row>
    <row r="516" spans="2:9">
      <c r="B516" s="417"/>
      <c r="C516" s="459"/>
      <c r="D516" s="459"/>
      <c r="E516" s="459"/>
      <c r="F516" s="459"/>
      <c r="G516" s="459"/>
      <c r="H516" s="459"/>
      <c r="I516" s="459"/>
    </row>
    <row r="517" spans="2:9">
      <c r="B517" s="1358" t="s">
        <v>40</v>
      </c>
      <c r="C517" s="1358"/>
      <c r="D517" s="1358"/>
      <c r="E517" s="1358"/>
      <c r="F517" s="1358"/>
      <c r="G517" s="1358"/>
      <c r="H517" s="1358"/>
      <c r="I517" s="1358"/>
    </row>
    <row r="518" spans="2:9">
      <c r="B518" s="413" t="s">
        <v>39</v>
      </c>
      <c r="C518" s="459"/>
      <c r="D518" s="459"/>
      <c r="E518" s="459"/>
      <c r="F518" s="459"/>
      <c r="G518" s="459"/>
      <c r="H518" s="459"/>
      <c r="I518" s="459"/>
    </row>
    <row r="519" spans="2:9">
      <c r="B519" s="422" t="s">
        <v>271</v>
      </c>
      <c r="C519" s="459"/>
      <c r="D519" s="459"/>
      <c r="E519" s="459"/>
      <c r="F519" s="459"/>
      <c r="G519" s="459"/>
      <c r="H519" s="459"/>
      <c r="I519" s="459"/>
    </row>
    <row r="520" spans="2:9">
      <c r="B520" s="417"/>
      <c r="C520" s="459"/>
      <c r="D520" s="459"/>
      <c r="E520" s="459"/>
      <c r="F520" s="459"/>
      <c r="G520" s="459"/>
      <c r="H520" s="459"/>
      <c r="I520" s="459"/>
    </row>
    <row r="521" spans="2:9">
      <c r="B521" s="415"/>
      <c r="C521" s="416">
        <v>2014</v>
      </c>
      <c r="D521" s="416">
        <v>2015</v>
      </c>
      <c r="E521" s="416">
        <v>2016</v>
      </c>
      <c r="F521" s="416">
        <v>2017</v>
      </c>
      <c r="G521" s="416">
        <v>2018</v>
      </c>
      <c r="H521" s="416">
        <v>2019</v>
      </c>
      <c r="I521" s="416">
        <v>2020</v>
      </c>
    </row>
    <row r="522" spans="2:9">
      <c r="B522" s="503" t="s">
        <v>947</v>
      </c>
      <c r="C522" s="459"/>
      <c r="D522" s="459"/>
      <c r="E522" s="459"/>
      <c r="F522" s="459"/>
      <c r="G522" s="459"/>
      <c r="H522" s="459"/>
      <c r="I522" s="459"/>
    </row>
    <row r="523" spans="2:9">
      <c r="B523" s="82" t="s">
        <v>306</v>
      </c>
      <c r="C523" s="432" t="s">
        <v>124</v>
      </c>
      <c r="D523" s="432" t="s">
        <v>124</v>
      </c>
      <c r="E523" s="432" t="s">
        <v>124</v>
      </c>
      <c r="F523" s="432" t="s">
        <v>124</v>
      </c>
      <c r="G523" s="432" t="s">
        <v>124</v>
      </c>
      <c r="H523" s="432" t="s">
        <v>124</v>
      </c>
      <c r="I523" s="432" t="s">
        <v>124</v>
      </c>
    </row>
    <row r="524" spans="2:9">
      <c r="B524" s="242" t="s">
        <v>291</v>
      </c>
      <c r="C524" s="432" t="s">
        <v>124</v>
      </c>
      <c r="D524" s="432" t="s">
        <v>124</v>
      </c>
      <c r="E524" s="432" t="s">
        <v>124</v>
      </c>
      <c r="F524" s="432" t="s">
        <v>124</v>
      </c>
      <c r="G524" s="432" t="s">
        <v>124</v>
      </c>
      <c r="H524" s="432" t="s">
        <v>124</v>
      </c>
      <c r="I524" s="432" t="s">
        <v>124</v>
      </c>
    </row>
    <row r="525" spans="2:9">
      <c r="B525" s="475" t="s">
        <v>292</v>
      </c>
      <c r="C525" s="432" t="s">
        <v>124</v>
      </c>
      <c r="D525" s="432" t="s">
        <v>124</v>
      </c>
      <c r="E525" s="432" t="s">
        <v>124</v>
      </c>
      <c r="F525" s="432" t="s">
        <v>124</v>
      </c>
      <c r="G525" s="432" t="s">
        <v>124</v>
      </c>
      <c r="H525" s="432" t="s">
        <v>124</v>
      </c>
      <c r="I525" s="432" t="s">
        <v>124</v>
      </c>
    </row>
    <row r="526" spans="2:9">
      <c r="B526" s="475" t="s">
        <v>293</v>
      </c>
      <c r="C526" s="432" t="s">
        <v>124</v>
      </c>
      <c r="D526" s="432">
        <v>9</v>
      </c>
      <c r="E526" s="426">
        <v>3</v>
      </c>
      <c r="F526" s="432">
        <v>8</v>
      </c>
      <c r="G526" s="426">
        <v>4</v>
      </c>
      <c r="H526" s="432" t="s">
        <v>124</v>
      </c>
      <c r="I526" s="432" t="s">
        <v>124</v>
      </c>
    </row>
    <row r="527" spans="2:9">
      <c r="B527" s="242" t="s">
        <v>294</v>
      </c>
      <c r="C527" s="418">
        <v>20716</v>
      </c>
      <c r="D527" s="418">
        <v>30172</v>
      </c>
      <c r="E527" s="418">
        <v>46329</v>
      </c>
      <c r="F527" s="418">
        <v>67066</v>
      </c>
      <c r="G527" s="418">
        <v>88928</v>
      </c>
      <c r="H527" s="418">
        <v>173585</v>
      </c>
      <c r="I527" s="418">
        <v>244639</v>
      </c>
    </row>
    <row r="528" spans="2:9">
      <c r="B528" s="242" t="s">
        <v>236</v>
      </c>
      <c r="C528" s="432" t="s">
        <v>124</v>
      </c>
      <c r="D528" s="432" t="s">
        <v>124</v>
      </c>
      <c r="E528" s="432" t="s">
        <v>124</v>
      </c>
      <c r="F528" s="432" t="s">
        <v>124</v>
      </c>
      <c r="G528" s="432" t="s">
        <v>124</v>
      </c>
      <c r="H528" s="432" t="s">
        <v>124</v>
      </c>
      <c r="I528" s="432" t="s">
        <v>124</v>
      </c>
    </row>
    <row r="529" spans="2:9">
      <c r="B529" s="242"/>
      <c r="C529" s="432"/>
      <c r="D529" s="432"/>
      <c r="E529" s="432"/>
      <c r="F529" s="432"/>
      <c r="G529" s="432"/>
      <c r="H529" s="432"/>
      <c r="I529" s="432"/>
    </row>
    <row r="530" spans="2:9">
      <c r="B530" s="82" t="s">
        <v>308</v>
      </c>
      <c r="C530" s="432" t="s">
        <v>124</v>
      </c>
      <c r="D530" s="432" t="s">
        <v>124</v>
      </c>
      <c r="E530" s="432" t="s">
        <v>124</v>
      </c>
      <c r="F530" s="432" t="s">
        <v>124</v>
      </c>
      <c r="G530" s="432" t="s">
        <v>124</v>
      </c>
      <c r="H530" s="432" t="s">
        <v>124</v>
      </c>
      <c r="I530" s="432" t="s">
        <v>124</v>
      </c>
    </row>
    <row r="531" spans="2:9">
      <c r="B531" s="242" t="s">
        <v>309</v>
      </c>
      <c r="C531" s="461" t="s">
        <v>124</v>
      </c>
      <c r="D531" s="461" t="s">
        <v>124</v>
      </c>
      <c r="E531" s="461" t="s">
        <v>124</v>
      </c>
      <c r="F531" s="461" t="s">
        <v>124</v>
      </c>
      <c r="G531" s="461" t="s">
        <v>124</v>
      </c>
      <c r="H531" s="461" t="s">
        <v>124</v>
      </c>
      <c r="I531" s="461" t="s">
        <v>124</v>
      </c>
    </row>
    <row r="532" spans="2:9">
      <c r="B532" s="242" t="s">
        <v>310</v>
      </c>
      <c r="C532" s="461" t="s">
        <v>124</v>
      </c>
      <c r="D532" s="461" t="s">
        <v>124</v>
      </c>
      <c r="E532" s="461" t="s">
        <v>124</v>
      </c>
      <c r="F532" s="461" t="s">
        <v>124</v>
      </c>
      <c r="G532" s="461" t="s">
        <v>124</v>
      </c>
      <c r="H532" s="461" t="s">
        <v>124</v>
      </c>
      <c r="I532" s="461" t="s">
        <v>124</v>
      </c>
    </row>
    <row r="533" spans="2:9">
      <c r="B533" s="242" t="s">
        <v>311</v>
      </c>
      <c r="C533" s="461" t="s">
        <v>124</v>
      </c>
      <c r="D533" s="461" t="s">
        <v>124</v>
      </c>
      <c r="E533" s="461" t="s">
        <v>124</v>
      </c>
      <c r="F533" s="461" t="s">
        <v>124</v>
      </c>
      <c r="G533" s="461" t="s">
        <v>124</v>
      </c>
      <c r="H533" s="461" t="s">
        <v>124</v>
      </c>
      <c r="I533" s="461" t="s">
        <v>124</v>
      </c>
    </row>
    <row r="534" spans="2:9">
      <c r="B534" s="242" t="s">
        <v>312</v>
      </c>
      <c r="C534" s="461" t="s">
        <v>124</v>
      </c>
      <c r="D534" s="461" t="s">
        <v>124</v>
      </c>
      <c r="E534" s="461" t="s">
        <v>124</v>
      </c>
      <c r="F534" s="461" t="s">
        <v>124</v>
      </c>
      <c r="G534" s="461" t="s">
        <v>124</v>
      </c>
      <c r="H534" s="461" t="s">
        <v>124</v>
      </c>
      <c r="I534" s="461" t="s">
        <v>124</v>
      </c>
    </row>
    <row r="535" spans="2:9">
      <c r="B535" s="242" t="s">
        <v>313</v>
      </c>
      <c r="C535" s="461" t="s">
        <v>124</v>
      </c>
      <c r="D535" s="461" t="s">
        <v>124</v>
      </c>
      <c r="E535" s="461" t="s">
        <v>124</v>
      </c>
      <c r="F535" s="461" t="s">
        <v>124</v>
      </c>
      <c r="G535" s="461" t="s">
        <v>124</v>
      </c>
      <c r="H535" s="461" t="s">
        <v>124</v>
      </c>
      <c r="I535" s="461" t="s">
        <v>124</v>
      </c>
    </row>
    <row r="536" spans="2:9">
      <c r="B536" s="242" t="s">
        <v>314</v>
      </c>
      <c r="C536" s="461" t="s">
        <v>124</v>
      </c>
      <c r="D536" s="461" t="s">
        <v>124</v>
      </c>
      <c r="E536" s="461" t="s">
        <v>124</v>
      </c>
      <c r="F536" s="461" t="s">
        <v>124</v>
      </c>
      <c r="G536" s="461" t="s">
        <v>124</v>
      </c>
      <c r="H536" s="461" t="s">
        <v>124</v>
      </c>
      <c r="I536" s="461" t="s">
        <v>124</v>
      </c>
    </row>
    <row r="537" spans="2:9">
      <c r="B537" s="82"/>
      <c r="C537" s="461"/>
      <c r="D537" s="459"/>
      <c r="E537" s="459"/>
      <c r="F537" s="459"/>
      <c r="G537" s="459"/>
      <c r="H537" s="459"/>
      <c r="I537" s="459"/>
    </row>
    <row r="538" spans="2:9">
      <c r="B538" s="503" t="s">
        <v>950</v>
      </c>
      <c r="C538" s="461" t="s">
        <v>124</v>
      </c>
      <c r="D538" s="461" t="s">
        <v>124</v>
      </c>
      <c r="E538" s="461" t="s">
        <v>124</v>
      </c>
      <c r="F538" s="461" t="s">
        <v>124</v>
      </c>
      <c r="G538" s="461" t="s">
        <v>124</v>
      </c>
      <c r="H538" s="461" t="s">
        <v>124</v>
      </c>
      <c r="I538" s="461" t="s">
        <v>124</v>
      </c>
    </row>
    <row r="539" spans="2:9">
      <c r="B539" s="82" t="s">
        <v>306</v>
      </c>
      <c r="C539" s="461" t="s">
        <v>124</v>
      </c>
      <c r="D539" s="461" t="s">
        <v>124</v>
      </c>
      <c r="E539" s="461" t="s">
        <v>124</v>
      </c>
      <c r="F539" s="461" t="s">
        <v>124</v>
      </c>
      <c r="G539" s="461" t="s">
        <v>124</v>
      </c>
      <c r="H539" s="461" t="s">
        <v>124</v>
      </c>
      <c r="I539" s="461" t="s">
        <v>124</v>
      </c>
    </row>
    <row r="540" spans="2:9">
      <c r="B540" s="242" t="s">
        <v>291</v>
      </c>
      <c r="C540" s="461" t="s">
        <v>124</v>
      </c>
      <c r="D540" s="461" t="s">
        <v>124</v>
      </c>
      <c r="E540" s="461" t="s">
        <v>124</v>
      </c>
      <c r="F540" s="461" t="s">
        <v>124</v>
      </c>
      <c r="G540" s="461" t="s">
        <v>124</v>
      </c>
      <c r="H540" s="461" t="s">
        <v>124</v>
      </c>
      <c r="I540" s="461" t="s">
        <v>124</v>
      </c>
    </row>
    <row r="541" spans="2:9">
      <c r="B541" s="475" t="s">
        <v>292</v>
      </c>
      <c r="C541" s="461" t="s">
        <v>124</v>
      </c>
      <c r="D541" s="461" t="s">
        <v>124</v>
      </c>
      <c r="E541" s="461" t="s">
        <v>124</v>
      </c>
      <c r="F541" s="461" t="s">
        <v>124</v>
      </c>
      <c r="G541" s="461" t="s">
        <v>124</v>
      </c>
      <c r="H541" s="461" t="s">
        <v>124</v>
      </c>
      <c r="I541" s="461" t="s">
        <v>124</v>
      </c>
    </row>
    <row r="542" spans="2:9">
      <c r="B542" s="475" t="s">
        <v>293</v>
      </c>
      <c r="C542" s="461" t="s">
        <v>124</v>
      </c>
      <c r="D542" s="461" t="s">
        <v>124</v>
      </c>
      <c r="E542" s="461" t="s">
        <v>124</v>
      </c>
      <c r="F542" s="461" t="s">
        <v>124</v>
      </c>
      <c r="G542" s="461" t="s">
        <v>124</v>
      </c>
      <c r="H542" s="461" t="s">
        <v>124</v>
      </c>
      <c r="I542" s="461" t="s">
        <v>124</v>
      </c>
    </row>
    <row r="543" spans="2:9">
      <c r="B543" s="242" t="s">
        <v>294</v>
      </c>
      <c r="C543" s="461" t="s">
        <v>124</v>
      </c>
      <c r="D543" s="461" t="s">
        <v>124</v>
      </c>
      <c r="E543" s="461" t="s">
        <v>124</v>
      </c>
      <c r="F543" s="461" t="s">
        <v>124</v>
      </c>
      <c r="G543" s="461" t="s">
        <v>124</v>
      </c>
      <c r="H543" s="461" t="s">
        <v>124</v>
      </c>
      <c r="I543" s="461" t="s">
        <v>124</v>
      </c>
    </row>
    <row r="544" spans="2:9">
      <c r="B544" s="242" t="s">
        <v>236</v>
      </c>
      <c r="C544" s="461" t="s">
        <v>124</v>
      </c>
      <c r="D544" s="461" t="s">
        <v>124</v>
      </c>
      <c r="E544" s="461" t="s">
        <v>124</v>
      </c>
      <c r="F544" s="461" t="s">
        <v>124</v>
      </c>
      <c r="G544" s="461" t="s">
        <v>124</v>
      </c>
      <c r="H544" s="461" t="s">
        <v>124</v>
      </c>
      <c r="I544" s="461" t="s">
        <v>124</v>
      </c>
    </row>
    <row r="545" spans="2:9">
      <c r="B545" s="242"/>
      <c r="C545" s="461"/>
      <c r="D545" s="459"/>
      <c r="E545" s="459"/>
      <c r="F545" s="459"/>
      <c r="G545" s="459"/>
      <c r="H545" s="459"/>
      <c r="I545" s="459"/>
    </row>
    <row r="546" spans="2:9">
      <c r="B546" s="82" t="s">
        <v>308</v>
      </c>
      <c r="C546" s="461" t="s">
        <v>124</v>
      </c>
      <c r="D546" s="461" t="s">
        <v>124</v>
      </c>
      <c r="E546" s="461" t="s">
        <v>124</v>
      </c>
      <c r="F546" s="461" t="s">
        <v>124</v>
      </c>
      <c r="G546" s="461" t="s">
        <v>124</v>
      </c>
      <c r="H546" s="461" t="s">
        <v>124</v>
      </c>
      <c r="I546" s="461" t="s">
        <v>124</v>
      </c>
    </row>
    <row r="547" spans="2:9">
      <c r="B547" s="242" t="s">
        <v>309</v>
      </c>
      <c r="C547" s="461" t="s">
        <v>124</v>
      </c>
      <c r="D547" s="461" t="s">
        <v>124</v>
      </c>
      <c r="E547" s="461" t="s">
        <v>124</v>
      </c>
      <c r="F547" s="461" t="s">
        <v>124</v>
      </c>
      <c r="G547" s="461" t="s">
        <v>124</v>
      </c>
      <c r="H547" s="461" t="s">
        <v>124</v>
      </c>
      <c r="I547" s="461" t="s">
        <v>124</v>
      </c>
    </row>
    <row r="548" spans="2:9">
      <c r="B548" s="242" t="s">
        <v>310</v>
      </c>
      <c r="C548" s="461" t="s">
        <v>124</v>
      </c>
      <c r="D548" s="461" t="s">
        <v>124</v>
      </c>
      <c r="E548" s="461" t="s">
        <v>124</v>
      </c>
      <c r="F548" s="461" t="s">
        <v>124</v>
      </c>
      <c r="G548" s="461" t="s">
        <v>124</v>
      </c>
      <c r="H548" s="461" t="s">
        <v>124</v>
      </c>
      <c r="I548" s="461" t="s">
        <v>124</v>
      </c>
    </row>
    <row r="549" spans="2:9">
      <c r="B549" s="242" t="s">
        <v>311</v>
      </c>
      <c r="C549" s="461" t="s">
        <v>124</v>
      </c>
      <c r="D549" s="461" t="s">
        <v>124</v>
      </c>
      <c r="E549" s="461" t="s">
        <v>124</v>
      </c>
      <c r="F549" s="461" t="s">
        <v>124</v>
      </c>
      <c r="G549" s="461" t="s">
        <v>124</v>
      </c>
      <c r="H549" s="461" t="s">
        <v>124</v>
      </c>
      <c r="I549" s="461" t="s">
        <v>124</v>
      </c>
    </row>
    <row r="550" spans="2:9">
      <c r="B550" s="242" t="s">
        <v>312</v>
      </c>
      <c r="C550" s="461" t="s">
        <v>124</v>
      </c>
      <c r="D550" s="461" t="s">
        <v>124</v>
      </c>
      <c r="E550" s="461" t="s">
        <v>124</v>
      </c>
      <c r="F550" s="461" t="s">
        <v>124</v>
      </c>
      <c r="G550" s="461" t="s">
        <v>124</v>
      </c>
      <c r="H550" s="461" t="s">
        <v>124</v>
      </c>
      <c r="I550" s="461" t="s">
        <v>124</v>
      </c>
    </row>
    <row r="551" spans="2:9">
      <c r="B551" s="242" t="s">
        <v>313</v>
      </c>
      <c r="C551" s="461" t="s">
        <v>124</v>
      </c>
      <c r="D551" s="461" t="s">
        <v>124</v>
      </c>
      <c r="E551" s="461" t="s">
        <v>124</v>
      </c>
      <c r="F551" s="461" t="s">
        <v>124</v>
      </c>
      <c r="G551" s="461" t="s">
        <v>124</v>
      </c>
      <c r="H551" s="461" t="s">
        <v>124</v>
      </c>
      <c r="I551" s="461" t="s">
        <v>124</v>
      </c>
    </row>
    <row r="552" spans="2:9" ht="15" thickBot="1">
      <c r="B552" s="522" t="s">
        <v>314</v>
      </c>
      <c r="C552" s="461" t="s">
        <v>124</v>
      </c>
      <c r="D552" s="461" t="s">
        <v>124</v>
      </c>
      <c r="E552" s="461" t="s">
        <v>124</v>
      </c>
      <c r="F552" s="461" t="s">
        <v>124</v>
      </c>
      <c r="G552" s="461" t="s">
        <v>124</v>
      </c>
      <c r="H552" s="461" t="s">
        <v>124</v>
      </c>
      <c r="I552" s="461" t="s">
        <v>124</v>
      </c>
    </row>
    <row r="553" spans="2:9" ht="15" thickTop="1">
      <c r="B553" s="1359" t="s">
        <v>929</v>
      </c>
      <c r="C553" s="1359"/>
      <c r="D553" s="1359"/>
      <c r="E553" s="1359"/>
      <c r="F553" s="1359"/>
      <c r="G553" s="1359"/>
      <c r="H553" s="1359"/>
      <c r="I553" s="1359"/>
    </row>
    <row r="554" spans="2:9">
      <c r="B554" s="1310"/>
      <c r="C554" s="1310"/>
      <c r="D554" s="1310"/>
      <c r="E554" s="1310"/>
      <c r="F554" s="1310"/>
      <c r="G554" s="1310"/>
      <c r="H554" s="1310"/>
      <c r="I554" s="1310"/>
    </row>
    <row r="555" spans="2:9">
      <c r="B555" s="417"/>
      <c r="C555" s="459"/>
      <c r="D555" s="459"/>
      <c r="E555" s="459"/>
      <c r="F555" s="459"/>
      <c r="G555" s="459"/>
      <c r="H555" s="459"/>
      <c r="I555" s="459"/>
    </row>
    <row r="556" spans="2:9">
      <c r="B556" s="1358" t="s">
        <v>42</v>
      </c>
      <c r="C556" s="1358"/>
      <c r="D556" s="1358"/>
      <c r="E556" s="1358"/>
      <c r="F556" s="1358"/>
      <c r="G556" s="1358"/>
      <c r="H556" s="1358"/>
      <c r="I556" s="1358"/>
    </row>
    <row r="557" spans="2:9">
      <c r="B557" s="413" t="s">
        <v>41</v>
      </c>
      <c r="C557" s="459"/>
      <c r="D557" s="459"/>
      <c r="E557" s="459"/>
      <c r="F557" s="459"/>
      <c r="G557" s="459"/>
      <c r="H557" s="459"/>
      <c r="I557" s="459"/>
    </row>
    <row r="558" spans="2:9">
      <c r="B558" s="422" t="s">
        <v>318</v>
      </c>
      <c r="C558" s="459"/>
      <c r="D558" s="459"/>
      <c r="E558" s="459"/>
      <c r="F558" s="459"/>
      <c r="G558" s="459"/>
      <c r="H558" s="459"/>
      <c r="I558" s="459"/>
    </row>
    <row r="559" spans="2:9">
      <c r="B559" s="422"/>
      <c r="C559" s="459"/>
      <c r="D559" s="459"/>
      <c r="E559" s="459"/>
      <c r="F559" s="459"/>
      <c r="G559" s="459"/>
      <c r="H559" s="459"/>
      <c r="I559" s="459"/>
    </row>
    <row r="560" spans="2:9">
      <c r="B560" s="415"/>
      <c r="C560" s="416">
        <v>2014</v>
      </c>
      <c r="D560" s="416">
        <v>2015</v>
      </c>
      <c r="E560" s="416">
        <v>2016</v>
      </c>
      <c r="F560" s="416">
        <v>2017</v>
      </c>
      <c r="G560" s="416">
        <v>2018</v>
      </c>
      <c r="H560" s="416">
        <v>2019</v>
      </c>
      <c r="I560" s="416">
        <v>2020</v>
      </c>
    </row>
    <row r="561" spans="2:9">
      <c r="B561" s="503" t="s">
        <v>947</v>
      </c>
      <c r="C561" s="459"/>
      <c r="D561" s="459"/>
      <c r="E561" s="459"/>
      <c r="F561" s="459"/>
      <c r="G561" s="459"/>
      <c r="H561" s="459"/>
      <c r="I561" s="459"/>
    </row>
    <row r="562" spans="2:9">
      <c r="B562" s="82" t="s">
        <v>319</v>
      </c>
      <c r="C562" s="975">
        <f>C565+C566</f>
        <v>133.4508779163034</v>
      </c>
      <c r="D562" s="975">
        <f t="shared" ref="D562:G562" si="10">D565+D566</f>
        <v>599.11406054108681</v>
      </c>
      <c r="E562" s="975">
        <f t="shared" si="10"/>
        <v>428.83125298917781</v>
      </c>
      <c r="F562" s="975">
        <f t="shared" si="10"/>
        <v>466.50736000000001</v>
      </c>
      <c r="G562" s="975">
        <f t="shared" si="10"/>
        <v>637.30156617071259</v>
      </c>
      <c r="H562" s="975">
        <f>H566</f>
        <v>875.73474945122928</v>
      </c>
      <c r="I562" s="418">
        <f>I566+I563</f>
        <v>443.82972787107963</v>
      </c>
    </row>
    <row r="563" spans="2:9">
      <c r="B563" s="242" t="s">
        <v>291</v>
      </c>
      <c r="C563" s="977" t="s">
        <v>124</v>
      </c>
      <c r="D563" s="977" t="s">
        <v>124</v>
      </c>
      <c r="E563" s="977">
        <v>4.3474259738197157E-2</v>
      </c>
      <c r="F563" s="977">
        <v>5.0343615151030842E-2</v>
      </c>
      <c r="G563" s="977">
        <v>102.8178190246395</v>
      </c>
      <c r="H563" s="977">
        <v>0.50153016689874741</v>
      </c>
      <c r="I563" s="426">
        <v>0</v>
      </c>
    </row>
    <row r="564" spans="2:9">
      <c r="B564" s="475" t="s">
        <v>292</v>
      </c>
      <c r="C564" s="977" t="s">
        <v>124</v>
      </c>
      <c r="D564" s="977" t="s">
        <v>124</v>
      </c>
      <c r="E564" s="977" t="s">
        <v>124</v>
      </c>
      <c r="F564" s="977" t="s">
        <v>124</v>
      </c>
      <c r="G564" s="977" t="s">
        <v>124</v>
      </c>
      <c r="H564" s="977" t="s">
        <v>124</v>
      </c>
      <c r="I564" s="426" t="s">
        <v>124</v>
      </c>
    </row>
    <row r="565" spans="2:9">
      <c r="B565" s="475" t="s">
        <v>293</v>
      </c>
      <c r="C565" s="977">
        <v>0</v>
      </c>
      <c r="D565" s="977">
        <v>4.3474259738197157E-2</v>
      </c>
      <c r="E565" s="977">
        <v>5.0343615151030842E-2</v>
      </c>
      <c r="F565" s="977">
        <v>105.58199999999999</v>
      </c>
      <c r="G565" s="977">
        <v>0.50947533281127644</v>
      </c>
      <c r="H565" s="977" t="s">
        <v>124</v>
      </c>
      <c r="I565" s="426" t="s">
        <v>124</v>
      </c>
    </row>
    <row r="566" spans="2:9">
      <c r="B566" s="242" t="s">
        <v>294</v>
      </c>
      <c r="C566" s="975">
        <v>133.4508779163034</v>
      </c>
      <c r="D566" s="975">
        <v>599.0705862813486</v>
      </c>
      <c r="E566" s="975">
        <v>428.78090937402681</v>
      </c>
      <c r="F566" s="975">
        <v>360.92536000000001</v>
      </c>
      <c r="G566" s="977">
        <v>636.79209083790136</v>
      </c>
      <c r="H566" s="977">
        <v>875.73474945122928</v>
      </c>
      <c r="I566" s="426">
        <v>443.82972787107963</v>
      </c>
    </row>
    <row r="567" spans="2:9">
      <c r="B567" s="242" t="s">
        <v>236</v>
      </c>
      <c r="C567" s="984" t="s">
        <v>124</v>
      </c>
      <c r="D567" s="984" t="s">
        <v>124</v>
      </c>
      <c r="E567" s="984" t="s">
        <v>124</v>
      </c>
      <c r="F567" s="984" t="s">
        <v>124</v>
      </c>
      <c r="G567" s="984" t="s">
        <v>124</v>
      </c>
      <c r="H567" s="984" t="s">
        <v>124</v>
      </c>
      <c r="I567" s="461" t="s">
        <v>124</v>
      </c>
    </row>
    <row r="568" spans="2:9">
      <c r="B568" s="242"/>
      <c r="C568" s="459"/>
      <c r="D568" s="459"/>
      <c r="E568" s="459"/>
      <c r="F568" s="459"/>
      <c r="G568" s="459"/>
      <c r="H568" s="459"/>
      <c r="I568" s="459"/>
    </row>
    <row r="569" spans="2:9">
      <c r="B569" s="82" t="s">
        <v>321</v>
      </c>
      <c r="C569" s="461" t="s">
        <v>124</v>
      </c>
      <c r="D569" s="461" t="s">
        <v>124</v>
      </c>
      <c r="E569" s="461" t="s">
        <v>124</v>
      </c>
      <c r="F569" s="461" t="s">
        <v>124</v>
      </c>
      <c r="G569" s="461" t="s">
        <v>124</v>
      </c>
      <c r="H569" s="461" t="s">
        <v>124</v>
      </c>
      <c r="I569" s="461" t="s">
        <v>124</v>
      </c>
    </row>
    <row r="570" spans="2:9">
      <c r="B570" s="242" t="s">
        <v>309</v>
      </c>
      <c r="C570" s="461" t="s">
        <v>124</v>
      </c>
      <c r="D570" s="461" t="s">
        <v>124</v>
      </c>
      <c r="E570" s="461" t="s">
        <v>124</v>
      </c>
      <c r="F570" s="461" t="s">
        <v>124</v>
      </c>
      <c r="G570" s="461" t="s">
        <v>124</v>
      </c>
      <c r="H570" s="461" t="s">
        <v>124</v>
      </c>
      <c r="I570" s="461" t="s">
        <v>124</v>
      </c>
    </row>
    <row r="571" spans="2:9">
      <c r="B571" s="242" t="s">
        <v>310</v>
      </c>
      <c r="C571" s="461" t="s">
        <v>124</v>
      </c>
      <c r="D571" s="461" t="s">
        <v>124</v>
      </c>
      <c r="E571" s="461" t="s">
        <v>124</v>
      </c>
      <c r="F571" s="461" t="s">
        <v>124</v>
      </c>
      <c r="G571" s="461" t="s">
        <v>124</v>
      </c>
      <c r="H571" s="461" t="s">
        <v>124</v>
      </c>
      <c r="I571" s="461" t="s">
        <v>124</v>
      </c>
    </row>
    <row r="572" spans="2:9">
      <c r="B572" s="242" t="s">
        <v>311</v>
      </c>
      <c r="C572" s="461" t="s">
        <v>124</v>
      </c>
      <c r="D572" s="461" t="s">
        <v>124</v>
      </c>
      <c r="E572" s="461" t="s">
        <v>124</v>
      </c>
      <c r="F572" s="461" t="s">
        <v>124</v>
      </c>
      <c r="G572" s="461" t="s">
        <v>124</v>
      </c>
      <c r="H572" s="461" t="s">
        <v>124</v>
      </c>
      <c r="I572" s="461" t="s">
        <v>124</v>
      </c>
    </row>
    <row r="573" spans="2:9">
      <c r="B573" s="242" t="s">
        <v>312</v>
      </c>
      <c r="C573" s="461" t="s">
        <v>124</v>
      </c>
      <c r="D573" s="461" t="s">
        <v>124</v>
      </c>
      <c r="E573" s="461" t="s">
        <v>124</v>
      </c>
      <c r="F573" s="461" t="s">
        <v>124</v>
      </c>
      <c r="G573" s="461" t="s">
        <v>124</v>
      </c>
      <c r="H573" s="461" t="s">
        <v>124</v>
      </c>
      <c r="I573" s="461" t="s">
        <v>124</v>
      </c>
    </row>
    <row r="574" spans="2:9">
      <c r="B574" s="242" t="s">
        <v>313</v>
      </c>
      <c r="C574" s="461" t="s">
        <v>124</v>
      </c>
      <c r="D574" s="461" t="s">
        <v>124</v>
      </c>
      <c r="E574" s="461" t="s">
        <v>124</v>
      </c>
      <c r="F574" s="461" t="s">
        <v>124</v>
      </c>
      <c r="G574" s="461" t="s">
        <v>124</v>
      </c>
      <c r="H574" s="461" t="s">
        <v>124</v>
      </c>
      <c r="I574" s="461" t="s">
        <v>124</v>
      </c>
    </row>
    <row r="575" spans="2:9">
      <c r="B575" s="242" t="s">
        <v>314</v>
      </c>
      <c r="C575" s="461" t="s">
        <v>124</v>
      </c>
      <c r="D575" s="461" t="s">
        <v>124</v>
      </c>
      <c r="E575" s="461" t="s">
        <v>124</v>
      </c>
      <c r="F575" s="461" t="s">
        <v>124</v>
      </c>
      <c r="G575" s="461" t="s">
        <v>124</v>
      </c>
      <c r="H575" s="461" t="s">
        <v>124</v>
      </c>
      <c r="I575" s="461" t="s">
        <v>124</v>
      </c>
    </row>
    <row r="576" spans="2:9">
      <c r="B576" s="82"/>
      <c r="C576" s="461"/>
      <c r="D576" s="459"/>
      <c r="E576" s="459"/>
      <c r="F576" s="459"/>
      <c r="G576" s="459"/>
      <c r="H576" s="459"/>
      <c r="I576" s="459"/>
    </row>
    <row r="577" spans="2:9">
      <c r="B577" s="503" t="s">
        <v>950</v>
      </c>
      <c r="C577" s="461" t="s">
        <v>124</v>
      </c>
      <c r="D577" s="461" t="s">
        <v>124</v>
      </c>
      <c r="E577" s="461" t="s">
        <v>124</v>
      </c>
      <c r="F577" s="461" t="s">
        <v>124</v>
      </c>
      <c r="G577" s="461" t="s">
        <v>124</v>
      </c>
      <c r="H577" s="461" t="s">
        <v>124</v>
      </c>
      <c r="I577" s="461" t="s">
        <v>124</v>
      </c>
    </row>
    <row r="578" spans="2:9">
      <c r="B578" s="82" t="s">
        <v>319</v>
      </c>
      <c r="C578" s="461" t="s">
        <v>124</v>
      </c>
      <c r="D578" s="461" t="s">
        <v>124</v>
      </c>
      <c r="E578" s="461" t="s">
        <v>124</v>
      </c>
      <c r="F578" s="461" t="s">
        <v>124</v>
      </c>
      <c r="G578" s="461" t="s">
        <v>124</v>
      </c>
      <c r="H578" s="461" t="s">
        <v>124</v>
      </c>
      <c r="I578" s="461" t="s">
        <v>124</v>
      </c>
    </row>
    <row r="579" spans="2:9">
      <c r="B579" s="242" t="s">
        <v>291</v>
      </c>
      <c r="C579" s="461" t="s">
        <v>124</v>
      </c>
      <c r="D579" s="461" t="s">
        <v>124</v>
      </c>
      <c r="E579" s="461" t="s">
        <v>124</v>
      </c>
      <c r="F579" s="461" t="s">
        <v>124</v>
      </c>
      <c r="G579" s="461" t="s">
        <v>124</v>
      </c>
      <c r="H579" s="461" t="s">
        <v>124</v>
      </c>
      <c r="I579" s="461" t="s">
        <v>124</v>
      </c>
    </row>
    <row r="580" spans="2:9">
      <c r="B580" s="475" t="s">
        <v>292</v>
      </c>
      <c r="C580" s="461" t="s">
        <v>124</v>
      </c>
      <c r="D580" s="461" t="s">
        <v>124</v>
      </c>
      <c r="E580" s="461" t="s">
        <v>124</v>
      </c>
      <c r="F580" s="461" t="s">
        <v>124</v>
      </c>
      <c r="G580" s="461" t="s">
        <v>124</v>
      </c>
      <c r="H580" s="461" t="s">
        <v>124</v>
      </c>
      <c r="I580" s="461" t="s">
        <v>124</v>
      </c>
    </row>
    <row r="581" spans="2:9">
      <c r="B581" s="475" t="s">
        <v>293</v>
      </c>
      <c r="C581" s="461" t="s">
        <v>124</v>
      </c>
      <c r="D581" s="461" t="s">
        <v>124</v>
      </c>
      <c r="E581" s="461" t="s">
        <v>124</v>
      </c>
      <c r="F581" s="461" t="s">
        <v>124</v>
      </c>
      <c r="G581" s="461" t="s">
        <v>124</v>
      </c>
      <c r="H581" s="461" t="s">
        <v>124</v>
      </c>
      <c r="I581" s="461" t="s">
        <v>124</v>
      </c>
    </row>
    <row r="582" spans="2:9">
      <c r="B582" s="242" t="s">
        <v>294</v>
      </c>
      <c r="C582" s="461" t="s">
        <v>124</v>
      </c>
      <c r="D582" s="461" t="s">
        <v>124</v>
      </c>
      <c r="E582" s="461" t="s">
        <v>124</v>
      </c>
      <c r="F582" s="461" t="s">
        <v>124</v>
      </c>
      <c r="G582" s="461" t="s">
        <v>124</v>
      </c>
      <c r="H582" s="461" t="s">
        <v>124</v>
      </c>
      <c r="I582" s="461" t="s">
        <v>124</v>
      </c>
    </row>
    <row r="583" spans="2:9">
      <c r="B583" s="242" t="s">
        <v>236</v>
      </c>
      <c r="C583" s="461" t="s">
        <v>124</v>
      </c>
      <c r="D583" s="461" t="s">
        <v>124</v>
      </c>
      <c r="E583" s="461" t="s">
        <v>124</v>
      </c>
      <c r="F583" s="461" t="s">
        <v>124</v>
      </c>
      <c r="G583" s="461" t="s">
        <v>124</v>
      </c>
      <c r="H583" s="461" t="s">
        <v>124</v>
      </c>
      <c r="I583" s="461" t="s">
        <v>124</v>
      </c>
    </row>
    <row r="584" spans="2:9">
      <c r="B584" s="242"/>
      <c r="C584" s="461"/>
      <c r="D584" s="459"/>
      <c r="E584" s="459"/>
      <c r="F584" s="459"/>
      <c r="G584" s="459"/>
      <c r="H584" s="459"/>
      <c r="I584" s="459"/>
    </row>
    <row r="585" spans="2:9">
      <c r="B585" s="82" t="s">
        <v>321</v>
      </c>
      <c r="C585" s="461" t="s">
        <v>124</v>
      </c>
      <c r="D585" s="461" t="s">
        <v>124</v>
      </c>
      <c r="E585" s="461" t="s">
        <v>124</v>
      </c>
      <c r="F585" s="461" t="s">
        <v>124</v>
      </c>
      <c r="G585" s="461" t="s">
        <v>124</v>
      </c>
      <c r="H585" s="461" t="s">
        <v>124</v>
      </c>
      <c r="I585" s="461" t="s">
        <v>124</v>
      </c>
    </row>
    <row r="586" spans="2:9">
      <c r="B586" s="242" t="s">
        <v>309</v>
      </c>
      <c r="C586" s="461" t="s">
        <v>124</v>
      </c>
      <c r="D586" s="461" t="s">
        <v>124</v>
      </c>
      <c r="E586" s="461" t="s">
        <v>124</v>
      </c>
      <c r="F586" s="461" t="s">
        <v>124</v>
      </c>
      <c r="G586" s="461" t="s">
        <v>124</v>
      </c>
      <c r="H586" s="461" t="s">
        <v>124</v>
      </c>
      <c r="I586" s="461" t="s">
        <v>124</v>
      </c>
    </row>
    <row r="587" spans="2:9">
      <c r="B587" s="242" t="s">
        <v>310</v>
      </c>
      <c r="C587" s="461" t="s">
        <v>124</v>
      </c>
      <c r="D587" s="461" t="s">
        <v>124</v>
      </c>
      <c r="E587" s="461" t="s">
        <v>124</v>
      </c>
      <c r="F587" s="461" t="s">
        <v>124</v>
      </c>
      <c r="G587" s="461" t="s">
        <v>124</v>
      </c>
      <c r="H587" s="461" t="s">
        <v>124</v>
      </c>
      <c r="I587" s="461" t="s">
        <v>124</v>
      </c>
    </row>
    <row r="588" spans="2:9">
      <c r="B588" s="242" t="s">
        <v>311</v>
      </c>
      <c r="C588" s="461" t="s">
        <v>124</v>
      </c>
      <c r="D588" s="461" t="s">
        <v>124</v>
      </c>
      <c r="E588" s="461" t="s">
        <v>124</v>
      </c>
      <c r="F588" s="461" t="s">
        <v>124</v>
      </c>
      <c r="G588" s="461" t="s">
        <v>124</v>
      </c>
      <c r="H588" s="461" t="s">
        <v>124</v>
      </c>
      <c r="I588" s="461" t="s">
        <v>124</v>
      </c>
    </row>
    <row r="589" spans="2:9">
      <c r="B589" s="242" t="s">
        <v>312</v>
      </c>
      <c r="C589" s="461" t="s">
        <v>124</v>
      </c>
      <c r="D589" s="461" t="s">
        <v>124</v>
      </c>
      <c r="E589" s="461" t="s">
        <v>124</v>
      </c>
      <c r="F589" s="461" t="s">
        <v>124</v>
      </c>
      <c r="G589" s="461" t="s">
        <v>124</v>
      </c>
      <c r="H589" s="461" t="s">
        <v>124</v>
      </c>
      <c r="I589" s="461" t="s">
        <v>124</v>
      </c>
    </row>
    <row r="590" spans="2:9">
      <c r="B590" s="242" t="s">
        <v>313</v>
      </c>
      <c r="C590" s="461" t="s">
        <v>124</v>
      </c>
      <c r="D590" s="461" t="s">
        <v>124</v>
      </c>
      <c r="E590" s="461" t="s">
        <v>124</v>
      </c>
      <c r="F590" s="461" t="s">
        <v>124</v>
      </c>
      <c r="G590" s="461" t="s">
        <v>124</v>
      </c>
      <c r="H590" s="461" t="s">
        <v>124</v>
      </c>
      <c r="I590" s="461" t="s">
        <v>124</v>
      </c>
    </row>
    <row r="591" spans="2:9" ht="15" thickBot="1">
      <c r="B591" s="522" t="s">
        <v>314</v>
      </c>
      <c r="C591" s="461" t="s">
        <v>124</v>
      </c>
      <c r="D591" s="461" t="s">
        <v>124</v>
      </c>
      <c r="E591" s="461" t="s">
        <v>124</v>
      </c>
      <c r="F591" s="461" t="s">
        <v>124</v>
      </c>
      <c r="G591" s="461" t="s">
        <v>124</v>
      </c>
      <c r="H591" s="461" t="s">
        <v>124</v>
      </c>
      <c r="I591" s="461" t="s">
        <v>124</v>
      </c>
    </row>
    <row r="592" spans="2:9" ht="15" thickTop="1">
      <c r="B592" s="1359" t="s">
        <v>929</v>
      </c>
      <c r="C592" s="1359"/>
      <c r="D592" s="1359"/>
      <c r="E592" s="1359"/>
      <c r="F592" s="1359"/>
      <c r="G592" s="1359"/>
      <c r="H592" s="1359"/>
      <c r="I592" s="1359"/>
    </row>
    <row r="593" spans="2:9">
      <c r="B593" s="1310"/>
      <c r="C593" s="1310"/>
      <c r="D593" s="1310"/>
      <c r="E593" s="1310"/>
      <c r="F593" s="1310"/>
      <c r="G593" s="1310"/>
      <c r="H593" s="1310"/>
      <c r="I593" s="1310"/>
    </row>
    <row r="594" spans="2:9">
      <c r="B594" s="417"/>
      <c r="C594" s="459"/>
      <c r="D594" s="459"/>
      <c r="E594" s="459"/>
      <c r="F594" s="459"/>
      <c r="G594" s="459"/>
      <c r="H594" s="459"/>
      <c r="I594" s="459"/>
    </row>
    <row r="595" spans="2:9">
      <c r="B595" s="1358" t="s">
        <v>45</v>
      </c>
      <c r="C595" s="1358"/>
      <c r="D595" s="1358"/>
      <c r="E595" s="1358"/>
      <c r="F595" s="1358"/>
      <c r="G595" s="1358"/>
      <c r="H595" s="1358"/>
      <c r="I595" s="1358"/>
    </row>
    <row r="596" spans="2:9">
      <c r="B596" s="413" t="s">
        <v>44</v>
      </c>
      <c r="C596" s="459"/>
      <c r="D596" s="459"/>
      <c r="E596" s="459"/>
      <c r="F596" s="459"/>
      <c r="G596" s="459"/>
      <c r="H596" s="459"/>
      <c r="I596" s="459"/>
    </row>
    <row r="597" spans="2:9">
      <c r="B597" s="428" t="s">
        <v>172</v>
      </c>
      <c r="C597" s="459"/>
      <c r="D597" s="459"/>
      <c r="E597" s="459"/>
      <c r="F597" s="459"/>
      <c r="G597" s="459"/>
      <c r="H597" s="459"/>
      <c r="I597" s="459"/>
    </row>
    <row r="598" spans="2:9">
      <c r="B598" s="414"/>
      <c r="C598" s="459"/>
      <c r="D598" s="459"/>
      <c r="E598" s="459"/>
      <c r="F598" s="459"/>
      <c r="G598" s="459"/>
      <c r="H598" s="459"/>
      <c r="I598" s="459"/>
    </row>
    <row r="599" spans="2:9">
      <c r="B599" s="415"/>
      <c r="C599" s="416">
        <v>2014</v>
      </c>
      <c r="D599" s="416">
        <v>2015</v>
      </c>
      <c r="E599" s="416">
        <v>2016</v>
      </c>
      <c r="F599" s="416">
        <v>2017</v>
      </c>
      <c r="G599" s="416">
        <v>2018</v>
      </c>
      <c r="H599" s="416">
        <v>2019</v>
      </c>
      <c r="I599" s="416">
        <v>2020</v>
      </c>
    </row>
    <row r="600" spans="2:9">
      <c r="B600" s="503" t="s">
        <v>947</v>
      </c>
      <c r="C600" s="459"/>
      <c r="D600" s="459"/>
      <c r="E600" s="459"/>
      <c r="F600" s="459"/>
      <c r="G600" s="459"/>
      <c r="H600" s="459"/>
      <c r="I600" s="459"/>
    </row>
    <row r="601" spans="2:9">
      <c r="B601" s="82" t="s">
        <v>327</v>
      </c>
      <c r="C601" s="518"/>
      <c r="D601" s="518"/>
      <c r="E601" s="518"/>
      <c r="F601" s="518"/>
      <c r="G601" s="518"/>
      <c r="H601" s="518"/>
      <c r="I601" s="518"/>
    </row>
    <row r="602" spans="2:9">
      <c r="B602" s="242" t="s">
        <v>328</v>
      </c>
      <c r="C602" s="518" t="s">
        <v>139</v>
      </c>
      <c r="D602" s="518" t="s">
        <v>139</v>
      </c>
      <c r="E602" s="518" t="s">
        <v>139</v>
      </c>
      <c r="F602" s="518" t="s">
        <v>139</v>
      </c>
      <c r="G602" s="518" t="s">
        <v>139</v>
      </c>
      <c r="H602" s="518" t="s">
        <v>139</v>
      </c>
      <c r="I602" s="518" t="s">
        <v>139</v>
      </c>
    </row>
    <row r="603" spans="2:9">
      <c r="B603" s="242" t="s">
        <v>329</v>
      </c>
      <c r="C603" s="518" t="s">
        <v>139</v>
      </c>
      <c r="D603" s="518" t="s">
        <v>139</v>
      </c>
      <c r="E603" s="518" t="s">
        <v>139</v>
      </c>
      <c r="F603" s="518" t="s">
        <v>139</v>
      </c>
      <c r="G603" s="518" t="s">
        <v>139</v>
      </c>
      <c r="H603" s="518" t="s">
        <v>139</v>
      </c>
      <c r="I603" s="518" t="s">
        <v>139</v>
      </c>
    </row>
    <row r="604" spans="2:9">
      <c r="B604" s="242" t="s">
        <v>330</v>
      </c>
      <c r="C604" s="518" t="s">
        <v>139</v>
      </c>
      <c r="D604" s="518" t="s">
        <v>139</v>
      </c>
      <c r="E604" s="518" t="s">
        <v>139</v>
      </c>
      <c r="F604" s="518" t="s">
        <v>139</v>
      </c>
      <c r="G604" s="518" t="s">
        <v>139</v>
      </c>
      <c r="H604" s="518" t="s">
        <v>139</v>
      </c>
      <c r="I604" s="518" t="s">
        <v>139</v>
      </c>
    </row>
    <row r="605" spans="2:9">
      <c r="B605" s="242" t="s">
        <v>331</v>
      </c>
      <c r="C605" s="518">
        <v>12</v>
      </c>
      <c r="D605" s="518">
        <v>12</v>
      </c>
      <c r="E605" s="518">
        <v>13</v>
      </c>
      <c r="F605" s="518">
        <v>13</v>
      </c>
      <c r="G605" s="518">
        <v>13</v>
      </c>
      <c r="H605" s="518">
        <v>13</v>
      </c>
      <c r="I605" s="518">
        <v>13</v>
      </c>
    </row>
    <row r="606" spans="2:9">
      <c r="B606" s="242"/>
      <c r="C606" s="602"/>
      <c r="D606" s="602"/>
      <c r="E606" s="602"/>
      <c r="F606" s="602"/>
      <c r="G606" s="602"/>
      <c r="H606" s="602"/>
      <c r="I606" s="602"/>
    </row>
    <row r="607" spans="2:9">
      <c r="B607" s="82" t="s">
        <v>332</v>
      </c>
      <c r="C607" s="518"/>
      <c r="D607" s="518"/>
      <c r="E607" s="518"/>
      <c r="F607" s="518"/>
      <c r="G607" s="518"/>
      <c r="H607" s="518"/>
      <c r="I607" s="518"/>
    </row>
    <row r="608" spans="2:9">
      <c r="B608" s="242" t="s">
        <v>328</v>
      </c>
      <c r="C608" s="518" t="s">
        <v>139</v>
      </c>
      <c r="D608" s="518" t="s">
        <v>139</v>
      </c>
      <c r="E608" s="518" t="s">
        <v>139</v>
      </c>
      <c r="F608" s="518" t="s">
        <v>139</v>
      </c>
      <c r="G608" s="518" t="s">
        <v>139</v>
      </c>
      <c r="H608" s="518" t="s">
        <v>139</v>
      </c>
      <c r="I608" s="518" t="s">
        <v>139</v>
      </c>
    </row>
    <row r="609" spans="2:9">
      <c r="B609" s="242" t="s">
        <v>329</v>
      </c>
      <c r="C609" s="518" t="s">
        <v>139</v>
      </c>
      <c r="D609" s="518" t="s">
        <v>139</v>
      </c>
      <c r="E609" s="518" t="s">
        <v>139</v>
      </c>
      <c r="F609" s="518" t="s">
        <v>139</v>
      </c>
      <c r="G609" s="518" t="s">
        <v>139</v>
      </c>
      <c r="H609" s="518" t="s">
        <v>139</v>
      </c>
      <c r="I609" s="518" t="s">
        <v>139</v>
      </c>
    </row>
    <row r="610" spans="2:9">
      <c r="B610" s="242" t="s">
        <v>330</v>
      </c>
      <c r="C610" s="518" t="s">
        <v>139</v>
      </c>
      <c r="D610" s="518" t="s">
        <v>139</v>
      </c>
      <c r="E610" s="518" t="s">
        <v>139</v>
      </c>
      <c r="F610" s="518" t="s">
        <v>139</v>
      </c>
      <c r="G610" s="518" t="s">
        <v>139</v>
      </c>
      <c r="H610" s="518" t="s">
        <v>139</v>
      </c>
      <c r="I610" s="518" t="s">
        <v>139</v>
      </c>
    </row>
    <row r="611" spans="2:9">
      <c r="B611" s="242" t="s">
        <v>331</v>
      </c>
      <c r="C611" s="518">
        <v>12</v>
      </c>
      <c r="D611" s="518">
        <v>12</v>
      </c>
      <c r="E611" s="518">
        <v>13</v>
      </c>
      <c r="F611" s="518">
        <v>13</v>
      </c>
      <c r="G611" s="518">
        <v>13</v>
      </c>
      <c r="H611" s="518">
        <v>13</v>
      </c>
      <c r="I611" s="518">
        <v>13</v>
      </c>
    </row>
    <row r="612" spans="2:9">
      <c r="B612" s="242"/>
      <c r="C612" s="603"/>
      <c r="D612" s="603"/>
      <c r="E612" s="603"/>
      <c r="F612" s="603"/>
      <c r="G612" s="603"/>
      <c r="H612" s="603"/>
      <c r="I612" s="603"/>
    </row>
    <row r="613" spans="2:9">
      <c r="B613" s="82" t="s">
        <v>333</v>
      </c>
      <c r="C613" s="518"/>
      <c r="D613" s="518"/>
      <c r="E613" s="518"/>
      <c r="F613" s="518"/>
      <c r="G613" s="518"/>
      <c r="H613" s="518"/>
      <c r="I613" s="518"/>
    </row>
    <row r="614" spans="2:9">
      <c r="B614" s="242" t="s">
        <v>328</v>
      </c>
      <c r="C614" s="518" t="s">
        <v>139</v>
      </c>
      <c r="D614" s="518" t="s">
        <v>139</v>
      </c>
      <c r="E614" s="518" t="s">
        <v>139</v>
      </c>
      <c r="F614" s="518" t="s">
        <v>139</v>
      </c>
      <c r="G614" s="518" t="s">
        <v>139</v>
      </c>
      <c r="H614" s="518" t="s">
        <v>139</v>
      </c>
      <c r="I614" s="518" t="s">
        <v>139</v>
      </c>
    </row>
    <row r="615" spans="2:9">
      <c r="B615" s="242" t="s">
        <v>329</v>
      </c>
      <c r="C615" s="518" t="s">
        <v>139</v>
      </c>
      <c r="D615" s="518" t="s">
        <v>139</v>
      </c>
      <c r="E615" s="518" t="s">
        <v>139</v>
      </c>
      <c r="F615" s="518" t="s">
        <v>139</v>
      </c>
      <c r="G615" s="518" t="s">
        <v>139</v>
      </c>
      <c r="H615" s="518" t="s">
        <v>139</v>
      </c>
      <c r="I615" s="518" t="s">
        <v>139</v>
      </c>
    </row>
    <row r="616" spans="2:9">
      <c r="B616" s="242" t="s">
        <v>330</v>
      </c>
      <c r="C616" s="518" t="s">
        <v>139</v>
      </c>
      <c r="D616" s="518" t="s">
        <v>139</v>
      </c>
      <c r="E616" s="518" t="s">
        <v>139</v>
      </c>
      <c r="F616" s="518" t="s">
        <v>139</v>
      </c>
      <c r="G616" s="518" t="s">
        <v>139</v>
      </c>
      <c r="H616" s="518" t="s">
        <v>139</v>
      </c>
      <c r="I616" s="518" t="s">
        <v>139</v>
      </c>
    </row>
    <row r="617" spans="2:9" ht="15" thickBot="1">
      <c r="B617" s="242" t="s">
        <v>331</v>
      </c>
      <c r="C617" s="518" t="s">
        <v>139</v>
      </c>
      <c r="D617" s="518" t="s">
        <v>139</v>
      </c>
      <c r="E617" s="518" t="s">
        <v>139</v>
      </c>
      <c r="F617" s="518" t="s">
        <v>139</v>
      </c>
      <c r="G617" s="518" t="s">
        <v>139</v>
      </c>
      <c r="H617" s="518" t="s">
        <v>139</v>
      </c>
      <c r="I617" s="518" t="s">
        <v>139</v>
      </c>
    </row>
    <row r="618" spans="2:9" ht="15" thickTop="1">
      <c r="B618" s="1359" t="s">
        <v>929</v>
      </c>
      <c r="C618" s="1359"/>
      <c r="D618" s="1359"/>
      <c r="E618" s="1359"/>
      <c r="F618" s="1359"/>
      <c r="G618" s="1359"/>
      <c r="H618" s="1359"/>
      <c r="I618" s="1359"/>
    </row>
    <row r="619" spans="2:9">
      <c r="B619" s="1310"/>
      <c r="C619" s="1310"/>
      <c r="D619" s="1310"/>
      <c r="E619" s="1310"/>
      <c r="F619" s="1310"/>
      <c r="G619" s="1310"/>
      <c r="H619" s="1310"/>
      <c r="I619" s="1310"/>
    </row>
    <row r="620" spans="2:9">
      <c r="B620" s="422"/>
      <c r="C620" s="459"/>
      <c r="D620" s="459"/>
      <c r="E620" s="459"/>
      <c r="F620" s="459"/>
      <c r="G620" s="459"/>
      <c r="H620" s="459"/>
      <c r="I620" s="459"/>
    </row>
    <row r="621" spans="2:9">
      <c r="B621" s="1358" t="s">
        <v>47</v>
      </c>
      <c r="C621" s="1358"/>
      <c r="D621" s="1358"/>
      <c r="E621" s="1358"/>
      <c r="F621" s="1358"/>
      <c r="G621" s="1358"/>
      <c r="H621" s="1358"/>
      <c r="I621" s="1358"/>
    </row>
    <row r="622" spans="2:9">
      <c r="B622" s="413" t="s">
        <v>46</v>
      </c>
      <c r="C622" s="459"/>
      <c r="D622" s="459"/>
      <c r="E622" s="459"/>
      <c r="F622" s="459"/>
      <c r="G622" s="459"/>
      <c r="H622" s="459"/>
      <c r="I622" s="459"/>
    </row>
    <row r="623" spans="2:9">
      <c r="B623" s="417" t="s">
        <v>196</v>
      </c>
      <c r="C623" s="459"/>
      <c r="D623" s="459"/>
      <c r="E623" s="459"/>
      <c r="F623" s="459"/>
      <c r="G623" s="459"/>
      <c r="H623" s="459"/>
      <c r="I623" s="459"/>
    </row>
    <row r="624" spans="2:9">
      <c r="B624" s="415"/>
      <c r="C624" s="416">
        <v>2014</v>
      </c>
      <c r="D624" s="416">
        <v>2015</v>
      </c>
      <c r="E624" s="416">
        <v>2016</v>
      </c>
      <c r="F624" s="416">
        <v>2017</v>
      </c>
      <c r="G624" s="416">
        <v>2018</v>
      </c>
      <c r="H624" s="416">
        <v>2019</v>
      </c>
      <c r="I624" s="416">
        <v>2020</v>
      </c>
    </row>
    <row r="625" spans="2:9">
      <c r="B625" s="604" t="s">
        <v>951</v>
      </c>
      <c r="C625" s="459"/>
      <c r="D625" s="459"/>
      <c r="E625" s="459"/>
      <c r="F625" s="459"/>
      <c r="G625" s="459"/>
      <c r="H625" s="459"/>
      <c r="I625" s="459"/>
    </row>
    <row r="626" spans="2:9">
      <c r="B626" s="82" t="s">
        <v>335</v>
      </c>
      <c r="C626" s="605">
        <v>14.763999999999999</v>
      </c>
      <c r="D626" s="605">
        <v>17.108000000000001</v>
      </c>
      <c r="E626" s="605">
        <v>24.972000000000001</v>
      </c>
      <c r="F626" s="605">
        <v>24.134</v>
      </c>
      <c r="G626" s="605">
        <v>18.582000000000001</v>
      </c>
      <c r="H626" s="605">
        <v>19.272000000000002</v>
      </c>
      <c r="I626" s="605">
        <v>16.963000000000001</v>
      </c>
    </row>
    <row r="627" spans="2:9">
      <c r="B627" s="82"/>
      <c r="C627" s="418"/>
      <c r="D627" s="418"/>
      <c r="E627" s="418"/>
      <c r="F627" s="418"/>
      <c r="G627" s="418"/>
      <c r="H627" s="418"/>
      <c r="I627" s="418"/>
    </row>
    <row r="628" spans="2:9">
      <c r="B628" s="82" t="s">
        <v>336</v>
      </c>
      <c r="C628" s="605"/>
      <c r="D628" s="605"/>
      <c r="E628" s="605"/>
      <c r="F628" s="605"/>
      <c r="G628" s="605"/>
      <c r="H628" s="605"/>
      <c r="I628" s="605"/>
    </row>
    <row r="629" spans="2:9">
      <c r="B629" s="242" t="s">
        <v>291</v>
      </c>
      <c r="C629" s="605"/>
      <c r="D629" s="605"/>
      <c r="E629" s="605"/>
      <c r="F629" s="605"/>
      <c r="G629" s="605"/>
      <c r="H629" s="605"/>
      <c r="I629" s="605"/>
    </row>
    <row r="630" spans="2:9">
      <c r="B630" s="475" t="s">
        <v>292</v>
      </c>
      <c r="C630" s="605">
        <v>0.46500000000000002</v>
      </c>
      <c r="D630" s="605">
        <v>0.57099999999999995</v>
      </c>
      <c r="E630" s="605">
        <v>0.57599999999999996</v>
      </c>
      <c r="F630" s="605">
        <v>0.33100000000000002</v>
      </c>
      <c r="G630" s="605">
        <v>0.21299999999999999</v>
      </c>
      <c r="H630" s="605">
        <v>0.91400000000000003</v>
      </c>
      <c r="I630" s="605">
        <v>0.67700000000000005</v>
      </c>
    </row>
    <row r="631" spans="2:9">
      <c r="B631" s="475" t="s">
        <v>293</v>
      </c>
      <c r="C631" s="605"/>
      <c r="D631" s="605"/>
      <c r="E631" s="605"/>
      <c r="F631" s="605"/>
      <c r="G631" s="605"/>
      <c r="H631" s="605"/>
      <c r="I631" s="605"/>
    </row>
    <row r="632" spans="2:9">
      <c r="B632" s="475" t="s">
        <v>337</v>
      </c>
      <c r="C632" s="605">
        <v>14.298999999999999</v>
      </c>
      <c r="D632" s="605">
        <v>16.536999999999999</v>
      </c>
      <c r="E632" s="605">
        <v>24.396000000000001</v>
      </c>
      <c r="F632" s="605">
        <v>23.803000000000001</v>
      </c>
      <c r="G632" s="605">
        <v>18.369</v>
      </c>
      <c r="H632" s="605">
        <v>18.358000000000001</v>
      </c>
      <c r="I632" s="605">
        <v>16.286000000000001</v>
      </c>
    </row>
    <row r="633" spans="2:9">
      <c r="B633" s="242" t="s">
        <v>294</v>
      </c>
      <c r="C633" s="605"/>
      <c r="D633" s="605"/>
      <c r="E633" s="605"/>
      <c r="F633" s="605"/>
      <c r="G633" s="605"/>
      <c r="H633" s="605"/>
      <c r="I633" s="605"/>
    </row>
    <row r="634" spans="2:9">
      <c r="B634" s="242" t="s">
        <v>236</v>
      </c>
      <c r="C634" s="605"/>
      <c r="D634" s="605"/>
      <c r="E634" s="605"/>
      <c r="F634" s="605"/>
      <c r="G634" s="605"/>
      <c r="H634" s="605"/>
      <c r="I634" s="605"/>
    </row>
    <row r="635" spans="2:9">
      <c r="B635" s="242"/>
      <c r="C635" s="418"/>
      <c r="D635" s="418"/>
      <c r="E635" s="418"/>
      <c r="F635" s="418"/>
      <c r="G635" s="418"/>
      <c r="H635" s="418"/>
      <c r="I635" s="418"/>
    </row>
    <row r="636" spans="2:9">
      <c r="B636" s="478" t="s">
        <v>341</v>
      </c>
      <c r="C636" s="605"/>
      <c r="D636" s="605"/>
      <c r="E636" s="605"/>
      <c r="F636" s="605"/>
      <c r="G636" s="605"/>
      <c r="H636" s="605"/>
      <c r="I636" s="605"/>
    </row>
    <row r="637" spans="2:9">
      <c r="B637" s="479" t="s">
        <v>291</v>
      </c>
      <c r="C637" s="605"/>
      <c r="D637" s="605"/>
      <c r="E637" s="605"/>
      <c r="F637" s="605"/>
      <c r="G637" s="605"/>
      <c r="H637" s="605"/>
      <c r="I637" s="605"/>
    </row>
    <row r="638" spans="2:9">
      <c r="B638" s="480" t="s">
        <v>292</v>
      </c>
      <c r="C638" s="605">
        <v>0.46500000000000002</v>
      </c>
      <c r="D638" s="605">
        <v>0.57099999999999995</v>
      </c>
      <c r="E638" s="605">
        <v>0.57599999999999996</v>
      </c>
      <c r="F638" s="605">
        <v>0.33100000000000002</v>
      </c>
      <c r="G638" s="605">
        <v>0.21299999999999999</v>
      </c>
      <c r="H638" s="605">
        <v>0.91400000000000003</v>
      </c>
      <c r="I638" s="605">
        <v>0.67700000000000005</v>
      </c>
    </row>
    <row r="639" spans="2:9">
      <c r="B639" s="480" t="s">
        <v>293</v>
      </c>
      <c r="C639" s="606"/>
      <c r="D639" s="606"/>
      <c r="E639" s="606"/>
      <c r="F639" s="606"/>
      <c r="G639" s="606"/>
      <c r="H639" s="606"/>
      <c r="I639" s="606"/>
    </row>
    <row r="640" spans="2:9">
      <c r="B640" s="480" t="s">
        <v>337</v>
      </c>
      <c r="C640" s="605">
        <v>14.298999999999999</v>
      </c>
      <c r="D640" s="605">
        <v>16.536999999999999</v>
      </c>
      <c r="E640" s="605">
        <v>24.396000000000001</v>
      </c>
      <c r="F640" s="605">
        <v>23.803000000000001</v>
      </c>
      <c r="G640" s="605">
        <v>18.369</v>
      </c>
      <c r="H640" s="605">
        <v>18.358000000000001</v>
      </c>
      <c r="I640" s="605">
        <v>16.286000000000001</v>
      </c>
    </row>
    <row r="641" spans="2:9">
      <c r="B641" s="479" t="s">
        <v>294</v>
      </c>
      <c r="C641" s="606"/>
      <c r="D641" s="606"/>
      <c r="E641" s="606"/>
      <c r="F641" s="606"/>
      <c r="G641" s="606"/>
      <c r="H641" s="606"/>
      <c r="I641" s="606"/>
    </row>
    <row r="642" spans="2:9">
      <c r="B642" s="479" t="s">
        <v>236</v>
      </c>
      <c r="C642" s="606"/>
      <c r="D642" s="606"/>
      <c r="E642" s="606"/>
      <c r="F642" s="606"/>
      <c r="G642" s="606"/>
      <c r="H642" s="606"/>
      <c r="I642" s="606"/>
    </row>
    <row r="643" spans="2:9">
      <c r="B643" s="479"/>
      <c r="C643" s="505"/>
      <c r="D643" s="505"/>
      <c r="E643" s="505"/>
      <c r="F643" s="505"/>
      <c r="G643" s="505"/>
      <c r="H643" s="505"/>
      <c r="I643" s="505"/>
    </row>
    <row r="644" spans="2:9">
      <c r="B644" s="478" t="s">
        <v>342</v>
      </c>
      <c r="C644" s="505"/>
      <c r="D644" s="505"/>
      <c r="E644" s="505"/>
      <c r="F644" s="505"/>
      <c r="G644" s="505"/>
      <c r="H644" s="505"/>
      <c r="I644" s="505"/>
    </row>
    <row r="645" spans="2:9">
      <c r="B645" s="479" t="s">
        <v>291</v>
      </c>
      <c r="C645" s="596" t="s">
        <v>139</v>
      </c>
      <c r="D645" s="596" t="s">
        <v>139</v>
      </c>
      <c r="E645" s="596" t="s">
        <v>139</v>
      </c>
      <c r="F645" s="596" t="s">
        <v>139</v>
      </c>
      <c r="G645" s="596" t="s">
        <v>139</v>
      </c>
      <c r="H645" s="596" t="s">
        <v>139</v>
      </c>
      <c r="I645" s="596" t="s">
        <v>139</v>
      </c>
    </row>
    <row r="646" spans="2:9">
      <c r="B646" s="480" t="s">
        <v>292</v>
      </c>
      <c r="C646" s="596" t="s">
        <v>139</v>
      </c>
      <c r="D646" s="596" t="s">
        <v>139</v>
      </c>
      <c r="E646" s="596" t="s">
        <v>139</v>
      </c>
      <c r="F646" s="596" t="s">
        <v>139</v>
      </c>
      <c r="G646" s="596" t="s">
        <v>139</v>
      </c>
      <c r="H646" s="596" t="s">
        <v>139</v>
      </c>
      <c r="I646" s="596" t="s">
        <v>139</v>
      </c>
    </row>
    <row r="647" spans="2:9">
      <c r="B647" s="480" t="s">
        <v>293</v>
      </c>
      <c r="C647" s="596" t="s">
        <v>139</v>
      </c>
      <c r="D647" s="596" t="s">
        <v>139</v>
      </c>
      <c r="E647" s="596" t="s">
        <v>139</v>
      </c>
      <c r="F647" s="596" t="s">
        <v>139</v>
      </c>
      <c r="G647" s="596" t="s">
        <v>139</v>
      </c>
      <c r="H647" s="596" t="s">
        <v>139</v>
      </c>
      <c r="I647" s="596" t="s">
        <v>139</v>
      </c>
    </row>
    <row r="648" spans="2:9">
      <c r="B648" s="480" t="s">
        <v>337</v>
      </c>
      <c r="C648" s="596" t="s">
        <v>139</v>
      </c>
      <c r="D648" s="596" t="s">
        <v>139</v>
      </c>
      <c r="E648" s="596" t="s">
        <v>139</v>
      </c>
      <c r="F648" s="596" t="s">
        <v>139</v>
      </c>
      <c r="G648" s="596" t="s">
        <v>139</v>
      </c>
      <c r="H648" s="596" t="s">
        <v>139</v>
      </c>
      <c r="I648" s="596" t="s">
        <v>139</v>
      </c>
    </row>
    <row r="649" spans="2:9">
      <c r="B649" s="479" t="s">
        <v>294</v>
      </c>
      <c r="C649" s="596" t="s">
        <v>139</v>
      </c>
      <c r="D649" s="596" t="s">
        <v>139</v>
      </c>
      <c r="E649" s="596" t="s">
        <v>139</v>
      </c>
      <c r="F649" s="596" t="s">
        <v>139</v>
      </c>
      <c r="G649" s="596" t="s">
        <v>139</v>
      </c>
      <c r="H649" s="596" t="s">
        <v>139</v>
      </c>
      <c r="I649" s="596" t="s">
        <v>139</v>
      </c>
    </row>
    <row r="650" spans="2:9">
      <c r="B650" s="479" t="s">
        <v>236</v>
      </c>
      <c r="C650" s="596" t="s">
        <v>139</v>
      </c>
      <c r="D650" s="596" t="s">
        <v>139</v>
      </c>
      <c r="E650" s="596" t="s">
        <v>139</v>
      </c>
      <c r="F650" s="596" t="s">
        <v>139</v>
      </c>
      <c r="G650" s="596" t="s">
        <v>139</v>
      </c>
      <c r="H650" s="596" t="s">
        <v>139</v>
      </c>
      <c r="I650" s="596" t="s">
        <v>139</v>
      </c>
    </row>
    <row r="651" spans="2:9">
      <c r="B651" s="479"/>
      <c r="C651" s="505"/>
      <c r="D651" s="505"/>
      <c r="E651" s="505"/>
      <c r="F651" s="505"/>
      <c r="G651" s="505"/>
      <c r="H651" s="505"/>
      <c r="I651" s="505"/>
    </row>
    <row r="652" spans="2:9" ht="26.4">
      <c r="B652" s="82" t="s">
        <v>343</v>
      </c>
      <c r="C652" s="606"/>
      <c r="D652" s="606"/>
      <c r="E652" s="606"/>
      <c r="F652" s="606"/>
      <c r="G652" s="606"/>
      <c r="H652" s="606"/>
      <c r="I652" s="606"/>
    </row>
    <row r="653" spans="2:9">
      <c r="B653" s="242" t="s">
        <v>309</v>
      </c>
      <c r="C653" s="596" t="s">
        <v>139</v>
      </c>
      <c r="D653" s="596" t="s">
        <v>139</v>
      </c>
      <c r="E653" s="596" t="s">
        <v>139</v>
      </c>
      <c r="F653" s="596" t="s">
        <v>139</v>
      </c>
      <c r="G653" s="596" t="s">
        <v>139</v>
      </c>
      <c r="H653" s="596" t="s">
        <v>139</v>
      </c>
      <c r="I653" s="596" t="s">
        <v>139</v>
      </c>
    </row>
    <row r="654" spans="2:9">
      <c r="B654" s="242" t="s">
        <v>310</v>
      </c>
      <c r="C654" s="596" t="s">
        <v>139</v>
      </c>
      <c r="D654" s="596" t="s">
        <v>139</v>
      </c>
      <c r="E654" s="596" t="s">
        <v>139</v>
      </c>
      <c r="F654" s="596" t="s">
        <v>139</v>
      </c>
      <c r="G654" s="596" t="s">
        <v>139</v>
      </c>
      <c r="H654" s="596" t="s">
        <v>139</v>
      </c>
      <c r="I654" s="596" t="s">
        <v>139</v>
      </c>
    </row>
    <row r="655" spans="2:9">
      <c r="B655" s="242" t="s">
        <v>311</v>
      </c>
      <c r="C655" s="596" t="s">
        <v>139</v>
      </c>
      <c r="D655" s="596" t="s">
        <v>139</v>
      </c>
      <c r="E655" s="596" t="s">
        <v>139</v>
      </c>
      <c r="F655" s="596" t="s">
        <v>139</v>
      </c>
      <c r="G655" s="596" t="s">
        <v>139</v>
      </c>
      <c r="H655" s="596" t="s">
        <v>139</v>
      </c>
      <c r="I655" s="596" t="s">
        <v>139</v>
      </c>
    </row>
    <row r="656" spans="2:9">
      <c r="B656" s="242" t="s">
        <v>312</v>
      </c>
      <c r="C656" s="596" t="s">
        <v>139</v>
      </c>
      <c r="D656" s="596" t="s">
        <v>139</v>
      </c>
      <c r="E656" s="596" t="s">
        <v>139</v>
      </c>
      <c r="F656" s="596" t="s">
        <v>139</v>
      </c>
      <c r="G656" s="596" t="s">
        <v>139</v>
      </c>
      <c r="H656" s="596" t="s">
        <v>139</v>
      </c>
      <c r="I656" s="596" t="s">
        <v>139</v>
      </c>
    </row>
    <row r="657" spans="2:9">
      <c r="B657" s="242" t="s">
        <v>313</v>
      </c>
      <c r="C657" s="596" t="s">
        <v>139</v>
      </c>
      <c r="D657" s="596" t="s">
        <v>139</v>
      </c>
      <c r="E657" s="596" t="s">
        <v>139</v>
      </c>
      <c r="F657" s="596" t="s">
        <v>139</v>
      </c>
      <c r="G657" s="596" t="s">
        <v>139</v>
      </c>
      <c r="H657" s="596" t="s">
        <v>139</v>
      </c>
      <c r="I657" s="596" t="s">
        <v>139</v>
      </c>
    </row>
    <row r="658" spans="2:9">
      <c r="B658" s="242" t="s">
        <v>314</v>
      </c>
      <c r="C658" s="596" t="s">
        <v>139</v>
      </c>
      <c r="D658" s="596" t="s">
        <v>139</v>
      </c>
      <c r="E658" s="596" t="s">
        <v>139</v>
      </c>
      <c r="F658" s="596" t="s">
        <v>139</v>
      </c>
      <c r="G658" s="596" t="s">
        <v>139</v>
      </c>
      <c r="H658" s="596" t="s">
        <v>139</v>
      </c>
      <c r="I658" s="596" t="s">
        <v>139</v>
      </c>
    </row>
    <row r="659" spans="2:9">
      <c r="B659" s="242"/>
      <c r="C659" s="505"/>
      <c r="D659" s="505"/>
      <c r="E659" s="505"/>
      <c r="F659" s="505"/>
      <c r="G659" s="505"/>
      <c r="H659" s="505"/>
      <c r="I659" s="505"/>
    </row>
    <row r="660" spans="2:9">
      <c r="B660" s="153" t="s">
        <v>344</v>
      </c>
      <c r="C660" s="606"/>
      <c r="D660" s="606"/>
      <c r="E660" s="606"/>
      <c r="F660" s="606"/>
      <c r="G660" s="606"/>
      <c r="H660" s="606"/>
      <c r="I660" s="606"/>
    </row>
    <row r="661" spans="2:9">
      <c r="B661" s="242" t="s">
        <v>309</v>
      </c>
      <c r="C661" s="596" t="s">
        <v>139</v>
      </c>
      <c r="D661" s="596" t="s">
        <v>139</v>
      </c>
      <c r="E661" s="596" t="s">
        <v>139</v>
      </c>
      <c r="F661" s="596" t="s">
        <v>139</v>
      </c>
      <c r="G661" s="596" t="s">
        <v>139</v>
      </c>
      <c r="H661" s="596" t="s">
        <v>139</v>
      </c>
      <c r="I661" s="596" t="s">
        <v>139</v>
      </c>
    </row>
    <row r="662" spans="2:9">
      <c r="B662" s="242" t="s">
        <v>310</v>
      </c>
      <c r="C662" s="596" t="s">
        <v>139</v>
      </c>
      <c r="D662" s="596" t="s">
        <v>139</v>
      </c>
      <c r="E662" s="596" t="s">
        <v>139</v>
      </c>
      <c r="F662" s="596" t="s">
        <v>139</v>
      </c>
      <c r="G662" s="596" t="s">
        <v>139</v>
      </c>
      <c r="H662" s="596" t="s">
        <v>139</v>
      </c>
      <c r="I662" s="596" t="s">
        <v>139</v>
      </c>
    </row>
    <row r="663" spans="2:9">
      <c r="B663" s="242" t="s">
        <v>311</v>
      </c>
      <c r="C663" s="596" t="s">
        <v>139</v>
      </c>
      <c r="D663" s="596" t="s">
        <v>139</v>
      </c>
      <c r="E663" s="596" t="s">
        <v>139</v>
      </c>
      <c r="F663" s="596" t="s">
        <v>139</v>
      </c>
      <c r="G663" s="596" t="s">
        <v>139</v>
      </c>
      <c r="H663" s="596" t="s">
        <v>139</v>
      </c>
      <c r="I663" s="596" t="s">
        <v>139</v>
      </c>
    </row>
    <row r="664" spans="2:9">
      <c r="B664" s="242" t="s">
        <v>312</v>
      </c>
      <c r="C664" s="596" t="s">
        <v>139</v>
      </c>
      <c r="D664" s="596" t="s">
        <v>139</v>
      </c>
      <c r="E664" s="596" t="s">
        <v>139</v>
      </c>
      <c r="F664" s="596" t="s">
        <v>139</v>
      </c>
      <c r="G664" s="596" t="s">
        <v>139</v>
      </c>
      <c r="H664" s="596" t="s">
        <v>139</v>
      </c>
      <c r="I664" s="596" t="s">
        <v>139</v>
      </c>
    </row>
    <row r="665" spans="2:9">
      <c r="B665" s="242" t="s">
        <v>313</v>
      </c>
      <c r="C665" s="596" t="s">
        <v>139</v>
      </c>
      <c r="D665" s="596" t="s">
        <v>139</v>
      </c>
      <c r="E665" s="596" t="s">
        <v>139</v>
      </c>
      <c r="F665" s="596" t="s">
        <v>139</v>
      </c>
      <c r="G665" s="596" t="s">
        <v>139</v>
      </c>
      <c r="H665" s="596" t="s">
        <v>139</v>
      </c>
      <c r="I665" s="596" t="s">
        <v>139</v>
      </c>
    </row>
    <row r="666" spans="2:9">
      <c r="B666" s="242" t="s">
        <v>314</v>
      </c>
      <c r="C666" s="596" t="s">
        <v>139</v>
      </c>
      <c r="D666" s="596" t="s">
        <v>139</v>
      </c>
      <c r="E666" s="596" t="s">
        <v>139</v>
      </c>
      <c r="F666" s="596" t="s">
        <v>139</v>
      </c>
      <c r="G666" s="596" t="s">
        <v>139</v>
      </c>
      <c r="H666" s="596" t="s">
        <v>139</v>
      </c>
      <c r="I666" s="596" t="s">
        <v>139</v>
      </c>
    </row>
    <row r="667" spans="2:9">
      <c r="B667" s="242"/>
      <c r="C667" s="606"/>
      <c r="D667" s="606"/>
      <c r="E667" s="606"/>
      <c r="F667" s="606"/>
      <c r="G667" s="606"/>
      <c r="H667" s="606"/>
      <c r="I667" s="606"/>
    </row>
    <row r="668" spans="2:9">
      <c r="B668" s="503" t="s">
        <v>947</v>
      </c>
      <c r="C668" s="459"/>
      <c r="D668" s="459"/>
      <c r="E668" s="459"/>
      <c r="F668" s="459"/>
      <c r="G668" s="459"/>
      <c r="H668" s="459"/>
      <c r="I668" s="459"/>
    </row>
    <row r="669" spans="2:9">
      <c r="B669" s="82" t="s">
        <v>335</v>
      </c>
      <c r="C669" s="607">
        <v>20716</v>
      </c>
      <c r="D669" s="607">
        <v>30181</v>
      </c>
      <c r="E669" s="607">
        <v>46332</v>
      </c>
      <c r="F669" s="607">
        <v>67074</v>
      </c>
      <c r="G669" s="607">
        <v>88932</v>
      </c>
      <c r="H669" s="607">
        <v>347170</v>
      </c>
      <c r="I669" s="607">
        <v>489278</v>
      </c>
    </row>
    <row r="670" spans="2:9">
      <c r="B670" s="82"/>
      <c r="C670" s="505"/>
      <c r="D670" s="505"/>
      <c r="E670" s="505"/>
      <c r="F670" s="505"/>
      <c r="G670" s="505"/>
      <c r="H670" s="505"/>
      <c r="I670" s="505"/>
    </row>
    <row r="671" spans="2:9">
      <c r="B671" s="82" t="s">
        <v>336</v>
      </c>
      <c r="C671" s="607"/>
      <c r="D671" s="607"/>
      <c r="E671" s="607"/>
      <c r="F671" s="607"/>
      <c r="G671" s="607"/>
      <c r="H671" s="607"/>
      <c r="I671" s="607"/>
    </row>
    <row r="672" spans="2:9">
      <c r="B672" s="242" t="s">
        <v>291</v>
      </c>
      <c r="C672" s="432" t="s">
        <v>139</v>
      </c>
      <c r="D672" s="432" t="s">
        <v>139</v>
      </c>
      <c r="E672" s="432" t="s">
        <v>139</v>
      </c>
      <c r="F672" s="432" t="s">
        <v>139</v>
      </c>
      <c r="G672" s="432" t="s">
        <v>139</v>
      </c>
      <c r="H672" s="432" t="s">
        <v>139</v>
      </c>
      <c r="I672" s="432" t="s">
        <v>139</v>
      </c>
    </row>
    <row r="673" spans="2:9">
      <c r="B673" s="475" t="s">
        <v>292</v>
      </c>
      <c r="C673" s="596" t="s">
        <v>139</v>
      </c>
      <c r="D673" s="596" t="s">
        <v>139</v>
      </c>
      <c r="E673" s="596" t="s">
        <v>139</v>
      </c>
      <c r="F673" s="596" t="s">
        <v>139</v>
      </c>
      <c r="G673" s="596" t="s">
        <v>139</v>
      </c>
      <c r="H673" s="596" t="s">
        <v>139</v>
      </c>
      <c r="I673" s="596" t="s">
        <v>139</v>
      </c>
    </row>
    <row r="674" spans="2:9">
      <c r="B674" s="475" t="s">
        <v>293</v>
      </c>
      <c r="C674" s="596" t="s">
        <v>139</v>
      </c>
      <c r="D674" s="596">
        <v>9</v>
      </c>
      <c r="E674" s="596">
        <v>3</v>
      </c>
      <c r="F674" s="596">
        <v>8</v>
      </c>
      <c r="G674" s="596">
        <v>4</v>
      </c>
      <c r="H674" s="596" t="s">
        <v>124</v>
      </c>
      <c r="I674" s="596" t="s">
        <v>124</v>
      </c>
    </row>
    <row r="675" spans="2:9">
      <c r="B675" s="475" t="s">
        <v>337</v>
      </c>
      <c r="C675" s="596" t="s">
        <v>139</v>
      </c>
      <c r="D675" s="596" t="s">
        <v>139</v>
      </c>
      <c r="E675" s="596" t="s">
        <v>139</v>
      </c>
      <c r="F675" s="596" t="s">
        <v>139</v>
      </c>
      <c r="G675" s="596" t="s">
        <v>139</v>
      </c>
      <c r="H675" s="596" t="s">
        <v>139</v>
      </c>
      <c r="I675" s="596" t="s">
        <v>139</v>
      </c>
    </row>
    <row r="676" spans="2:9">
      <c r="B676" s="242" t="s">
        <v>294</v>
      </c>
      <c r="C676" s="607">
        <v>20716</v>
      </c>
      <c r="D676" s="607">
        <v>30172</v>
      </c>
      <c r="E676" s="607">
        <v>46329</v>
      </c>
      <c r="F676" s="607">
        <v>67066</v>
      </c>
      <c r="G676" s="607">
        <v>88928</v>
      </c>
      <c r="H676" s="607">
        <v>347170</v>
      </c>
      <c r="I676" s="607">
        <v>489278</v>
      </c>
    </row>
    <row r="677" spans="2:9">
      <c r="B677" s="242" t="s">
        <v>236</v>
      </c>
      <c r="C677" s="596" t="s">
        <v>139</v>
      </c>
      <c r="D677" s="596" t="s">
        <v>139</v>
      </c>
      <c r="E677" s="596" t="s">
        <v>139</v>
      </c>
      <c r="F677" s="596" t="s">
        <v>139</v>
      </c>
      <c r="G677" s="596" t="s">
        <v>139</v>
      </c>
      <c r="H677" s="596" t="s">
        <v>139</v>
      </c>
      <c r="I677" s="596" t="s">
        <v>139</v>
      </c>
    </row>
    <row r="678" spans="2:9">
      <c r="B678" s="242"/>
      <c r="C678" s="505"/>
      <c r="D678" s="505"/>
      <c r="E678" s="505"/>
      <c r="F678" s="505"/>
      <c r="G678" s="505"/>
      <c r="H678" s="505"/>
      <c r="I678" s="505"/>
    </row>
    <row r="679" spans="2:9">
      <c r="B679" s="478" t="s">
        <v>341</v>
      </c>
      <c r="C679" s="505"/>
      <c r="D679" s="505"/>
      <c r="E679" s="505"/>
      <c r="F679" s="505"/>
      <c r="G679" s="505"/>
      <c r="H679" s="505"/>
      <c r="I679" s="505"/>
    </row>
    <row r="680" spans="2:9">
      <c r="B680" s="479" t="s">
        <v>291</v>
      </c>
      <c r="C680" s="596"/>
      <c r="D680" s="596"/>
      <c r="E680" s="596"/>
      <c r="F680" s="596"/>
      <c r="G680" s="596"/>
      <c r="H680" s="596"/>
      <c r="I680" s="596"/>
    </row>
    <row r="681" spans="2:9">
      <c r="B681" s="480" t="s">
        <v>292</v>
      </c>
      <c r="C681" s="596" t="s">
        <v>139</v>
      </c>
      <c r="D681" s="596" t="s">
        <v>139</v>
      </c>
      <c r="E681" s="596" t="s">
        <v>139</v>
      </c>
      <c r="F681" s="596" t="s">
        <v>139</v>
      </c>
      <c r="G681" s="596" t="s">
        <v>139</v>
      </c>
      <c r="H681" s="596" t="s">
        <v>139</v>
      </c>
      <c r="I681" s="596" t="s">
        <v>139</v>
      </c>
    </row>
    <row r="682" spans="2:9">
      <c r="B682" s="480" t="s">
        <v>293</v>
      </c>
      <c r="C682" s="596" t="s">
        <v>139</v>
      </c>
      <c r="D682" s="596" t="s">
        <v>139</v>
      </c>
      <c r="E682" s="596" t="s">
        <v>139</v>
      </c>
      <c r="F682" s="596" t="s">
        <v>139</v>
      </c>
      <c r="G682" s="596" t="s">
        <v>139</v>
      </c>
      <c r="H682" s="596" t="s">
        <v>139</v>
      </c>
      <c r="I682" s="596" t="s">
        <v>139</v>
      </c>
    </row>
    <row r="683" spans="2:9">
      <c r="B683" s="480" t="s">
        <v>337</v>
      </c>
      <c r="C683" s="596" t="s">
        <v>139</v>
      </c>
      <c r="D683" s="596" t="s">
        <v>139</v>
      </c>
      <c r="E683" s="596" t="s">
        <v>139</v>
      </c>
      <c r="F683" s="596" t="s">
        <v>139</v>
      </c>
      <c r="G683" s="596" t="s">
        <v>139</v>
      </c>
      <c r="H683" s="596" t="s">
        <v>139</v>
      </c>
      <c r="I683" s="596" t="s">
        <v>139</v>
      </c>
    </row>
    <row r="684" spans="2:9">
      <c r="B684" s="479" t="s">
        <v>294</v>
      </c>
      <c r="C684" s="596" t="s">
        <v>139</v>
      </c>
      <c r="D684" s="596" t="s">
        <v>139</v>
      </c>
      <c r="E684" s="596" t="s">
        <v>139</v>
      </c>
      <c r="F684" s="596" t="s">
        <v>139</v>
      </c>
      <c r="G684" s="596" t="s">
        <v>139</v>
      </c>
      <c r="H684" s="596" t="s">
        <v>139</v>
      </c>
      <c r="I684" s="596" t="s">
        <v>139</v>
      </c>
    </row>
    <row r="685" spans="2:9">
      <c r="B685" s="479" t="s">
        <v>236</v>
      </c>
      <c r="C685" s="596" t="s">
        <v>139</v>
      </c>
      <c r="D685" s="596" t="s">
        <v>139</v>
      </c>
      <c r="E685" s="596" t="s">
        <v>139</v>
      </c>
      <c r="F685" s="596" t="s">
        <v>139</v>
      </c>
      <c r="G685" s="596" t="s">
        <v>139</v>
      </c>
      <c r="H685" s="596" t="s">
        <v>139</v>
      </c>
      <c r="I685" s="596" t="s">
        <v>139</v>
      </c>
    </row>
    <row r="686" spans="2:9">
      <c r="B686" s="479"/>
      <c r="C686" s="505"/>
      <c r="D686" s="505"/>
      <c r="E686" s="505"/>
      <c r="F686" s="505"/>
      <c r="G686" s="505"/>
      <c r="H686" s="505"/>
      <c r="I686" s="505"/>
    </row>
    <row r="687" spans="2:9">
      <c r="B687" s="478" t="s">
        <v>342</v>
      </c>
      <c r="C687" s="505"/>
      <c r="D687" s="505"/>
      <c r="E687" s="505"/>
      <c r="F687" s="505"/>
      <c r="G687" s="505"/>
      <c r="H687" s="505"/>
      <c r="I687" s="505"/>
    </row>
    <row r="688" spans="2:9">
      <c r="B688" s="479" t="s">
        <v>291</v>
      </c>
      <c r="C688" s="596" t="s">
        <v>139</v>
      </c>
      <c r="D688" s="596" t="s">
        <v>139</v>
      </c>
      <c r="E688" s="596" t="s">
        <v>139</v>
      </c>
      <c r="F688" s="596" t="s">
        <v>139</v>
      </c>
      <c r="G688" s="596" t="s">
        <v>139</v>
      </c>
      <c r="H688" s="596" t="s">
        <v>139</v>
      </c>
      <c r="I688" s="596" t="s">
        <v>139</v>
      </c>
    </row>
    <row r="689" spans="2:9">
      <c r="B689" s="480" t="s">
        <v>292</v>
      </c>
      <c r="C689" s="596" t="s">
        <v>139</v>
      </c>
      <c r="D689" s="596" t="s">
        <v>139</v>
      </c>
      <c r="E689" s="596" t="s">
        <v>139</v>
      </c>
      <c r="F689" s="596" t="s">
        <v>139</v>
      </c>
      <c r="G689" s="596" t="s">
        <v>139</v>
      </c>
      <c r="H689" s="596" t="s">
        <v>139</v>
      </c>
      <c r="I689" s="596" t="s">
        <v>139</v>
      </c>
    </row>
    <row r="690" spans="2:9">
      <c r="B690" s="480" t="s">
        <v>293</v>
      </c>
      <c r="C690" s="596" t="s">
        <v>139</v>
      </c>
      <c r="D690" s="596" t="s">
        <v>139</v>
      </c>
      <c r="E690" s="596" t="s">
        <v>139</v>
      </c>
      <c r="F690" s="596" t="s">
        <v>139</v>
      </c>
      <c r="G690" s="596" t="s">
        <v>139</v>
      </c>
      <c r="H690" s="596" t="s">
        <v>139</v>
      </c>
      <c r="I690" s="596" t="s">
        <v>139</v>
      </c>
    </row>
    <row r="691" spans="2:9">
      <c r="B691" s="480" t="s">
        <v>337</v>
      </c>
      <c r="C691" s="596" t="s">
        <v>139</v>
      </c>
      <c r="D691" s="596" t="s">
        <v>139</v>
      </c>
      <c r="E691" s="596" t="s">
        <v>139</v>
      </c>
      <c r="F691" s="596" t="s">
        <v>139</v>
      </c>
      <c r="G691" s="596" t="s">
        <v>139</v>
      </c>
      <c r="H691" s="596" t="s">
        <v>139</v>
      </c>
      <c r="I691" s="596" t="s">
        <v>139</v>
      </c>
    </row>
    <row r="692" spans="2:9">
      <c r="B692" s="479" t="s">
        <v>294</v>
      </c>
      <c r="C692" s="596" t="s">
        <v>139</v>
      </c>
      <c r="D692" s="596" t="s">
        <v>139</v>
      </c>
      <c r="E692" s="596" t="s">
        <v>139</v>
      </c>
      <c r="F692" s="596" t="s">
        <v>139</v>
      </c>
      <c r="G692" s="596" t="s">
        <v>139</v>
      </c>
      <c r="H692" s="596" t="s">
        <v>139</v>
      </c>
      <c r="I692" s="596" t="s">
        <v>139</v>
      </c>
    </row>
    <row r="693" spans="2:9">
      <c r="B693" s="479" t="s">
        <v>236</v>
      </c>
      <c r="C693" s="596" t="s">
        <v>139</v>
      </c>
      <c r="D693" s="596" t="s">
        <v>139</v>
      </c>
      <c r="E693" s="596" t="s">
        <v>139</v>
      </c>
      <c r="F693" s="596" t="s">
        <v>139</v>
      </c>
      <c r="G693" s="596" t="s">
        <v>139</v>
      </c>
      <c r="H693" s="596" t="s">
        <v>139</v>
      </c>
      <c r="I693" s="596" t="s">
        <v>139</v>
      </c>
    </row>
    <row r="694" spans="2:9">
      <c r="B694" s="479"/>
      <c r="C694" s="505"/>
      <c r="D694" s="505"/>
      <c r="E694" s="505"/>
      <c r="F694" s="505"/>
      <c r="G694" s="505"/>
      <c r="H694" s="505"/>
      <c r="I694" s="505"/>
    </row>
    <row r="695" spans="2:9" ht="26.4">
      <c r="B695" s="82" t="s">
        <v>343</v>
      </c>
      <c r="C695" s="596"/>
      <c r="D695" s="596"/>
      <c r="E695" s="596"/>
      <c r="F695" s="596"/>
      <c r="G695" s="596"/>
      <c r="H695" s="596"/>
      <c r="I695" s="596"/>
    </row>
    <row r="696" spans="2:9">
      <c r="B696" s="242" t="s">
        <v>309</v>
      </c>
      <c r="C696" s="596" t="s">
        <v>139</v>
      </c>
      <c r="D696" s="596" t="s">
        <v>139</v>
      </c>
      <c r="E696" s="596" t="s">
        <v>139</v>
      </c>
      <c r="F696" s="596" t="s">
        <v>139</v>
      </c>
      <c r="G696" s="596" t="s">
        <v>139</v>
      </c>
      <c r="H696" s="596" t="s">
        <v>139</v>
      </c>
      <c r="I696" s="596" t="s">
        <v>139</v>
      </c>
    </row>
    <row r="697" spans="2:9">
      <c r="B697" s="242" t="s">
        <v>310</v>
      </c>
      <c r="C697" s="596" t="s">
        <v>139</v>
      </c>
      <c r="D697" s="596" t="s">
        <v>139</v>
      </c>
      <c r="E697" s="596" t="s">
        <v>139</v>
      </c>
      <c r="F697" s="596" t="s">
        <v>139</v>
      </c>
      <c r="G697" s="596" t="s">
        <v>139</v>
      </c>
      <c r="H697" s="596" t="s">
        <v>139</v>
      </c>
      <c r="I697" s="596" t="s">
        <v>139</v>
      </c>
    </row>
    <row r="698" spans="2:9">
      <c r="B698" s="242" t="s">
        <v>311</v>
      </c>
      <c r="C698" s="596" t="s">
        <v>139</v>
      </c>
      <c r="D698" s="596" t="s">
        <v>139</v>
      </c>
      <c r="E698" s="596" t="s">
        <v>139</v>
      </c>
      <c r="F698" s="596" t="s">
        <v>139</v>
      </c>
      <c r="G698" s="596" t="s">
        <v>139</v>
      </c>
      <c r="H698" s="596" t="s">
        <v>139</v>
      </c>
      <c r="I698" s="596" t="s">
        <v>139</v>
      </c>
    </row>
    <row r="699" spans="2:9">
      <c r="B699" s="242" t="s">
        <v>312</v>
      </c>
      <c r="C699" s="596" t="s">
        <v>139</v>
      </c>
      <c r="D699" s="596" t="s">
        <v>139</v>
      </c>
      <c r="E699" s="596" t="s">
        <v>139</v>
      </c>
      <c r="F699" s="596" t="s">
        <v>139</v>
      </c>
      <c r="G699" s="596" t="s">
        <v>139</v>
      </c>
      <c r="H699" s="596" t="s">
        <v>139</v>
      </c>
      <c r="I699" s="596" t="s">
        <v>139</v>
      </c>
    </row>
    <row r="700" spans="2:9">
      <c r="B700" s="242" t="s">
        <v>313</v>
      </c>
      <c r="C700" s="596" t="s">
        <v>139</v>
      </c>
      <c r="D700" s="596" t="s">
        <v>139</v>
      </c>
      <c r="E700" s="596" t="s">
        <v>139</v>
      </c>
      <c r="F700" s="596" t="s">
        <v>139</v>
      </c>
      <c r="G700" s="596" t="s">
        <v>139</v>
      </c>
      <c r="H700" s="596" t="s">
        <v>139</v>
      </c>
      <c r="I700" s="596" t="s">
        <v>139</v>
      </c>
    </row>
    <row r="701" spans="2:9">
      <c r="B701" s="242" t="s">
        <v>314</v>
      </c>
      <c r="C701" s="596" t="s">
        <v>139</v>
      </c>
      <c r="D701" s="596" t="s">
        <v>139</v>
      </c>
      <c r="E701" s="596" t="s">
        <v>139</v>
      </c>
      <c r="F701" s="596" t="s">
        <v>139</v>
      </c>
      <c r="G701" s="596" t="s">
        <v>139</v>
      </c>
      <c r="H701" s="596" t="s">
        <v>139</v>
      </c>
      <c r="I701" s="596" t="s">
        <v>139</v>
      </c>
    </row>
    <row r="702" spans="2:9">
      <c r="B702" s="242"/>
      <c r="C702" s="505"/>
      <c r="D702" s="505"/>
      <c r="E702" s="505"/>
      <c r="F702" s="505"/>
      <c r="G702" s="505"/>
      <c r="H702" s="505"/>
      <c r="I702" s="505"/>
    </row>
    <row r="703" spans="2:9">
      <c r="B703" s="153" t="s">
        <v>344</v>
      </c>
      <c r="C703" s="596"/>
      <c r="D703" s="596"/>
      <c r="E703" s="596"/>
      <c r="F703" s="596"/>
      <c r="G703" s="596"/>
      <c r="H703" s="596"/>
      <c r="I703" s="596"/>
    </row>
    <row r="704" spans="2:9">
      <c r="B704" s="242" t="s">
        <v>309</v>
      </c>
      <c r="C704" s="596" t="s">
        <v>139</v>
      </c>
      <c r="D704" s="596" t="s">
        <v>139</v>
      </c>
      <c r="E704" s="596" t="s">
        <v>139</v>
      </c>
      <c r="F704" s="596" t="s">
        <v>139</v>
      </c>
      <c r="G704" s="596" t="s">
        <v>139</v>
      </c>
      <c r="H704" s="596" t="s">
        <v>139</v>
      </c>
      <c r="I704" s="596" t="s">
        <v>139</v>
      </c>
    </row>
    <row r="705" spans="2:9">
      <c r="B705" s="242" t="s">
        <v>310</v>
      </c>
      <c r="C705" s="596" t="s">
        <v>139</v>
      </c>
      <c r="D705" s="596" t="s">
        <v>139</v>
      </c>
      <c r="E705" s="596" t="s">
        <v>139</v>
      </c>
      <c r="F705" s="596" t="s">
        <v>139</v>
      </c>
      <c r="G705" s="596" t="s">
        <v>139</v>
      </c>
      <c r="H705" s="596" t="s">
        <v>139</v>
      </c>
      <c r="I705" s="596" t="s">
        <v>139</v>
      </c>
    </row>
    <row r="706" spans="2:9">
      <c r="B706" s="242" t="s">
        <v>311</v>
      </c>
      <c r="C706" s="596" t="s">
        <v>139</v>
      </c>
      <c r="D706" s="596" t="s">
        <v>139</v>
      </c>
      <c r="E706" s="596" t="s">
        <v>139</v>
      </c>
      <c r="F706" s="596" t="s">
        <v>139</v>
      </c>
      <c r="G706" s="596" t="s">
        <v>139</v>
      </c>
      <c r="H706" s="596" t="s">
        <v>139</v>
      </c>
      <c r="I706" s="596" t="s">
        <v>139</v>
      </c>
    </row>
    <row r="707" spans="2:9">
      <c r="B707" s="242" t="s">
        <v>312</v>
      </c>
      <c r="C707" s="596" t="s">
        <v>139</v>
      </c>
      <c r="D707" s="596" t="s">
        <v>139</v>
      </c>
      <c r="E707" s="596" t="s">
        <v>139</v>
      </c>
      <c r="F707" s="596" t="s">
        <v>139</v>
      </c>
      <c r="G707" s="596" t="s">
        <v>139</v>
      </c>
      <c r="H707" s="596" t="s">
        <v>139</v>
      </c>
      <c r="I707" s="596" t="s">
        <v>139</v>
      </c>
    </row>
    <row r="708" spans="2:9">
      <c r="B708" s="242" t="s">
        <v>313</v>
      </c>
      <c r="C708" s="596" t="s">
        <v>139</v>
      </c>
      <c r="D708" s="596" t="s">
        <v>139</v>
      </c>
      <c r="E708" s="596" t="s">
        <v>139</v>
      </c>
      <c r="F708" s="596" t="s">
        <v>139</v>
      </c>
      <c r="G708" s="596" t="s">
        <v>139</v>
      </c>
      <c r="H708" s="596" t="s">
        <v>139</v>
      </c>
      <c r="I708" s="596" t="s">
        <v>139</v>
      </c>
    </row>
    <row r="709" spans="2:9" ht="15" thickBot="1">
      <c r="B709" s="242" t="s">
        <v>314</v>
      </c>
      <c r="C709" s="596" t="s">
        <v>139</v>
      </c>
      <c r="D709" s="596" t="s">
        <v>139</v>
      </c>
      <c r="E709" s="596" t="s">
        <v>139</v>
      </c>
      <c r="F709" s="596" t="s">
        <v>139</v>
      </c>
      <c r="G709" s="596" t="s">
        <v>139</v>
      </c>
      <c r="H709" s="596" t="s">
        <v>139</v>
      </c>
      <c r="I709" s="596" t="s">
        <v>139</v>
      </c>
    </row>
    <row r="710" spans="2:9" ht="15" thickTop="1">
      <c r="B710" s="1359" t="s">
        <v>929</v>
      </c>
      <c r="C710" s="1359"/>
      <c r="D710" s="1359"/>
      <c r="E710" s="1359"/>
      <c r="F710" s="1359"/>
      <c r="G710" s="1359"/>
      <c r="H710" s="1359"/>
      <c r="I710" s="1359"/>
    </row>
    <row r="711" spans="2:9">
      <c r="B711" s="1310"/>
      <c r="C711" s="1310"/>
      <c r="D711" s="1310"/>
      <c r="E711" s="1310"/>
      <c r="F711" s="1310"/>
      <c r="G711" s="1310"/>
      <c r="H711" s="1310"/>
      <c r="I711" s="1310"/>
    </row>
    <row r="712" spans="2:9">
      <c r="B712" s="417"/>
      <c r="C712" s="459"/>
      <c r="D712" s="459"/>
      <c r="E712" s="459"/>
      <c r="F712" s="459"/>
      <c r="G712" s="459"/>
      <c r="H712" s="459"/>
      <c r="I712" s="459"/>
    </row>
    <row r="713" spans="2:9">
      <c r="B713" s="1358" t="s">
        <v>49</v>
      </c>
      <c r="C713" s="1358"/>
      <c r="D713" s="1358"/>
      <c r="E713" s="1358"/>
      <c r="F713" s="1358"/>
      <c r="G713" s="1358"/>
      <c r="H713" s="1358"/>
      <c r="I713" s="1358"/>
    </row>
    <row r="714" spans="2:9">
      <c r="B714" s="413" t="s">
        <v>48</v>
      </c>
      <c r="C714" s="459"/>
      <c r="D714" s="459"/>
      <c r="E714" s="459"/>
      <c r="F714" s="459"/>
      <c r="G714" s="459"/>
      <c r="H714" s="459"/>
      <c r="I714" s="459"/>
    </row>
    <row r="715" spans="2:9">
      <c r="B715" s="422" t="s">
        <v>318</v>
      </c>
      <c r="C715" s="459"/>
      <c r="D715" s="459"/>
      <c r="E715" s="459"/>
      <c r="F715" s="459"/>
      <c r="G715" s="459"/>
      <c r="H715" s="459"/>
      <c r="I715" s="459"/>
    </row>
    <row r="716" spans="2:9">
      <c r="B716" s="422"/>
      <c r="C716" s="459"/>
      <c r="D716" s="459"/>
      <c r="E716" s="459"/>
      <c r="F716" s="459"/>
      <c r="G716" s="459"/>
      <c r="H716" s="459"/>
      <c r="I716" s="459"/>
    </row>
    <row r="717" spans="2:9">
      <c r="B717" s="415"/>
      <c r="C717" s="416">
        <v>2014</v>
      </c>
      <c r="D717" s="416">
        <v>2015</v>
      </c>
      <c r="E717" s="416">
        <v>2016</v>
      </c>
      <c r="F717" s="416">
        <v>2017</v>
      </c>
      <c r="G717" s="416">
        <v>2018</v>
      </c>
      <c r="H717" s="416">
        <v>2019</v>
      </c>
      <c r="I717" s="416">
        <v>2020</v>
      </c>
    </row>
    <row r="718" spans="2:9">
      <c r="B718" s="604" t="s">
        <v>951</v>
      </c>
      <c r="C718" s="459"/>
      <c r="D718" s="459"/>
      <c r="E718" s="459"/>
      <c r="F718" s="459"/>
      <c r="G718" s="459"/>
      <c r="H718" s="459"/>
      <c r="I718" s="459"/>
    </row>
    <row r="719" spans="2:9">
      <c r="B719" s="82" t="s">
        <v>347</v>
      </c>
      <c r="C719" s="608">
        <v>31703.430948430789</v>
      </c>
      <c r="D719" s="608">
        <v>30669.16173047791</v>
      </c>
      <c r="E719" s="608">
        <v>42437.596230189345</v>
      </c>
      <c r="F719" s="608">
        <v>33078.666239999999</v>
      </c>
      <c r="G719" s="608">
        <v>25014.401437427725</v>
      </c>
      <c r="H719" s="608">
        <v>43750.848056483796</v>
      </c>
      <c r="I719" s="608">
        <v>23893.166696897359</v>
      </c>
    </row>
    <row r="720" spans="2:9">
      <c r="B720" s="82"/>
      <c r="C720" s="977"/>
      <c r="D720" s="977"/>
      <c r="E720" s="977"/>
      <c r="F720" s="977"/>
      <c r="G720" s="977"/>
      <c r="H720" s="977"/>
      <c r="I720" s="426"/>
    </row>
    <row r="721" spans="2:9">
      <c r="B721" s="82" t="s">
        <v>348</v>
      </c>
      <c r="C721" s="608"/>
      <c r="D721" s="608"/>
      <c r="E721" s="608"/>
      <c r="F721" s="608"/>
      <c r="G721" s="608"/>
      <c r="H721" s="608"/>
      <c r="I721" s="608"/>
    </row>
    <row r="722" spans="2:9">
      <c r="B722" s="242" t="s">
        <v>291</v>
      </c>
      <c r="C722" s="608"/>
      <c r="D722" s="608"/>
      <c r="E722" s="608"/>
      <c r="F722" s="608"/>
      <c r="G722" s="608"/>
      <c r="H722" s="608"/>
      <c r="I722" s="608"/>
    </row>
    <row r="723" spans="2:9">
      <c r="B723" s="475" t="s">
        <v>292</v>
      </c>
      <c r="C723" s="608">
        <v>430.93507585004357</v>
      </c>
      <c r="D723" s="608">
        <v>620.33637684769974</v>
      </c>
      <c r="E723" s="608">
        <v>879.03252880722516</v>
      </c>
      <c r="F723" s="608">
        <v>1297.58736</v>
      </c>
      <c r="G723" s="608">
        <v>384.51117462803444</v>
      </c>
      <c r="H723" s="608">
        <v>13631.012280397379</v>
      </c>
      <c r="I723" s="608">
        <v>3671.6103710288094</v>
      </c>
    </row>
    <row r="724" spans="2:9">
      <c r="B724" s="475" t="s">
        <v>293</v>
      </c>
      <c r="C724" s="608"/>
      <c r="D724" s="608"/>
      <c r="E724" s="608"/>
      <c r="F724" s="608"/>
      <c r="G724" s="608"/>
      <c r="H724" s="608"/>
      <c r="I724" s="608"/>
    </row>
    <row r="725" spans="2:9">
      <c r="B725" s="475" t="s">
        <v>297</v>
      </c>
      <c r="C725" s="608">
        <v>31272.495872580741</v>
      </c>
      <c r="D725" s="608">
        <v>30048.825353630207</v>
      </c>
      <c r="E725" s="608">
        <v>41558.563701382125</v>
      </c>
      <c r="F725" s="608">
        <v>31781.078879999997</v>
      </c>
      <c r="G725" s="608">
        <v>24629.89026279969</v>
      </c>
      <c r="H725" s="608">
        <v>30119.83577608642</v>
      </c>
      <c r="I725" s="608">
        <v>20221.556325868547</v>
      </c>
    </row>
    <row r="726" spans="2:9">
      <c r="B726" s="242" t="s">
        <v>294</v>
      </c>
      <c r="C726" s="608"/>
      <c r="D726" s="608"/>
      <c r="E726" s="608"/>
      <c r="F726" s="608"/>
      <c r="G726" s="608"/>
      <c r="H726" s="608"/>
      <c r="I726" s="608"/>
    </row>
    <row r="727" spans="2:9">
      <c r="B727" s="242" t="s">
        <v>236</v>
      </c>
      <c r="C727" s="608"/>
      <c r="D727" s="608"/>
      <c r="E727" s="608"/>
      <c r="F727" s="608"/>
      <c r="G727" s="608"/>
      <c r="H727" s="608"/>
      <c r="I727" s="608"/>
    </row>
    <row r="728" spans="2:9">
      <c r="B728" s="242"/>
      <c r="C728" s="977"/>
      <c r="D728" s="977"/>
      <c r="E728" s="977"/>
      <c r="F728" s="977"/>
      <c r="G728" s="977"/>
      <c r="H728" s="977"/>
      <c r="I728" s="426"/>
    </row>
    <row r="729" spans="2:9">
      <c r="B729" s="478" t="s">
        <v>349</v>
      </c>
      <c r="C729" s="608"/>
      <c r="D729" s="608"/>
      <c r="E729" s="608"/>
      <c r="F729" s="608"/>
      <c r="G729" s="608"/>
      <c r="H729" s="608"/>
      <c r="I729" s="608"/>
    </row>
    <row r="730" spans="2:9">
      <c r="B730" s="479" t="s">
        <v>291</v>
      </c>
      <c r="C730" s="608"/>
      <c r="D730" s="608"/>
      <c r="E730" s="608"/>
      <c r="F730" s="608"/>
      <c r="G730" s="608"/>
      <c r="H730" s="608"/>
      <c r="I730" s="608"/>
    </row>
    <row r="731" spans="2:9">
      <c r="B731" s="480" t="s">
        <v>292</v>
      </c>
      <c r="C731" s="608">
        <v>430.93507585004357</v>
      </c>
      <c r="D731" s="608">
        <v>620.33637684769974</v>
      </c>
      <c r="E731" s="608">
        <v>879.03252880722516</v>
      </c>
      <c r="F731" s="608">
        <v>1297.58736</v>
      </c>
      <c r="G731" s="608">
        <v>384.51117462803444</v>
      </c>
      <c r="H731" s="608">
        <v>13631.012280397379</v>
      </c>
      <c r="I731" s="608">
        <v>3671.6103710288094</v>
      </c>
    </row>
    <row r="732" spans="2:9">
      <c r="B732" s="480" t="s">
        <v>293</v>
      </c>
      <c r="C732" s="608"/>
      <c r="D732" s="608"/>
      <c r="E732" s="608"/>
      <c r="F732" s="608"/>
      <c r="G732" s="608"/>
      <c r="H732" s="608"/>
      <c r="I732" s="608"/>
    </row>
    <row r="733" spans="2:9">
      <c r="B733" s="480" t="s">
        <v>337</v>
      </c>
      <c r="C733" s="608">
        <v>31272.495872580741</v>
      </c>
      <c r="D733" s="608">
        <v>30048.825353630207</v>
      </c>
      <c r="E733" s="608">
        <v>41558.563701382125</v>
      </c>
      <c r="F733" s="608">
        <v>31781.078879999997</v>
      </c>
      <c r="G733" s="608">
        <v>24629.89026279969</v>
      </c>
      <c r="H733" s="608">
        <v>30119.83577608642</v>
      </c>
      <c r="I733" s="608">
        <v>20221.556325868547</v>
      </c>
    </row>
    <row r="734" spans="2:9">
      <c r="B734" s="479" t="s">
        <v>294</v>
      </c>
      <c r="C734" s="609"/>
      <c r="D734" s="609"/>
      <c r="E734" s="609"/>
      <c r="F734" s="609"/>
      <c r="G734" s="609"/>
      <c r="H734" s="609"/>
      <c r="I734" s="609"/>
    </row>
    <row r="735" spans="2:9">
      <c r="B735" s="479" t="s">
        <v>236</v>
      </c>
      <c r="C735" s="609"/>
      <c r="D735" s="609"/>
      <c r="E735" s="609"/>
      <c r="F735" s="609"/>
      <c r="G735" s="609"/>
      <c r="H735" s="609"/>
      <c r="I735" s="609"/>
    </row>
    <row r="736" spans="2:9">
      <c r="B736" s="479"/>
      <c r="C736" s="432"/>
      <c r="D736" s="432"/>
      <c r="E736" s="432"/>
      <c r="F736" s="432"/>
      <c r="G736" s="432"/>
      <c r="H736" s="432"/>
      <c r="I736" s="432"/>
    </row>
    <row r="737" spans="2:9">
      <c r="B737" s="478" t="s">
        <v>350</v>
      </c>
      <c r="C737" s="432"/>
      <c r="D737" s="432"/>
      <c r="E737" s="432"/>
      <c r="F737" s="432"/>
      <c r="G737" s="432"/>
      <c r="H737" s="432"/>
      <c r="I737" s="432"/>
    </row>
    <row r="738" spans="2:9">
      <c r="B738" s="479" t="s">
        <v>291</v>
      </c>
      <c r="C738" s="609" t="s">
        <v>139</v>
      </c>
      <c r="D738" s="609" t="s">
        <v>139</v>
      </c>
      <c r="E738" s="609" t="s">
        <v>139</v>
      </c>
      <c r="F738" s="609" t="s">
        <v>139</v>
      </c>
      <c r="G738" s="609" t="s">
        <v>139</v>
      </c>
      <c r="H738" s="609" t="s">
        <v>139</v>
      </c>
      <c r="I738" s="609" t="s">
        <v>139</v>
      </c>
    </row>
    <row r="739" spans="2:9">
      <c r="B739" s="480" t="s">
        <v>292</v>
      </c>
      <c r="C739" s="609" t="s">
        <v>139</v>
      </c>
      <c r="D739" s="609" t="s">
        <v>139</v>
      </c>
      <c r="E739" s="609" t="s">
        <v>139</v>
      </c>
      <c r="F739" s="609" t="s">
        <v>139</v>
      </c>
      <c r="G739" s="609" t="s">
        <v>139</v>
      </c>
      <c r="H739" s="609" t="s">
        <v>139</v>
      </c>
      <c r="I739" s="609" t="s">
        <v>139</v>
      </c>
    </row>
    <row r="740" spans="2:9">
      <c r="B740" s="480" t="s">
        <v>293</v>
      </c>
      <c r="C740" s="609" t="s">
        <v>139</v>
      </c>
      <c r="D740" s="609" t="s">
        <v>139</v>
      </c>
      <c r="E740" s="609" t="s">
        <v>139</v>
      </c>
      <c r="F740" s="609" t="s">
        <v>139</v>
      </c>
      <c r="G740" s="609" t="s">
        <v>139</v>
      </c>
      <c r="H740" s="609" t="s">
        <v>139</v>
      </c>
      <c r="I740" s="609" t="s">
        <v>139</v>
      </c>
    </row>
    <row r="741" spans="2:9">
      <c r="B741" s="480" t="s">
        <v>297</v>
      </c>
      <c r="C741" s="609" t="s">
        <v>139</v>
      </c>
      <c r="D741" s="609" t="s">
        <v>139</v>
      </c>
      <c r="E741" s="609" t="s">
        <v>139</v>
      </c>
      <c r="F741" s="609" t="s">
        <v>139</v>
      </c>
      <c r="G741" s="609" t="s">
        <v>139</v>
      </c>
      <c r="H741" s="609" t="s">
        <v>139</v>
      </c>
      <c r="I741" s="609" t="s">
        <v>139</v>
      </c>
    </row>
    <row r="742" spans="2:9">
      <c r="B742" s="479" t="s">
        <v>294</v>
      </c>
      <c r="C742" s="609" t="s">
        <v>139</v>
      </c>
      <c r="D742" s="609" t="s">
        <v>139</v>
      </c>
      <c r="E742" s="609" t="s">
        <v>139</v>
      </c>
      <c r="F742" s="609" t="s">
        <v>139</v>
      </c>
      <c r="G742" s="609" t="s">
        <v>139</v>
      </c>
      <c r="H742" s="609" t="s">
        <v>139</v>
      </c>
      <c r="I742" s="609" t="s">
        <v>139</v>
      </c>
    </row>
    <row r="743" spans="2:9">
      <c r="B743" s="479" t="s">
        <v>236</v>
      </c>
      <c r="C743" s="609" t="s">
        <v>139</v>
      </c>
      <c r="D743" s="609" t="s">
        <v>139</v>
      </c>
      <c r="E743" s="609" t="s">
        <v>139</v>
      </c>
      <c r="F743" s="609" t="s">
        <v>139</v>
      </c>
      <c r="G743" s="609" t="s">
        <v>139</v>
      </c>
      <c r="H743" s="609" t="s">
        <v>139</v>
      </c>
      <c r="I743" s="609" t="s">
        <v>139</v>
      </c>
    </row>
    <row r="744" spans="2:9">
      <c r="B744" s="479"/>
      <c r="C744" s="241"/>
      <c r="D744" s="241"/>
      <c r="E744" s="241"/>
      <c r="F744" s="241"/>
      <c r="G744" s="241"/>
      <c r="H744" s="241"/>
      <c r="I744" s="241"/>
    </row>
    <row r="745" spans="2:9" ht="26.4">
      <c r="B745" s="82" t="s">
        <v>351</v>
      </c>
      <c r="C745" s="241"/>
      <c r="D745" s="241"/>
      <c r="E745" s="241"/>
      <c r="F745" s="241"/>
      <c r="G745" s="241"/>
      <c r="H745" s="241"/>
      <c r="I745" s="241"/>
    </row>
    <row r="746" spans="2:9">
      <c r="B746" s="242" t="s">
        <v>309</v>
      </c>
      <c r="C746" s="609" t="s">
        <v>139</v>
      </c>
      <c r="D746" s="609" t="s">
        <v>139</v>
      </c>
      <c r="E746" s="609" t="s">
        <v>139</v>
      </c>
      <c r="F746" s="609" t="s">
        <v>139</v>
      </c>
      <c r="G746" s="609" t="s">
        <v>139</v>
      </c>
      <c r="H746" s="609" t="s">
        <v>139</v>
      </c>
      <c r="I746" s="609" t="s">
        <v>139</v>
      </c>
    </row>
    <row r="747" spans="2:9">
      <c r="B747" s="242" t="s">
        <v>310</v>
      </c>
      <c r="C747" s="609" t="s">
        <v>139</v>
      </c>
      <c r="D747" s="609" t="s">
        <v>139</v>
      </c>
      <c r="E747" s="609" t="s">
        <v>139</v>
      </c>
      <c r="F747" s="609" t="s">
        <v>139</v>
      </c>
      <c r="G747" s="609" t="s">
        <v>139</v>
      </c>
      <c r="H747" s="609" t="s">
        <v>139</v>
      </c>
      <c r="I747" s="609" t="s">
        <v>139</v>
      </c>
    </row>
    <row r="748" spans="2:9">
      <c r="B748" s="242" t="s">
        <v>311</v>
      </c>
      <c r="C748" s="609" t="s">
        <v>139</v>
      </c>
      <c r="D748" s="609" t="s">
        <v>139</v>
      </c>
      <c r="E748" s="609" t="s">
        <v>139</v>
      </c>
      <c r="F748" s="609" t="s">
        <v>139</v>
      </c>
      <c r="G748" s="609" t="s">
        <v>139</v>
      </c>
      <c r="H748" s="609" t="s">
        <v>139</v>
      </c>
      <c r="I748" s="609" t="s">
        <v>139</v>
      </c>
    </row>
    <row r="749" spans="2:9">
      <c r="B749" s="242" t="s">
        <v>312</v>
      </c>
      <c r="C749" s="609" t="s">
        <v>139</v>
      </c>
      <c r="D749" s="609" t="s">
        <v>139</v>
      </c>
      <c r="E749" s="609" t="s">
        <v>139</v>
      </c>
      <c r="F749" s="609" t="s">
        <v>139</v>
      </c>
      <c r="G749" s="609" t="s">
        <v>139</v>
      </c>
      <c r="H749" s="609" t="s">
        <v>139</v>
      </c>
      <c r="I749" s="609" t="s">
        <v>139</v>
      </c>
    </row>
    <row r="750" spans="2:9">
      <c r="B750" s="242" t="s">
        <v>313</v>
      </c>
      <c r="C750" s="609" t="s">
        <v>139</v>
      </c>
      <c r="D750" s="609" t="s">
        <v>139</v>
      </c>
      <c r="E750" s="609" t="s">
        <v>139</v>
      </c>
      <c r="F750" s="609" t="s">
        <v>139</v>
      </c>
      <c r="G750" s="609" t="s">
        <v>139</v>
      </c>
      <c r="H750" s="609" t="s">
        <v>139</v>
      </c>
      <c r="I750" s="609" t="s">
        <v>139</v>
      </c>
    </row>
    <row r="751" spans="2:9">
      <c r="B751" s="242" t="s">
        <v>314</v>
      </c>
      <c r="C751" s="609" t="s">
        <v>139</v>
      </c>
      <c r="D751" s="609" t="s">
        <v>139</v>
      </c>
      <c r="E751" s="609" t="s">
        <v>139</v>
      </c>
      <c r="F751" s="609" t="s">
        <v>139</v>
      </c>
      <c r="G751" s="609" t="s">
        <v>139</v>
      </c>
      <c r="H751" s="609" t="s">
        <v>139</v>
      </c>
      <c r="I751" s="609" t="s">
        <v>139</v>
      </c>
    </row>
    <row r="752" spans="2:9">
      <c r="B752" s="242"/>
      <c r="C752" s="241"/>
      <c r="D752" s="241"/>
      <c r="E752" s="241"/>
      <c r="F752" s="241"/>
      <c r="G752" s="241"/>
      <c r="H752" s="241"/>
      <c r="I752" s="241"/>
    </row>
    <row r="753" spans="2:9">
      <c r="B753" s="153" t="s">
        <v>352</v>
      </c>
      <c r="C753" s="241"/>
      <c r="D753" s="241"/>
      <c r="E753" s="241"/>
      <c r="F753" s="241"/>
      <c r="G753" s="241"/>
      <c r="H753" s="241"/>
      <c r="I753" s="241"/>
    </row>
    <row r="754" spans="2:9">
      <c r="B754" s="242" t="s">
        <v>309</v>
      </c>
      <c r="C754" s="609" t="s">
        <v>139</v>
      </c>
      <c r="D754" s="609" t="s">
        <v>139</v>
      </c>
      <c r="E754" s="609" t="s">
        <v>139</v>
      </c>
      <c r="F754" s="609" t="s">
        <v>139</v>
      </c>
      <c r="G754" s="609" t="s">
        <v>139</v>
      </c>
      <c r="H754" s="609" t="s">
        <v>139</v>
      </c>
      <c r="I754" s="609" t="s">
        <v>139</v>
      </c>
    </row>
    <row r="755" spans="2:9">
      <c r="B755" s="242" t="s">
        <v>310</v>
      </c>
      <c r="C755" s="609" t="s">
        <v>139</v>
      </c>
      <c r="D755" s="609" t="s">
        <v>139</v>
      </c>
      <c r="E755" s="609" t="s">
        <v>139</v>
      </c>
      <c r="F755" s="609" t="s">
        <v>139</v>
      </c>
      <c r="G755" s="609" t="s">
        <v>139</v>
      </c>
      <c r="H755" s="609" t="s">
        <v>139</v>
      </c>
      <c r="I755" s="609" t="s">
        <v>139</v>
      </c>
    </row>
    <row r="756" spans="2:9">
      <c r="B756" s="242" t="s">
        <v>311</v>
      </c>
      <c r="C756" s="609" t="s">
        <v>139</v>
      </c>
      <c r="D756" s="609" t="s">
        <v>139</v>
      </c>
      <c r="E756" s="609" t="s">
        <v>139</v>
      </c>
      <c r="F756" s="609" t="s">
        <v>139</v>
      </c>
      <c r="G756" s="609" t="s">
        <v>139</v>
      </c>
      <c r="H756" s="609" t="s">
        <v>139</v>
      </c>
      <c r="I756" s="609" t="s">
        <v>139</v>
      </c>
    </row>
    <row r="757" spans="2:9">
      <c r="B757" s="242" t="s">
        <v>312</v>
      </c>
      <c r="C757" s="609" t="s">
        <v>139</v>
      </c>
      <c r="D757" s="609" t="s">
        <v>139</v>
      </c>
      <c r="E757" s="609" t="s">
        <v>139</v>
      </c>
      <c r="F757" s="609" t="s">
        <v>139</v>
      </c>
      <c r="G757" s="609" t="s">
        <v>139</v>
      </c>
      <c r="H757" s="609" t="s">
        <v>139</v>
      </c>
      <c r="I757" s="609" t="s">
        <v>139</v>
      </c>
    </row>
    <row r="758" spans="2:9">
      <c r="B758" s="242" t="s">
        <v>313</v>
      </c>
      <c r="C758" s="609" t="s">
        <v>139</v>
      </c>
      <c r="D758" s="609" t="s">
        <v>139</v>
      </c>
      <c r="E758" s="609" t="s">
        <v>139</v>
      </c>
      <c r="F758" s="609" t="s">
        <v>139</v>
      </c>
      <c r="G758" s="609" t="s">
        <v>139</v>
      </c>
      <c r="H758" s="609" t="s">
        <v>139</v>
      </c>
      <c r="I758" s="609" t="s">
        <v>139</v>
      </c>
    </row>
    <row r="759" spans="2:9">
      <c r="B759" s="242" t="s">
        <v>314</v>
      </c>
      <c r="C759" s="609" t="s">
        <v>139</v>
      </c>
      <c r="D759" s="609" t="s">
        <v>139</v>
      </c>
      <c r="E759" s="609" t="s">
        <v>139</v>
      </c>
      <c r="F759" s="609" t="s">
        <v>139</v>
      </c>
      <c r="G759" s="609" t="s">
        <v>139</v>
      </c>
      <c r="H759" s="609" t="s">
        <v>139</v>
      </c>
      <c r="I759" s="609" t="s">
        <v>139</v>
      </c>
    </row>
    <row r="760" spans="2:9">
      <c r="B760" s="242"/>
      <c r="C760" s="606"/>
      <c r="D760" s="606"/>
      <c r="E760" s="606"/>
      <c r="F760" s="606"/>
      <c r="G760" s="606"/>
      <c r="H760" s="606"/>
      <c r="I760" s="606"/>
    </row>
    <row r="761" spans="2:9">
      <c r="B761" s="503" t="s">
        <v>947</v>
      </c>
      <c r="C761" s="459"/>
      <c r="D761" s="459"/>
      <c r="E761" s="459"/>
      <c r="F761" s="459"/>
      <c r="G761" s="459"/>
      <c r="H761" s="459"/>
      <c r="I761" s="459"/>
    </row>
    <row r="762" spans="2:9">
      <c r="B762" s="82" t="s">
        <v>347</v>
      </c>
      <c r="C762" s="1061">
        <v>133.4508779163034</v>
      </c>
      <c r="D762" s="1061">
        <v>599.11293805015782</v>
      </c>
      <c r="E762" s="1061">
        <v>428.82995951417007</v>
      </c>
      <c r="F762" s="1061">
        <v>466.50736000000001</v>
      </c>
      <c r="G762" s="1061">
        <v>635.17619420516837</v>
      </c>
      <c r="H762" s="1061">
        <v>875.73474945122928</v>
      </c>
      <c r="I762" s="527">
        <v>443.82972787107963</v>
      </c>
    </row>
    <row r="763" spans="2:9">
      <c r="B763" s="82"/>
      <c r="C763" s="991"/>
      <c r="D763" s="991"/>
      <c r="E763" s="991"/>
      <c r="F763" s="991"/>
      <c r="G763" s="991"/>
      <c r="H763" s="991"/>
      <c r="I763" s="432"/>
    </row>
    <row r="764" spans="2:9">
      <c r="B764" s="82" t="s">
        <v>348</v>
      </c>
      <c r="C764" s="991"/>
      <c r="D764" s="991"/>
      <c r="E764" s="991"/>
      <c r="F764" s="991"/>
      <c r="G764" s="991"/>
      <c r="H764" s="991"/>
      <c r="I764" s="432"/>
    </row>
    <row r="765" spans="2:9">
      <c r="B765" s="242" t="s">
        <v>291</v>
      </c>
      <c r="C765" s="1084" t="s">
        <v>139</v>
      </c>
      <c r="D765" s="1084">
        <v>4.2351768809167911E-2</v>
      </c>
      <c r="E765" s="1084">
        <v>4.9050140143257551E-2</v>
      </c>
      <c r="F765" s="1084">
        <v>105.58199999999999</v>
      </c>
      <c r="G765" s="1084">
        <v>0.50900548159749415</v>
      </c>
      <c r="H765" s="1084">
        <v>0</v>
      </c>
      <c r="I765" s="596">
        <v>0</v>
      </c>
    </row>
    <row r="766" spans="2:9">
      <c r="B766" s="475" t="s">
        <v>292</v>
      </c>
      <c r="C766" s="1084" t="s">
        <v>139</v>
      </c>
      <c r="D766" s="1084" t="s">
        <v>139</v>
      </c>
      <c r="E766" s="1084" t="s">
        <v>139</v>
      </c>
      <c r="F766" s="1084" t="s">
        <v>139</v>
      </c>
      <c r="G766" s="1084" t="s">
        <v>139</v>
      </c>
      <c r="H766" s="1084" t="s">
        <v>139</v>
      </c>
      <c r="I766" s="596" t="s">
        <v>139</v>
      </c>
    </row>
    <row r="767" spans="2:9">
      <c r="B767" s="475" t="s">
        <v>293</v>
      </c>
      <c r="C767" s="1084" t="s">
        <v>139</v>
      </c>
      <c r="D767" s="1084" t="s">
        <v>139</v>
      </c>
      <c r="E767" s="1084" t="s">
        <v>139</v>
      </c>
      <c r="F767" s="1084" t="s">
        <v>139</v>
      </c>
      <c r="G767" s="1084" t="s">
        <v>139</v>
      </c>
      <c r="H767" s="1084" t="s">
        <v>139</v>
      </c>
      <c r="I767" s="596" t="s">
        <v>139</v>
      </c>
    </row>
    <row r="768" spans="2:9">
      <c r="B768" s="475" t="s">
        <v>297</v>
      </c>
      <c r="C768" s="1084" t="s">
        <v>139</v>
      </c>
      <c r="D768" s="1084" t="s">
        <v>139</v>
      </c>
      <c r="E768" s="1084" t="s">
        <v>139</v>
      </c>
      <c r="F768" s="1084" t="s">
        <v>139</v>
      </c>
      <c r="G768" s="1084" t="s">
        <v>139</v>
      </c>
      <c r="H768" s="1084" t="s">
        <v>139</v>
      </c>
      <c r="I768" s="596" t="s">
        <v>139</v>
      </c>
    </row>
    <row r="769" spans="2:9">
      <c r="B769" s="242" t="s">
        <v>294</v>
      </c>
      <c r="C769" s="1061">
        <v>133.4508779163034</v>
      </c>
      <c r="D769" s="1061">
        <v>599.0705862813486</v>
      </c>
      <c r="E769" s="1061">
        <v>428.78090937402681</v>
      </c>
      <c r="F769" s="1061">
        <v>360.92536000000001</v>
      </c>
      <c r="G769" s="1061">
        <v>634.6671887235708</v>
      </c>
      <c r="H769" s="1061">
        <v>875.73474945122928</v>
      </c>
      <c r="I769" s="527">
        <v>443.82972787107963</v>
      </c>
    </row>
    <row r="770" spans="2:9">
      <c r="B770" s="242" t="s">
        <v>236</v>
      </c>
      <c r="C770" s="596" t="s">
        <v>139</v>
      </c>
      <c r="D770" s="596" t="s">
        <v>139</v>
      </c>
      <c r="E770" s="596" t="s">
        <v>139</v>
      </c>
      <c r="F770" s="596" t="s">
        <v>139</v>
      </c>
      <c r="G770" s="596" t="s">
        <v>139</v>
      </c>
      <c r="H770" s="596" t="s">
        <v>139</v>
      </c>
      <c r="I770" s="596" t="s">
        <v>139</v>
      </c>
    </row>
    <row r="771" spans="2:9">
      <c r="B771" s="242"/>
      <c r="C771" s="432"/>
      <c r="D771" s="432"/>
      <c r="E771" s="432"/>
      <c r="F771" s="432"/>
      <c r="G771" s="432"/>
      <c r="H771" s="432"/>
      <c r="I771" s="432"/>
    </row>
    <row r="772" spans="2:9">
      <c r="B772" s="478" t="s">
        <v>349</v>
      </c>
      <c r="C772" s="432"/>
      <c r="D772" s="432"/>
      <c r="E772" s="432"/>
      <c r="F772" s="432"/>
      <c r="G772" s="432"/>
      <c r="H772" s="432"/>
      <c r="I772" s="432"/>
    </row>
    <row r="773" spans="2:9">
      <c r="B773" s="479" t="s">
        <v>291</v>
      </c>
      <c r="C773" s="596" t="s">
        <v>139</v>
      </c>
      <c r="D773" s="596" t="s">
        <v>139</v>
      </c>
      <c r="E773" s="596" t="s">
        <v>139</v>
      </c>
      <c r="F773" s="596" t="s">
        <v>139</v>
      </c>
      <c r="G773" s="596" t="s">
        <v>139</v>
      </c>
      <c r="H773" s="596" t="s">
        <v>139</v>
      </c>
      <c r="I773" s="596" t="s">
        <v>139</v>
      </c>
    </row>
    <row r="774" spans="2:9">
      <c r="B774" s="480" t="s">
        <v>292</v>
      </c>
      <c r="C774" s="596" t="s">
        <v>139</v>
      </c>
      <c r="D774" s="596" t="s">
        <v>139</v>
      </c>
      <c r="E774" s="596" t="s">
        <v>139</v>
      </c>
      <c r="F774" s="596" t="s">
        <v>139</v>
      </c>
      <c r="G774" s="596" t="s">
        <v>139</v>
      </c>
      <c r="H774" s="596" t="s">
        <v>139</v>
      </c>
      <c r="I774" s="596" t="s">
        <v>139</v>
      </c>
    </row>
    <row r="775" spans="2:9">
      <c r="B775" s="480" t="s">
        <v>293</v>
      </c>
      <c r="C775" s="596" t="s">
        <v>139</v>
      </c>
      <c r="D775" s="596" t="s">
        <v>139</v>
      </c>
      <c r="E775" s="596" t="s">
        <v>139</v>
      </c>
      <c r="F775" s="596" t="s">
        <v>139</v>
      </c>
      <c r="G775" s="596" t="s">
        <v>139</v>
      </c>
      <c r="H775" s="596" t="s">
        <v>139</v>
      </c>
      <c r="I775" s="596" t="s">
        <v>139</v>
      </c>
    </row>
    <row r="776" spans="2:9">
      <c r="B776" s="480" t="s">
        <v>337</v>
      </c>
      <c r="C776" s="596" t="s">
        <v>139</v>
      </c>
      <c r="D776" s="596" t="s">
        <v>139</v>
      </c>
      <c r="E776" s="596" t="s">
        <v>139</v>
      </c>
      <c r="F776" s="596" t="s">
        <v>139</v>
      </c>
      <c r="G776" s="596" t="s">
        <v>139</v>
      </c>
      <c r="H776" s="596" t="s">
        <v>139</v>
      </c>
      <c r="I776" s="596" t="s">
        <v>139</v>
      </c>
    </row>
    <row r="777" spans="2:9">
      <c r="B777" s="479" t="s">
        <v>294</v>
      </c>
      <c r="C777" s="596" t="s">
        <v>139</v>
      </c>
      <c r="D777" s="596" t="s">
        <v>139</v>
      </c>
      <c r="E777" s="596" t="s">
        <v>139</v>
      </c>
      <c r="F777" s="596" t="s">
        <v>139</v>
      </c>
      <c r="G777" s="596" t="s">
        <v>139</v>
      </c>
      <c r="H777" s="596" t="s">
        <v>139</v>
      </c>
      <c r="I777" s="596" t="s">
        <v>139</v>
      </c>
    </row>
    <row r="778" spans="2:9">
      <c r="B778" s="479" t="s">
        <v>236</v>
      </c>
      <c r="C778" s="596" t="s">
        <v>139</v>
      </c>
      <c r="D778" s="596" t="s">
        <v>139</v>
      </c>
      <c r="E778" s="596" t="s">
        <v>139</v>
      </c>
      <c r="F778" s="596" t="s">
        <v>139</v>
      </c>
      <c r="G778" s="596" t="s">
        <v>139</v>
      </c>
      <c r="H778" s="596" t="s">
        <v>139</v>
      </c>
      <c r="I778" s="596" t="s">
        <v>139</v>
      </c>
    </row>
    <row r="779" spans="2:9">
      <c r="B779" s="479"/>
      <c r="C779" s="432"/>
      <c r="D779" s="432"/>
      <c r="E779" s="432"/>
      <c r="F779" s="432"/>
      <c r="G779" s="432"/>
      <c r="H779" s="432"/>
      <c r="I779" s="432"/>
    </row>
    <row r="780" spans="2:9">
      <c r="B780" s="478" t="s">
        <v>350</v>
      </c>
      <c r="C780" s="432"/>
      <c r="D780" s="432"/>
      <c r="E780" s="432"/>
      <c r="F780" s="432"/>
      <c r="G780" s="432"/>
      <c r="H780" s="432"/>
      <c r="I780" s="432"/>
    </row>
    <row r="781" spans="2:9">
      <c r="B781" s="479" t="s">
        <v>291</v>
      </c>
      <c r="C781" s="596" t="s">
        <v>139</v>
      </c>
      <c r="D781" s="596" t="s">
        <v>139</v>
      </c>
      <c r="E781" s="596" t="s">
        <v>139</v>
      </c>
      <c r="F781" s="596" t="s">
        <v>139</v>
      </c>
      <c r="G781" s="596" t="s">
        <v>139</v>
      </c>
      <c r="H781" s="596" t="s">
        <v>139</v>
      </c>
      <c r="I781" s="596" t="s">
        <v>139</v>
      </c>
    </row>
    <row r="782" spans="2:9">
      <c r="B782" s="480" t="s">
        <v>292</v>
      </c>
      <c r="C782" s="596" t="s">
        <v>139</v>
      </c>
      <c r="D782" s="596" t="s">
        <v>139</v>
      </c>
      <c r="E782" s="596" t="s">
        <v>139</v>
      </c>
      <c r="F782" s="596" t="s">
        <v>139</v>
      </c>
      <c r="G782" s="596" t="s">
        <v>139</v>
      </c>
      <c r="H782" s="596" t="s">
        <v>139</v>
      </c>
      <c r="I782" s="596" t="s">
        <v>139</v>
      </c>
    </row>
    <row r="783" spans="2:9">
      <c r="B783" s="480" t="s">
        <v>293</v>
      </c>
      <c r="C783" s="596" t="s">
        <v>139</v>
      </c>
      <c r="D783" s="596" t="s">
        <v>139</v>
      </c>
      <c r="E783" s="596" t="s">
        <v>139</v>
      </c>
      <c r="F783" s="596" t="s">
        <v>139</v>
      </c>
      <c r="G783" s="596" t="s">
        <v>139</v>
      </c>
      <c r="H783" s="596" t="s">
        <v>139</v>
      </c>
      <c r="I783" s="596" t="s">
        <v>139</v>
      </c>
    </row>
    <row r="784" spans="2:9">
      <c r="B784" s="480" t="s">
        <v>297</v>
      </c>
      <c r="C784" s="596" t="s">
        <v>139</v>
      </c>
      <c r="D784" s="596" t="s">
        <v>139</v>
      </c>
      <c r="E784" s="596" t="s">
        <v>139</v>
      </c>
      <c r="F784" s="596" t="s">
        <v>139</v>
      </c>
      <c r="G784" s="596" t="s">
        <v>139</v>
      </c>
      <c r="H784" s="596" t="s">
        <v>139</v>
      </c>
      <c r="I784" s="596" t="s">
        <v>139</v>
      </c>
    </row>
    <row r="785" spans="2:9">
      <c r="B785" s="479" t="s">
        <v>294</v>
      </c>
      <c r="C785" s="596" t="s">
        <v>139</v>
      </c>
      <c r="D785" s="596" t="s">
        <v>139</v>
      </c>
      <c r="E785" s="596" t="s">
        <v>139</v>
      </c>
      <c r="F785" s="596" t="s">
        <v>139</v>
      </c>
      <c r="G785" s="596" t="s">
        <v>139</v>
      </c>
      <c r="H785" s="596" t="s">
        <v>139</v>
      </c>
      <c r="I785" s="596" t="s">
        <v>139</v>
      </c>
    </row>
    <row r="786" spans="2:9">
      <c r="B786" s="479" t="s">
        <v>236</v>
      </c>
      <c r="C786" s="596"/>
      <c r="D786" s="596"/>
      <c r="E786" s="596"/>
      <c r="F786" s="596"/>
      <c r="G786" s="596"/>
      <c r="H786" s="596"/>
      <c r="I786" s="596"/>
    </row>
    <row r="787" spans="2:9">
      <c r="B787" s="479"/>
      <c r="C787" s="432"/>
      <c r="D787" s="432"/>
      <c r="E787" s="432"/>
      <c r="F787" s="432"/>
      <c r="G787" s="432"/>
      <c r="H787" s="432"/>
      <c r="I787" s="432"/>
    </row>
    <row r="788" spans="2:9" ht="26.4">
      <c r="B788" s="82" t="s">
        <v>351</v>
      </c>
      <c r="C788" s="432"/>
      <c r="D788" s="432"/>
      <c r="E788" s="432"/>
      <c r="F788" s="432"/>
      <c r="G788" s="432"/>
      <c r="H788" s="432"/>
      <c r="I788" s="432"/>
    </row>
    <row r="789" spans="2:9">
      <c r="B789" s="242" t="s">
        <v>309</v>
      </c>
      <c r="C789" s="241" t="s">
        <v>139</v>
      </c>
      <c r="D789" s="241" t="s">
        <v>139</v>
      </c>
      <c r="E789" s="241" t="s">
        <v>139</v>
      </c>
      <c r="F789" s="241" t="s">
        <v>139</v>
      </c>
      <c r="G789" s="241" t="s">
        <v>139</v>
      </c>
      <c r="H789" s="241" t="s">
        <v>139</v>
      </c>
      <c r="I789" s="241" t="s">
        <v>139</v>
      </c>
    </row>
    <row r="790" spans="2:9">
      <c r="B790" s="242" t="s">
        <v>310</v>
      </c>
      <c r="C790" s="241" t="s">
        <v>139</v>
      </c>
      <c r="D790" s="241" t="s">
        <v>139</v>
      </c>
      <c r="E790" s="241" t="s">
        <v>139</v>
      </c>
      <c r="F790" s="241" t="s">
        <v>139</v>
      </c>
      <c r="G790" s="241" t="s">
        <v>139</v>
      </c>
      <c r="H790" s="241" t="s">
        <v>139</v>
      </c>
      <c r="I790" s="241" t="s">
        <v>139</v>
      </c>
    </row>
    <row r="791" spans="2:9">
      <c r="B791" s="242" t="s">
        <v>311</v>
      </c>
      <c r="C791" s="241" t="s">
        <v>139</v>
      </c>
      <c r="D791" s="241" t="s">
        <v>139</v>
      </c>
      <c r="E791" s="241" t="s">
        <v>139</v>
      </c>
      <c r="F791" s="241" t="s">
        <v>139</v>
      </c>
      <c r="G791" s="241" t="s">
        <v>139</v>
      </c>
      <c r="H791" s="241" t="s">
        <v>139</v>
      </c>
      <c r="I791" s="241" t="s">
        <v>139</v>
      </c>
    </row>
    <row r="792" spans="2:9">
      <c r="B792" s="242" t="s">
        <v>312</v>
      </c>
      <c r="C792" s="241" t="s">
        <v>139</v>
      </c>
      <c r="D792" s="241" t="s">
        <v>139</v>
      </c>
      <c r="E792" s="241" t="s">
        <v>139</v>
      </c>
      <c r="F792" s="241" t="s">
        <v>139</v>
      </c>
      <c r="G792" s="241" t="s">
        <v>139</v>
      </c>
      <c r="H792" s="241" t="s">
        <v>139</v>
      </c>
      <c r="I792" s="241" t="s">
        <v>139</v>
      </c>
    </row>
    <row r="793" spans="2:9">
      <c r="B793" s="242" t="s">
        <v>313</v>
      </c>
      <c r="C793" s="241" t="s">
        <v>139</v>
      </c>
      <c r="D793" s="241" t="s">
        <v>139</v>
      </c>
      <c r="E793" s="241" t="s">
        <v>139</v>
      </c>
      <c r="F793" s="241" t="s">
        <v>139</v>
      </c>
      <c r="G793" s="241" t="s">
        <v>139</v>
      </c>
      <c r="H793" s="241" t="s">
        <v>139</v>
      </c>
      <c r="I793" s="241" t="s">
        <v>139</v>
      </c>
    </row>
    <row r="794" spans="2:9">
      <c r="B794" s="242" t="s">
        <v>314</v>
      </c>
      <c r="C794" s="241" t="s">
        <v>139</v>
      </c>
      <c r="D794" s="241" t="s">
        <v>139</v>
      </c>
      <c r="E794" s="241" t="s">
        <v>139</v>
      </c>
      <c r="F794" s="241" t="s">
        <v>139</v>
      </c>
      <c r="G794" s="241" t="s">
        <v>139</v>
      </c>
      <c r="H794" s="241" t="s">
        <v>139</v>
      </c>
      <c r="I794" s="241" t="s">
        <v>139</v>
      </c>
    </row>
    <row r="795" spans="2:9">
      <c r="B795" s="242"/>
      <c r="C795" s="432"/>
      <c r="D795" s="432"/>
      <c r="E795" s="432"/>
      <c r="F795" s="432"/>
      <c r="G795" s="432"/>
      <c r="H795" s="432"/>
      <c r="I795" s="432"/>
    </row>
    <row r="796" spans="2:9">
      <c r="B796" s="153" t="s">
        <v>352</v>
      </c>
      <c r="C796" s="432"/>
      <c r="D796" s="432"/>
      <c r="E796" s="432"/>
      <c r="F796" s="432"/>
      <c r="G796" s="432"/>
      <c r="H796" s="432"/>
      <c r="I796" s="432"/>
    </row>
    <row r="797" spans="2:9">
      <c r="B797" s="242" t="s">
        <v>309</v>
      </c>
      <c r="C797" s="241" t="s">
        <v>139</v>
      </c>
      <c r="D797" s="241" t="s">
        <v>139</v>
      </c>
      <c r="E797" s="241" t="s">
        <v>139</v>
      </c>
      <c r="F797" s="241" t="s">
        <v>139</v>
      </c>
      <c r="G797" s="241" t="s">
        <v>139</v>
      </c>
      <c r="H797" s="241" t="s">
        <v>139</v>
      </c>
      <c r="I797" s="241" t="s">
        <v>139</v>
      </c>
    </row>
    <row r="798" spans="2:9">
      <c r="B798" s="242" t="s">
        <v>310</v>
      </c>
      <c r="C798" s="241" t="s">
        <v>139</v>
      </c>
      <c r="D798" s="241" t="s">
        <v>139</v>
      </c>
      <c r="E798" s="241" t="s">
        <v>139</v>
      </c>
      <c r="F798" s="241" t="s">
        <v>139</v>
      </c>
      <c r="G798" s="241" t="s">
        <v>139</v>
      </c>
      <c r="H798" s="241" t="s">
        <v>139</v>
      </c>
      <c r="I798" s="241" t="s">
        <v>139</v>
      </c>
    </row>
    <row r="799" spans="2:9">
      <c r="B799" s="242" t="s">
        <v>311</v>
      </c>
      <c r="C799" s="241" t="s">
        <v>139</v>
      </c>
      <c r="D799" s="241" t="s">
        <v>139</v>
      </c>
      <c r="E799" s="241" t="s">
        <v>139</v>
      </c>
      <c r="F799" s="241" t="s">
        <v>139</v>
      </c>
      <c r="G799" s="241" t="s">
        <v>139</v>
      </c>
      <c r="H799" s="241" t="s">
        <v>139</v>
      </c>
      <c r="I799" s="241" t="s">
        <v>139</v>
      </c>
    </row>
    <row r="800" spans="2:9">
      <c r="B800" s="242" t="s">
        <v>312</v>
      </c>
      <c r="C800" s="241" t="s">
        <v>139</v>
      </c>
      <c r="D800" s="241" t="s">
        <v>139</v>
      </c>
      <c r="E800" s="241" t="s">
        <v>139</v>
      </c>
      <c r="F800" s="241" t="s">
        <v>139</v>
      </c>
      <c r="G800" s="241" t="s">
        <v>139</v>
      </c>
      <c r="H800" s="241" t="s">
        <v>139</v>
      </c>
      <c r="I800" s="241" t="s">
        <v>139</v>
      </c>
    </row>
    <row r="801" spans="2:9">
      <c r="B801" s="242" t="s">
        <v>313</v>
      </c>
      <c r="C801" s="241" t="s">
        <v>139</v>
      </c>
      <c r="D801" s="241" t="s">
        <v>139</v>
      </c>
      <c r="E801" s="241" t="s">
        <v>139</v>
      </c>
      <c r="F801" s="241" t="s">
        <v>139</v>
      </c>
      <c r="G801" s="241" t="s">
        <v>139</v>
      </c>
      <c r="H801" s="241" t="s">
        <v>139</v>
      </c>
      <c r="I801" s="241" t="s">
        <v>139</v>
      </c>
    </row>
    <row r="802" spans="2:9" ht="15" thickBot="1">
      <c r="B802" s="242" t="s">
        <v>314</v>
      </c>
      <c r="C802" s="241" t="s">
        <v>139</v>
      </c>
      <c r="D802" s="241" t="s">
        <v>139</v>
      </c>
      <c r="E802" s="241" t="s">
        <v>139</v>
      </c>
      <c r="F802" s="241" t="s">
        <v>139</v>
      </c>
      <c r="G802" s="241" t="s">
        <v>139</v>
      </c>
      <c r="H802" s="241" t="s">
        <v>139</v>
      </c>
      <c r="I802" s="241" t="s">
        <v>139</v>
      </c>
    </row>
    <row r="803" spans="2:9" ht="15" thickTop="1">
      <c r="B803" s="1359" t="s">
        <v>929</v>
      </c>
      <c r="C803" s="1359"/>
      <c r="D803" s="1359"/>
      <c r="E803" s="1359"/>
      <c r="F803" s="1359"/>
      <c r="G803" s="1359"/>
      <c r="H803" s="1359"/>
      <c r="I803" s="1359"/>
    </row>
    <row r="804" spans="2:9">
      <c r="B804" s="1310"/>
      <c r="C804" s="1310"/>
      <c r="D804" s="1310"/>
      <c r="E804" s="1310"/>
      <c r="F804" s="1310"/>
      <c r="G804" s="1310"/>
      <c r="H804" s="1310"/>
      <c r="I804" s="1310"/>
    </row>
    <row r="805" spans="2:9">
      <c r="B805" s="417"/>
      <c r="C805" s="459"/>
      <c r="D805" s="459"/>
      <c r="E805" s="459"/>
      <c r="F805" s="459"/>
      <c r="G805" s="459"/>
      <c r="H805" s="459"/>
      <c r="I805" s="459"/>
    </row>
    <row r="806" spans="2:9">
      <c r="B806" s="1358" t="s">
        <v>52</v>
      </c>
      <c r="C806" s="1358"/>
      <c r="D806" s="1358"/>
      <c r="E806" s="1358"/>
      <c r="F806" s="1358"/>
      <c r="G806" s="1358"/>
      <c r="H806" s="1358"/>
      <c r="I806" s="1358"/>
    </row>
    <row r="807" spans="2:9">
      <c r="B807" s="413" t="s">
        <v>51</v>
      </c>
      <c r="C807" s="459"/>
      <c r="D807" s="459"/>
      <c r="E807" s="459"/>
      <c r="F807" s="459"/>
      <c r="G807" s="459"/>
      <c r="H807" s="459"/>
      <c r="I807" s="459"/>
    </row>
    <row r="808" spans="2:9">
      <c r="B808" s="428" t="s">
        <v>172</v>
      </c>
      <c r="C808" s="459"/>
      <c r="D808" s="459"/>
      <c r="E808" s="459"/>
      <c r="F808" s="459"/>
      <c r="G808" s="459"/>
      <c r="H808" s="459"/>
      <c r="I808" s="459"/>
    </row>
    <row r="809" spans="2:9">
      <c r="B809" s="414"/>
      <c r="C809" s="459"/>
      <c r="D809" s="459"/>
      <c r="E809" s="459"/>
      <c r="F809" s="459"/>
      <c r="G809" s="459"/>
      <c r="H809" s="459"/>
      <c r="I809" s="459"/>
    </row>
    <row r="810" spans="2:9">
      <c r="B810" s="415"/>
      <c r="C810" s="416">
        <v>2014</v>
      </c>
      <c r="D810" s="416">
        <v>2015</v>
      </c>
      <c r="E810" s="416">
        <v>2016</v>
      </c>
      <c r="F810" s="416">
        <v>2017</v>
      </c>
      <c r="G810" s="416">
        <v>2018</v>
      </c>
      <c r="H810" s="416">
        <v>2019</v>
      </c>
      <c r="I810" s="416">
        <v>2020</v>
      </c>
    </row>
    <row r="811" spans="2:9">
      <c r="B811" s="503" t="s">
        <v>952</v>
      </c>
      <c r="C811" s="459"/>
      <c r="D811" s="459"/>
      <c r="E811" s="459"/>
      <c r="F811" s="459"/>
      <c r="G811" s="459"/>
      <c r="H811" s="459"/>
      <c r="I811" s="459"/>
    </row>
    <row r="812" spans="2:9">
      <c r="B812" s="82" t="s">
        <v>535</v>
      </c>
      <c r="C812" s="588">
        <v>43</v>
      </c>
      <c r="D812" s="588">
        <v>41</v>
      </c>
      <c r="E812" s="588">
        <v>40</v>
      </c>
      <c r="F812" s="588">
        <v>41</v>
      </c>
      <c r="G812" s="588">
        <v>40</v>
      </c>
      <c r="H812" s="588">
        <v>40</v>
      </c>
      <c r="I812" s="588">
        <v>39</v>
      </c>
    </row>
    <row r="813" spans="2:9">
      <c r="B813" s="242" t="s">
        <v>328</v>
      </c>
      <c r="C813" s="610">
        <v>1</v>
      </c>
      <c r="D813" s="610">
        <v>1</v>
      </c>
      <c r="E813" s="610">
        <v>1</v>
      </c>
      <c r="F813" s="610">
        <v>1</v>
      </c>
      <c r="G813" s="610">
        <v>1</v>
      </c>
      <c r="H813" s="610">
        <v>1</v>
      </c>
      <c r="I813" s="610">
        <v>1</v>
      </c>
    </row>
    <row r="814" spans="2:9">
      <c r="B814" s="242" t="s">
        <v>372</v>
      </c>
      <c r="C814" s="518" t="s">
        <v>139</v>
      </c>
      <c r="D814" s="518" t="s">
        <v>139</v>
      </c>
      <c r="E814" s="518" t="s">
        <v>139</v>
      </c>
      <c r="F814" s="518" t="s">
        <v>139</v>
      </c>
      <c r="G814" s="518" t="s">
        <v>139</v>
      </c>
      <c r="H814" s="518" t="s">
        <v>139</v>
      </c>
      <c r="I814" s="518" t="s">
        <v>139</v>
      </c>
    </row>
    <row r="815" spans="2:9">
      <c r="B815" s="242" t="s">
        <v>373</v>
      </c>
      <c r="C815" s="518" t="s">
        <v>139</v>
      </c>
      <c r="D815" s="518" t="s">
        <v>139</v>
      </c>
      <c r="E815" s="518" t="s">
        <v>139</v>
      </c>
      <c r="F815" s="518" t="s">
        <v>139</v>
      </c>
      <c r="G815" s="518" t="s">
        <v>139</v>
      </c>
      <c r="H815" s="518" t="s">
        <v>139</v>
      </c>
      <c r="I815" s="518" t="s">
        <v>139</v>
      </c>
    </row>
    <row r="816" spans="2:9">
      <c r="B816" s="242" t="s">
        <v>330</v>
      </c>
      <c r="C816" s="610">
        <v>8</v>
      </c>
      <c r="D816" s="610">
        <v>8</v>
      </c>
      <c r="E816" s="610">
        <v>8</v>
      </c>
      <c r="F816" s="610">
        <v>9</v>
      </c>
      <c r="G816" s="610">
        <v>9</v>
      </c>
      <c r="H816" s="610">
        <v>9</v>
      </c>
      <c r="I816" s="610">
        <v>9</v>
      </c>
    </row>
    <row r="817" spans="2:9">
      <c r="B817" s="242" t="s">
        <v>331</v>
      </c>
      <c r="C817" s="610">
        <v>34</v>
      </c>
      <c r="D817" s="610">
        <v>32</v>
      </c>
      <c r="E817" s="610">
        <v>31</v>
      </c>
      <c r="F817" s="610">
        <v>31</v>
      </c>
      <c r="G817" s="610">
        <v>30</v>
      </c>
      <c r="H817" s="610">
        <v>30</v>
      </c>
      <c r="I817" s="610">
        <v>29</v>
      </c>
    </row>
    <row r="818" spans="2:9">
      <c r="B818" s="242"/>
      <c r="C818" s="459"/>
      <c r="D818" s="459"/>
      <c r="E818" s="459"/>
      <c r="F818" s="459"/>
      <c r="G818" s="459"/>
      <c r="H818" s="459"/>
      <c r="I818" s="459"/>
    </row>
    <row r="819" spans="2:9">
      <c r="B819" s="82" t="s">
        <v>371</v>
      </c>
      <c r="C819" s="588">
        <v>43</v>
      </c>
      <c r="D819" s="588">
        <v>41</v>
      </c>
      <c r="E819" s="588">
        <v>40</v>
      </c>
      <c r="F819" s="588">
        <v>41</v>
      </c>
      <c r="G819" s="588">
        <v>40</v>
      </c>
      <c r="H819" s="588">
        <v>40</v>
      </c>
      <c r="I819" s="588">
        <v>39</v>
      </c>
    </row>
    <row r="820" spans="2:9">
      <c r="B820" s="242" t="s">
        <v>328</v>
      </c>
      <c r="C820" s="610">
        <v>1</v>
      </c>
      <c r="D820" s="610">
        <v>1</v>
      </c>
      <c r="E820" s="610">
        <v>1</v>
      </c>
      <c r="F820" s="610">
        <v>1</v>
      </c>
      <c r="G820" s="610">
        <v>1</v>
      </c>
      <c r="H820" s="610">
        <v>1</v>
      </c>
      <c r="I820" s="610">
        <v>1</v>
      </c>
    </row>
    <row r="821" spans="2:9">
      <c r="B821" s="242" t="s">
        <v>372</v>
      </c>
      <c r="C821" s="518" t="s">
        <v>139</v>
      </c>
      <c r="D821" s="518" t="s">
        <v>139</v>
      </c>
      <c r="E821" s="518" t="s">
        <v>139</v>
      </c>
      <c r="F821" s="518" t="s">
        <v>139</v>
      </c>
      <c r="G821" s="518" t="s">
        <v>139</v>
      </c>
      <c r="H821" s="518" t="s">
        <v>139</v>
      </c>
      <c r="I821" s="518" t="s">
        <v>139</v>
      </c>
    </row>
    <row r="822" spans="2:9">
      <c r="B822" s="242" t="s">
        <v>373</v>
      </c>
      <c r="C822" s="518" t="s">
        <v>139</v>
      </c>
      <c r="D822" s="518" t="s">
        <v>139</v>
      </c>
      <c r="E822" s="518" t="s">
        <v>139</v>
      </c>
      <c r="F822" s="518" t="s">
        <v>139</v>
      </c>
      <c r="G822" s="518" t="s">
        <v>139</v>
      </c>
      <c r="H822" s="518" t="s">
        <v>139</v>
      </c>
      <c r="I822" s="518" t="s">
        <v>139</v>
      </c>
    </row>
    <row r="823" spans="2:9">
      <c r="B823" s="242" t="s">
        <v>330</v>
      </c>
      <c r="C823" s="610">
        <v>8</v>
      </c>
      <c r="D823" s="610">
        <v>8</v>
      </c>
      <c r="E823" s="610">
        <v>8</v>
      </c>
      <c r="F823" s="610">
        <v>9</v>
      </c>
      <c r="G823" s="610">
        <v>9</v>
      </c>
      <c r="H823" s="610">
        <v>9</v>
      </c>
      <c r="I823" s="610">
        <v>9</v>
      </c>
    </row>
    <row r="824" spans="2:9">
      <c r="B824" s="242" t="s">
        <v>331</v>
      </c>
      <c r="C824" s="610">
        <v>34</v>
      </c>
      <c r="D824" s="610">
        <v>32</v>
      </c>
      <c r="E824" s="610">
        <v>31</v>
      </c>
      <c r="F824" s="610">
        <v>31</v>
      </c>
      <c r="G824" s="610">
        <v>30</v>
      </c>
      <c r="H824" s="610">
        <v>30</v>
      </c>
      <c r="I824" s="610">
        <v>29</v>
      </c>
    </row>
    <row r="825" spans="2:9">
      <c r="B825" s="242"/>
      <c r="C825" s="459"/>
      <c r="D825" s="459"/>
      <c r="E825" s="459"/>
      <c r="F825" s="459"/>
      <c r="G825" s="459"/>
      <c r="H825" s="459"/>
      <c r="I825" s="459"/>
    </row>
    <row r="826" spans="2:9">
      <c r="B826" s="82" t="s">
        <v>374</v>
      </c>
      <c r="C826" s="459"/>
      <c r="D826" s="459"/>
      <c r="E826" s="459"/>
      <c r="F826" s="459"/>
      <c r="G826" s="459"/>
      <c r="H826" s="459"/>
      <c r="I826" s="459"/>
    </row>
    <row r="827" spans="2:9">
      <c r="B827" s="242" t="s">
        <v>328</v>
      </c>
      <c r="C827" s="518" t="s">
        <v>139</v>
      </c>
      <c r="D827" s="518" t="s">
        <v>139</v>
      </c>
      <c r="E827" s="518" t="s">
        <v>139</v>
      </c>
      <c r="F827" s="518" t="s">
        <v>139</v>
      </c>
      <c r="G827" s="518" t="s">
        <v>139</v>
      </c>
      <c r="H827" s="518" t="s">
        <v>139</v>
      </c>
      <c r="I827" s="518" t="s">
        <v>139</v>
      </c>
    </row>
    <row r="828" spans="2:9">
      <c r="B828" s="242" t="s">
        <v>372</v>
      </c>
      <c r="C828" s="518" t="s">
        <v>139</v>
      </c>
      <c r="D828" s="518" t="s">
        <v>139</v>
      </c>
      <c r="E828" s="518" t="s">
        <v>139</v>
      </c>
      <c r="F828" s="518" t="s">
        <v>139</v>
      </c>
      <c r="G828" s="518" t="s">
        <v>139</v>
      </c>
      <c r="H828" s="518" t="s">
        <v>139</v>
      </c>
      <c r="I828" s="518" t="s">
        <v>139</v>
      </c>
    </row>
    <row r="829" spans="2:9">
      <c r="B829" s="242" t="s">
        <v>373</v>
      </c>
      <c r="C829" s="518" t="s">
        <v>139</v>
      </c>
      <c r="D829" s="518" t="s">
        <v>139</v>
      </c>
      <c r="E829" s="518" t="s">
        <v>139</v>
      </c>
      <c r="F829" s="518" t="s">
        <v>139</v>
      </c>
      <c r="G829" s="518" t="s">
        <v>139</v>
      </c>
      <c r="H829" s="518" t="s">
        <v>139</v>
      </c>
      <c r="I829" s="518" t="s">
        <v>139</v>
      </c>
    </row>
    <row r="830" spans="2:9">
      <c r="B830" s="242" t="s">
        <v>330</v>
      </c>
      <c r="C830" s="518" t="s">
        <v>139</v>
      </c>
      <c r="D830" s="518" t="s">
        <v>139</v>
      </c>
      <c r="E830" s="518" t="s">
        <v>139</v>
      </c>
      <c r="F830" s="518" t="s">
        <v>139</v>
      </c>
      <c r="G830" s="518" t="s">
        <v>139</v>
      </c>
      <c r="H830" s="518" t="s">
        <v>139</v>
      </c>
      <c r="I830" s="518" t="s">
        <v>139</v>
      </c>
    </row>
    <row r="831" spans="2:9">
      <c r="B831" s="242" t="s">
        <v>331</v>
      </c>
      <c r="C831" s="518" t="s">
        <v>139</v>
      </c>
      <c r="D831" s="518" t="s">
        <v>139</v>
      </c>
      <c r="E831" s="518" t="s">
        <v>139</v>
      </c>
      <c r="F831" s="518" t="s">
        <v>139</v>
      </c>
      <c r="G831" s="518" t="s">
        <v>139</v>
      </c>
      <c r="H831" s="518" t="s">
        <v>139</v>
      </c>
      <c r="I831" s="518" t="s">
        <v>139</v>
      </c>
    </row>
    <row r="832" spans="2:9">
      <c r="B832" s="611"/>
      <c r="C832" s="459"/>
      <c r="D832" s="459"/>
      <c r="E832" s="459"/>
      <c r="F832" s="459"/>
      <c r="G832" s="459"/>
      <c r="H832" s="459"/>
      <c r="I832" s="459"/>
    </row>
    <row r="833" spans="2:9">
      <c r="B833" s="503" t="s">
        <v>947</v>
      </c>
      <c r="C833" s="459"/>
      <c r="D833" s="459"/>
      <c r="E833" s="459"/>
      <c r="F833" s="459"/>
      <c r="G833" s="459"/>
      <c r="H833" s="459"/>
      <c r="I833" s="459"/>
    </row>
    <row r="834" spans="2:9">
      <c r="B834" s="82" t="s">
        <v>535</v>
      </c>
      <c r="C834" s="610">
        <v>20</v>
      </c>
      <c r="D834" s="610">
        <v>19</v>
      </c>
      <c r="E834" s="610">
        <v>21</v>
      </c>
      <c r="F834" s="610">
        <v>19</v>
      </c>
      <c r="G834" s="610">
        <v>20</v>
      </c>
      <c r="H834" s="610">
        <v>19</v>
      </c>
      <c r="I834" s="610">
        <v>19</v>
      </c>
    </row>
    <row r="835" spans="2:9">
      <c r="B835" s="242" t="s">
        <v>328</v>
      </c>
      <c r="C835" s="518" t="s">
        <v>139</v>
      </c>
      <c r="D835" s="518" t="s">
        <v>139</v>
      </c>
      <c r="E835" s="518" t="s">
        <v>139</v>
      </c>
      <c r="F835" s="518" t="s">
        <v>139</v>
      </c>
      <c r="G835" s="518" t="s">
        <v>139</v>
      </c>
      <c r="H835" s="518" t="s">
        <v>139</v>
      </c>
      <c r="I835" s="518" t="s">
        <v>139</v>
      </c>
    </row>
    <row r="836" spans="2:9">
      <c r="B836" s="242" t="s">
        <v>372</v>
      </c>
      <c r="C836" s="518" t="s">
        <v>139</v>
      </c>
      <c r="D836" s="518" t="s">
        <v>139</v>
      </c>
      <c r="E836" s="518" t="s">
        <v>139</v>
      </c>
      <c r="F836" s="518" t="s">
        <v>139</v>
      </c>
      <c r="G836" s="518" t="s">
        <v>139</v>
      </c>
      <c r="H836" s="518" t="s">
        <v>139</v>
      </c>
      <c r="I836" s="518" t="s">
        <v>139</v>
      </c>
    </row>
    <row r="837" spans="2:9">
      <c r="B837" s="242" t="s">
        <v>373</v>
      </c>
      <c r="C837" s="518" t="s">
        <v>139</v>
      </c>
      <c r="D837" s="518" t="s">
        <v>139</v>
      </c>
      <c r="E837" s="518" t="s">
        <v>139</v>
      </c>
      <c r="F837" s="518" t="s">
        <v>139</v>
      </c>
      <c r="G837" s="518" t="s">
        <v>139</v>
      </c>
      <c r="H837" s="518" t="s">
        <v>139</v>
      </c>
      <c r="I837" s="518" t="s">
        <v>139</v>
      </c>
    </row>
    <row r="838" spans="2:9">
      <c r="B838" s="242" t="s">
        <v>330</v>
      </c>
      <c r="C838" s="518" t="s">
        <v>139</v>
      </c>
      <c r="D838" s="518" t="s">
        <v>139</v>
      </c>
      <c r="E838" s="518" t="s">
        <v>139</v>
      </c>
      <c r="F838" s="518">
        <v>2</v>
      </c>
      <c r="G838" s="518">
        <v>1</v>
      </c>
      <c r="H838" s="518">
        <v>2</v>
      </c>
      <c r="I838" s="518">
        <v>2</v>
      </c>
    </row>
    <row r="839" spans="2:9">
      <c r="B839" s="242" t="s">
        <v>331</v>
      </c>
      <c r="C839" s="610">
        <v>20</v>
      </c>
      <c r="D839" s="610">
        <v>19</v>
      </c>
      <c r="E839" s="610">
        <v>21</v>
      </c>
      <c r="F839" s="610">
        <v>17</v>
      </c>
      <c r="G839" s="610">
        <v>19</v>
      </c>
      <c r="H839" s="610">
        <v>17</v>
      </c>
      <c r="I839" s="610">
        <v>17</v>
      </c>
    </row>
    <row r="840" spans="2:9">
      <c r="B840" s="242"/>
      <c r="C840" s="459"/>
      <c r="D840" s="459"/>
      <c r="E840" s="459"/>
      <c r="F840" s="459"/>
      <c r="G840" s="459"/>
      <c r="H840" s="459"/>
      <c r="I840" s="459"/>
    </row>
    <row r="841" spans="2:9">
      <c r="B841" s="82" t="s">
        <v>371</v>
      </c>
      <c r="C841" s="610">
        <v>20</v>
      </c>
      <c r="D841" s="610">
        <v>19</v>
      </c>
      <c r="E841" s="610">
        <v>21</v>
      </c>
      <c r="F841" s="610">
        <v>19</v>
      </c>
      <c r="G841" s="610">
        <v>20</v>
      </c>
      <c r="H841" s="610">
        <v>19</v>
      </c>
      <c r="I841" s="610">
        <v>19</v>
      </c>
    </row>
    <row r="842" spans="2:9">
      <c r="B842" s="242" t="s">
        <v>328</v>
      </c>
      <c r="C842" s="518" t="s">
        <v>139</v>
      </c>
      <c r="D842" s="518" t="s">
        <v>139</v>
      </c>
      <c r="E842" s="518" t="s">
        <v>139</v>
      </c>
      <c r="F842" s="518" t="s">
        <v>139</v>
      </c>
      <c r="G842" s="518" t="s">
        <v>139</v>
      </c>
      <c r="H842" s="518" t="s">
        <v>139</v>
      </c>
      <c r="I842" s="518" t="s">
        <v>139</v>
      </c>
    </row>
    <row r="843" spans="2:9">
      <c r="B843" s="242" t="s">
        <v>372</v>
      </c>
      <c r="C843" s="518" t="s">
        <v>139</v>
      </c>
      <c r="D843" s="518" t="s">
        <v>139</v>
      </c>
      <c r="E843" s="518" t="s">
        <v>139</v>
      </c>
      <c r="F843" s="518" t="s">
        <v>139</v>
      </c>
      <c r="G843" s="518" t="s">
        <v>139</v>
      </c>
      <c r="H843" s="518" t="s">
        <v>139</v>
      </c>
      <c r="I843" s="518" t="s">
        <v>139</v>
      </c>
    </row>
    <row r="844" spans="2:9">
      <c r="B844" s="242" t="s">
        <v>373</v>
      </c>
      <c r="C844" s="518" t="s">
        <v>139</v>
      </c>
      <c r="D844" s="518" t="s">
        <v>139</v>
      </c>
      <c r="E844" s="518" t="s">
        <v>139</v>
      </c>
      <c r="F844" s="518" t="s">
        <v>139</v>
      </c>
      <c r="G844" s="518" t="s">
        <v>139</v>
      </c>
      <c r="H844" s="518" t="s">
        <v>139</v>
      </c>
      <c r="I844" s="518" t="s">
        <v>139</v>
      </c>
    </row>
    <row r="845" spans="2:9">
      <c r="B845" s="242" t="s">
        <v>330</v>
      </c>
      <c r="C845" s="518" t="s">
        <v>139</v>
      </c>
      <c r="D845" s="518" t="s">
        <v>139</v>
      </c>
      <c r="E845" s="518" t="s">
        <v>139</v>
      </c>
      <c r="F845" s="518">
        <v>1</v>
      </c>
      <c r="G845" s="518">
        <v>1</v>
      </c>
      <c r="H845" s="518">
        <v>2</v>
      </c>
      <c r="I845" s="518">
        <v>2</v>
      </c>
    </row>
    <row r="846" spans="2:9">
      <c r="B846" s="242" t="s">
        <v>331</v>
      </c>
      <c r="C846" s="610">
        <v>17</v>
      </c>
      <c r="D846" s="610">
        <v>22</v>
      </c>
      <c r="E846" s="610">
        <v>21</v>
      </c>
      <c r="F846" s="610">
        <v>18</v>
      </c>
      <c r="G846" s="610">
        <v>19</v>
      </c>
      <c r="H846" s="610">
        <v>17</v>
      </c>
      <c r="I846" s="610">
        <v>17</v>
      </c>
    </row>
    <row r="847" spans="2:9">
      <c r="B847" s="242"/>
      <c r="C847" s="459"/>
      <c r="D847" s="459"/>
      <c r="E847" s="459"/>
      <c r="F847" s="459"/>
      <c r="G847" s="459"/>
      <c r="H847" s="459"/>
      <c r="I847" s="459"/>
    </row>
    <row r="848" spans="2:9">
      <c r="B848" s="82" t="s">
        <v>374</v>
      </c>
      <c r="C848" s="459"/>
      <c r="D848" s="459"/>
      <c r="E848" s="459"/>
      <c r="F848" s="459"/>
      <c r="G848" s="459"/>
      <c r="H848" s="459"/>
      <c r="I848" s="459"/>
    </row>
    <row r="849" spans="2:9">
      <c r="B849" s="242" t="s">
        <v>328</v>
      </c>
      <c r="C849" s="518" t="s">
        <v>139</v>
      </c>
      <c r="D849" s="518" t="s">
        <v>139</v>
      </c>
      <c r="E849" s="518" t="s">
        <v>139</v>
      </c>
      <c r="F849" s="518" t="s">
        <v>139</v>
      </c>
      <c r="G849" s="518" t="s">
        <v>139</v>
      </c>
      <c r="H849" s="518" t="s">
        <v>139</v>
      </c>
      <c r="I849" s="518" t="s">
        <v>139</v>
      </c>
    </row>
    <row r="850" spans="2:9">
      <c r="B850" s="242" t="s">
        <v>372</v>
      </c>
      <c r="C850" s="518" t="s">
        <v>139</v>
      </c>
      <c r="D850" s="518" t="s">
        <v>139</v>
      </c>
      <c r="E850" s="518" t="s">
        <v>139</v>
      </c>
      <c r="F850" s="518" t="s">
        <v>139</v>
      </c>
      <c r="G850" s="518" t="s">
        <v>139</v>
      </c>
      <c r="H850" s="518" t="s">
        <v>139</v>
      </c>
      <c r="I850" s="518" t="s">
        <v>139</v>
      </c>
    </row>
    <row r="851" spans="2:9">
      <c r="B851" s="242" t="s">
        <v>373</v>
      </c>
      <c r="C851" s="518" t="s">
        <v>139</v>
      </c>
      <c r="D851" s="518" t="s">
        <v>139</v>
      </c>
      <c r="E851" s="518" t="s">
        <v>139</v>
      </c>
      <c r="F851" s="518" t="s">
        <v>139</v>
      </c>
      <c r="G851" s="518" t="s">
        <v>139</v>
      </c>
      <c r="H851" s="518" t="s">
        <v>139</v>
      </c>
      <c r="I851" s="518" t="s">
        <v>139</v>
      </c>
    </row>
    <row r="852" spans="2:9">
      <c r="B852" s="242" t="s">
        <v>330</v>
      </c>
      <c r="C852" s="518" t="s">
        <v>139</v>
      </c>
      <c r="D852" s="518" t="s">
        <v>139</v>
      </c>
      <c r="E852" s="518" t="s">
        <v>139</v>
      </c>
      <c r="F852" s="518" t="s">
        <v>139</v>
      </c>
      <c r="G852" s="518" t="s">
        <v>139</v>
      </c>
      <c r="H852" s="518" t="s">
        <v>139</v>
      </c>
      <c r="I852" s="518" t="s">
        <v>139</v>
      </c>
    </row>
    <row r="853" spans="2:9" ht="15" thickBot="1">
      <c r="B853" s="522" t="s">
        <v>331</v>
      </c>
      <c r="C853" s="518" t="s">
        <v>139</v>
      </c>
      <c r="D853" s="518" t="s">
        <v>139</v>
      </c>
      <c r="E853" s="518" t="s">
        <v>139</v>
      </c>
      <c r="F853" s="518" t="s">
        <v>139</v>
      </c>
      <c r="G853" s="518" t="s">
        <v>139</v>
      </c>
      <c r="H853" s="518" t="s">
        <v>139</v>
      </c>
      <c r="I853" s="518" t="s">
        <v>139</v>
      </c>
    </row>
    <row r="854" spans="2:9" ht="15" thickTop="1">
      <c r="B854" s="1359" t="s">
        <v>929</v>
      </c>
      <c r="C854" s="1359"/>
      <c r="D854" s="1359"/>
      <c r="E854" s="1359"/>
      <c r="F854" s="1359"/>
      <c r="G854" s="1359"/>
      <c r="H854" s="1359"/>
      <c r="I854" s="1359"/>
    </row>
    <row r="855" spans="2:9">
      <c r="B855" s="1310"/>
      <c r="C855" s="1310"/>
      <c r="D855" s="1310"/>
      <c r="E855" s="1310"/>
      <c r="F855" s="1310"/>
      <c r="G855" s="1310"/>
      <c r="H855" s="1310"/>
      <c r="I855" s="1310"/>
    </row>
    <row r="856" spans="2:9">
      <c r="B856" s="422"/>
      <c r="C856" s="459"/>
      <c r="D856" s="459"/>
      <c r="E856" s="459"/>
      <c r="F856" s="459"/>
      <c r="G856" s="459"/>
      <c r="H856" s="459"/>
      <c r="I856" s="459"/>
    </row>
    <row r="857" spans="2:9">
      <c r="B857" s="1358" t="s">
        <v>54</v>
      </c>
      <c r="C857" s="1358"/>
      <c r="D857" s="1358"/>
      <c r="E857" s="1358"/>
      <c r="F857" s="1358"/>
      <c r="G857" s="1358"/>
      <c r="H857" s="1358"/>
      <c r="I857" s="1358"/>
    </row>
    <row r="858" spans="2:9">
      <c r="B858" s="413" t="s">
        <v>53</v>
      </c>
      <c r="C858" s="459"/>
      <c r="D858" s="459"/>
      <c r="E858" s="459"/>
      <c r="F858" s="459"/>
      <c r="G858" s="459"/>
      <c r="H858" s="459"/>
      <c r="I858" s="459"/>
    </row>
    <row r="859" spans="2:9">
      <c r="B859" s="422" t="s">
        <v>376</v>
      </c>
      <c r="C859" s="459"/>
      <c r="D859" s="459"/>
      <c r="E859" s="459"/>
      <c r="F859" s="459"/>
      <c r="G859" s="459"/>
      <c r="H859" s="459"/>
      <c r="I859" s="459"/>
    </row>
    <row r="860" spans="2:9">
      <c r="B860" s="422"/>
      <c r="C860" s="459"/>
      <c r="D860" s="459"/>
      <c r="E860" s="459"/>
      <c r="F860" s="459"/>
      <c r="G860" s="459"/>
      <c r="H860" s="459"/>
      <c r="I860" s="459"/>
    </row>
    <row r="861" spans="2:9">
      <c r="B861" s="415"/>
      <c r="C861" s="416">
        <v>2014</v>
      </c>
      <c r="D861" s="416">
        <v>2015</v>
      </c>
      <c r="E861" s="416">
        <v>2016</v>
      </c>
      <c r="F861" s="416">
        <v>2017</v>
      </c>
      <c r="G861" s="416">
        <v>2018</v>
      </c>
      <c r="H861" s="416">
        <v>2019</v>
      </c>
      <c r="I861" s="416">
        <v>2020</v>
      </c>
    </row>
    <row r="862" spans="2:9">
      <c r="B862" s="503" t="s">
        <v>952</v>
      </c>
      <c r="C862" s="459"/>
      <c r="D862" s="459"/>
      <c r="E862" s="459"/>
      <c r="F862" s="459"/>
      <c r="G862" s="459"/>
      <c r="H862" s="459"/>
      <c r="I862" s="459"/>
    </row>
    <row r="863" spans="2:9">
      <c r="B863" s="82" t="s">
        <v>378</v>
      </c>
      <c r="C863" s="605">
        <v>0.871</v>
      </c>
      <c r="D863" s="605">
        <v>0.74099999999999999</v>
      </c>
      <c r="E863" s="605">
        <v>0.72399999999999998</v>
      </c>
      <c r="F863" s="605">
        <v>0.45199999999999996</v>
      </c>
      <c r="G863" s="605">
        <v>0.13800000000000001</v>
      </c>
      <c r="H863" s="605">
        <v>0.11799999999999999</v>
      </c>
      <c r="I863" s="605">
        <v>0.10100000000000001</v>
      </c>
    </row>
    <row r="864" spans="2:9">
      <c r="B864" s="242" t="s">
        <v>291</v>
      </c>
      <c r="C864" s="449"/>
      <c r="D864" s="449"/>
      <c r="E864" s="449"/>
      <c r="F864" s="449"/>
      <c r="G864" s="449"/>
      <c r="H864" s="449"/>
      <c r="I864" s="449"/>
    </row>
    <row r="865" spans="2:9">
      <c r="B865" s="475" t="s">
        <v>292</v>
      </c>
      <c r="C865" s="612">
        <v>0.70699999999999996</v>
      </c>
      <c r="D865" s="612">
        <v>0.64200000000000002</v>
      </c>
      <c r="E865" s="612">
        <v>0.63300000000000001</v>
      </c>
      <c r="F865" s="612">
        <v>0.35399999999999998</v>
      </c>
      <c r="G865" s="612">
        <v>1.7000000000000001E-2</v>
      </c>
      <c r="H865" s="612">
        <v>1.9000000000000003E-2</v>
      </c>
      <c r="I865" s="612">
        <v>1.9E-2</v>
      </c>
    </row>
    <row r="866" spans="2:9">
      <c r="B866" s="475" t="s">
        <v>293</v>
      </c>
      <c r="C866" s="612">
        <v>0.16</v>
      </c>
      <c r="D866" s="612">
        <v>9.9000000000000005E-2</v>
      </c>
      <c r="E866" s="612">
        <v>9.0999999999999998E-2</v>
      </c>
      <c r="F866" s="612">
        <v>9.8000000000000004E-2</v>
      </c>
      <c r="G866" s="612">
        <v>0.121</v>
      </c>
      <c r="H866" s="612">
        <v>9.8999999999999991E-2</v>
      </c>
      <c r="I866" s="612">
        <v>8.2000000000000003E-2</v>
      </c>
    </row>
    <row r="867" spans="2:9" ht="15" customHeight="1">
      <c r="B867" s="242" t="s">
        <v>294</v>
      </c>
      <c r="C867" s="605" t="s">
        <v>139</v>
      </c>
      <c r="D867" s="605" t="s">
        <v>139</v>
      </c>
      <c r="E867" s="605" t="s">
        <v>139</v>
      </c>
      <c r="F867" s="605" t="s">
        <v>139</v>
      </c>
      <c r="G867" s="605" t="s">
        <v>139</v>
      </c>
      <c r="H867" s="605" t="s">
        <v>139</v>
      </c>
      <c r="I867" s="605" t="s">
        <v>139</v>
      </c>
    </row>
    <row r="868" spans="2:9">
      <c r="B868" s="242" t="s">
        <v>236</v>
      </c>
      <c r="C868" s="605" t="s">
        <v>139</v>
      </c>
      <c r="D868" s="605" t="s">
        <v>139</v>
      </c>
      <c r="E868" s="605" t="s">
        <v>139</v>
      </c>
      <c r="F868" s="605" t="s">
        <v>139</v>
      </c>
      <c r="G868" s="605" t="s">
        <v>139</v>
      </c>
      <c r="H868" s="605" t="s">
        <v>139</v>
      </c>
      <c r="I868" s="605" t="s">
        <v>139</v>
      </c>
    </row>
    <row r="869" spans="2:9">
      <c r="B869" s="82"/>
      <c r="C869" s="418"/>
      <c r="D869" s="418"/>
      <c r="E869" s="418"/>
      <c r="F869" s="418"/>
      <c r="G869" s="418"/>
      <c r="H869" s="418"/>
      <c r="I869" s="418"/>
    </row>
    <row r="870" spans="2:9">
      <c r="B870" s="503" t="s">
        <v>947</v>
      </c>
      <c r="C870" s="418"/>
      <c r="D870" s="418"/>
      <c r="E870" s="418"/>
      <c r="F870" s="418"/>
      <c r="G870" s="418"/>
      <c r="H870" s="418"/>
      <c r="I870" s="418"/>
    </row>
    <row r="871" spans="2:9">
      <c r="B871" s="82" t="s">
        <v>378</v>
      </c>
      <c r="C871" s="426">
        <v>66</v>
      </c>
      <c r="D871" s="426">
        <v>71</v>
      </c>
      <c r="E871" s="426">
        <v>105</v>
      </c>
      <c r="F871" s="426">
        <v>145</v>
      </c>
      <c r="G871" s="426">
        <v>218</v>
      </c>
      <c r="H871" s="426">
        <v>320</v>
      </c>
      <c r="I871" s="426">
        <v>341</v>
      </c>
    </row>
    <row r="872" spans="2:9">
      <c r="B872" s="242" t="s">
        <v>291</v>
      </c>
      <c r="C872" s="613"/>
      <c r="D872" s="613"/>
      <c r="E872" s="613"/>
      <c r="F872" s="613"/>
      <c r="G872" s="613"/>
      <c r="H872" s="613"/>
      <c r="I872" s="613"/>
    </row>
    <row r="873" spans="2:9">
      <c r="B873" s="475" t="s">
        <v>292</v>
      </c>
      <c r="C873" s="605" t="s">
        <v>139</v>
      </c>
      <c r="D873" s="605" t="s">
        <v>139</v>
      </c>
      <c r="E873" s="605" t="s">
        <v>139</v>
      </c>
      <c r="F873" s="605" t="s">
        <v>139</v>
      </c>
      <c r="G873" s="605" t="s">
        <v>139</v>
      </c>
      <c r="H873" s="605" t="s">
        <v>139</v>
      </c>
      <c r="I873" s="605" t="s">
        <v>139</v>
      </c>
    </row>
    <row r="874" spans="2:9">
      <c r="B874" s="475" t="s">
        <v>293</v>
      </c>
      <c r="C874" s="605">
        <v>4</v>
      </c>
      <c r="D874" s="605">
        <v>5</v>
      </c>
      <c r="E874" s="605">
        <v>24</v>
      </c>
      <c r="F874" s="605">
        <v>52</v>
      </c>
      <c r="G874" s="605">
        <v>104</v>
      </c>
      <c r="H874" s="605">
        <v>157</v>
      </c>
      <c r="I874" s="605">
        <v>180</v>
      </c>
    </row>
    <row r="875" spans="2:9">
      <c r="B875" s="242" t="s">
        <v>294</v>
      </c>
      <c r="C875" s="426">
        <v>62</v>
      </c>
      <c r="D875" s="426">
        <v>66</v>
      </c>
      <c r="E875" s="426">
        <v>81</v>
      </c>
      <c r="F875" s="614">
        <v>93</v>
      </c>
      <c r="G875" s="614">
        <v>114</v>
      </c>
      <c r="H875" s="614">
        <v>163</v>
      </c>
      <c r="I875" s="614">
        <v>161</v>
      </c>
    </row>
    <row r="876" spans="2:9" ht="15" thickBot="1">
      <c r="B876" s="522" t="s">
        <v>236</v>
      </c>
      <c r="C876" s="518" t="s">
        <v>139</v>
      </c>
      <c r="D876" s="518" t="s">
        <v>139</v>
      </c>
      <c r="E876" s="518" t="s">
        <v>139</v>
      </c>
      <c r="F876" s="518" t="s">
        <v>139</v>
      </c>
      <c r="G876" s="518" t="s">
        <v>139</v>
      </c>
      <c r="H876" s="518" t="s">
        <v>139</v>
      </c>
      <c r="I876" s="518" t="s">
        <v>139</v>
      </c>
    </row>
    <row r="877" spans="2:9" ht="15" thickTop="1">
      <c r="B877" s="1359" t="s">
        <v>929</v>
      </c>
      <c r="C877" s="1359"/>
      <c r="D877" s="1359"/>
      <c r="E877" s="1359"/>
      <c r="F877" s="1359"/>
      <c r="G877" s="1359"/>
      <c r="H877" s="1359"/>
      <c r="I877" s="1359"/>
    </row>
    <row r="878" spans="2:9">
      <c r="B878" s="1310"/>
      <c r="C878" s="1310"/>
      <c r="D878" s="1310"/>
      <c r="E878" s="1310"/>
      <c r="F878" s="1310"/>
      <c r="G878" s="1310"/>
      <c r="H878" s="1310"/>
      <c r="I878" s="1310"/>
    </row>
    <row r="879" spans="2:9">
      <c r="B879" s="417"/>
      <c r="C879" s="459"/>
      <c r="D879" s="459"/>
      <c r="E879" s="459"/>
      <c r="F879" s="459"/>
      <c r="G879" s="459"/>
      <c r="H879" s="459"/>
      <c r="I879" s="459"/>
    </row>
    <row r="880" spans="2:9">
      <c r="B880" s="1358" t="s">
        <v>56</v>
      </c>
      <c r="C880" s="1358"/>
      <c r="D880" s="1358"/>
      <c r="E880" s="1358"/>
      <c r="F880" s="1358"/>
      <c r="G880" s="1358"/>
      <c r="H880" s="1358"/>
      <c r="I880" s="1358"/>
    </row>
    <row r="881" spans="2:9">
      <c r="B881" s="413" t="s">
        <v>55</v>
      </c>
      <c r="C881" s="459"/>
      <c r="D881" s="459"/>
      <c r="E881" s="459"/>
      <c r="F881" s="459"/>
      <c r="G881" s="459"/>
      <c r="H881" s="459"/>
      <c r="I881" s="459"/>
    </row>
    <row r="882" spans="2:9">
      <c r="B882" s="422" t="s">
        <v>379</v>
      </c>
      <c r="C882" s="459"/>
      <c r="D882" s="459"/>
      <c r="E882" s="459"/>
      <c r="F882" s="459"/>
      <c r="G882" s="459"/>
      <c r="H882" s="459"/>
      <c r="I882" s="459"/>
    </row>
    <row r="883" spans="2:9">
      <c r="B883" s="417"/>
      <c r="C883" s="459"/>
      <c r="D883" s="459"/>
      <c r="E883" s="459"/>
      <c r="F883" s="459"/>
      <c r="G883" s="459"/>
      <c r="H883" s="459"/>
      <c r="I883" s="459"/>
    </row>
    <row r="884" spans="2:9">
      <c r="B884" s="415"/>
      <c r="C884" s="416">
        <v>2014</v>
      </c>
      <c r="D884" s="416">
        <v>2015</v>
      </c>
      <c r="E884" s="416">
        <v>2016</v>
      </c>
      <c r="F884" s="416">
        <v>2017</v>
      </c>
      <c r="G884" s="416">
        <v>2018</v>
      </c>
      <c r="H884" s="416">
        <v>2019</v>
      </c>
      <c r="I884" s="416">
        <v>2020</v>
      </c>
    </row>
    <row r="885" spans="2:9">
      <c r="B885" s="503" t="s">
        <v>952</v>
      </c>
      <c r="C885" s="459"/>
      <c r="D885" s="459"/>
      <c r="E885" s="459"/>
      <c r="F885" s="459"/>
      <c r="G885" s="459"/>
      <c r="H885" s="459"/>
      <c r="I885" s="459"/>
    </row>
    <row r="886" spans="2:9">
      <c r="B886" s="82" t="s">
        <v>380</v>
      </c>
      <c r="C886" s="1085">
        <v>9014.9956408020917</v>
      </c>
      <c r="D886" s="1085">
        <v>8412.4066688476323</v>
      </c>
      <c r="E886" s="1085">
        <v>7948.8059509282593</v>
      </c>
      <c r="F886" s="1085">
        <v>7427.9771180964799</v>
      </c>
      <c r="G886" s="1085">
        <v>6998.0723434367865</v>
      </c>
      <c r="H886" s="1085">
        <v>6431.1376494504757</v>
      </c>
      <c r="I886" s="605">
        <v>6745.9142261346533</v>
      </c>
    </row>
    <row r="887" spans="2:9">
      <c r="B887" s="242" t="s">
        <v>291</v>
      </c>
      <c r="C887" s="1085"/>
      <c r="D887" s="1085"/>
      <c r="E887" s="1085"/>
      <c r="F887" s="1085"/>
      <c r="G887" s="1085"/>
      <c r="H887" s="1085"/>
      <c r="I887" s="605"/>
    </row>
    <row r="888" spans="2:9">
      <c r="B888" s="475" t="s">
        <v>292</v>
      </c>
      <c r="C888" s="615">
        <v>277.33217088055795</v>
      </c>
      <c r="D888" s="615">
        <v>210.82320876930743</v>
      </c>
      <c r="E888" s="615">
        <v>212.71177981937092</v>
      </c>
      <c r="F888" s="615">
        <v>482.28483199999999</v>
      </c>
      <c r="G888" s="615">
        <v>583.60489350039154</v>
      </c>
      <c r="H888" s="615">
        <v>446.5599046534258</v>
      </c>
      <c r="I888" s="615">
        <v>492.36985502207165</v>
      </c>
    </row>
    <row r="889" spans="2:9">
      <c r="B889" s="475" t="s">
        <v>293</v>
      </c>
      <c r="C889" s="615">
        <v>8737.6634699215338</v>
      </c>
      <c r="D889" s="615">
        <v>8201.5834600783237</v>
      </c>
      <c r="E889" s="615">
        <v>7736.0941711088881</v>
      </c>
      <c r="F889" s="615">
        <v>6945.6922860964796</v>
      </c>
      <c r="G889" s="615">
        <v>6414.4674499363946</v>
      </c>
      <c r="H889" s="615">
        <v>5984.5777447970495</v>
      </c>
      <c r="I889" s="615">
        <v>6253.5443711125808</v>
      </c>
    </row>
    <row r="890" spans="2:9">
      <c r="B890" s="242" t="s">
        <v>294</v>
      </c>
      <c r="C890" s="1085" t="s">
        <v>139</v>
      </c>
      <c r="D890" s="1085" t="s">
        <v>139</v>
      </c>
      <c r="E890" s="1085" t="s">
        <v>139</v>
      </c>
      <c r="F890" s="1085" t="s">
        <v>139</v>
      </c>
      <c r="G890" s="1085" t="s">
        <v>139</v>
      </c>
      <c r="H890" s="1085" t="s">
        <v>139</v>
      </c>
      <c r="I890" s="605" t="s">
        <v>139</v>
      </c>
    </row>
    <row r="891" spans="2:9">
      <c r="B891" s="242" t="s">
        <v>236</v>
      </c>
      <c r="C891" s="1085" t="s">
        <v>139</v>
      </c>
      <c r="D891" s="1085" t="s">
        <v>139</v>
      </c>
      <c r="E891" s="1085" t="s">
        <v>139</v>
      </c>
      <c r="F891" s="1085" t="s">
        <v>139</v>
      </c>
      <c r="G891" s="1085" t="s">
        <v>139</v>
      </c>
      <c r="H891" s="1085" t="s">
        <v>139</v>
      </c>
      <c r="I891" s="605" t="s">
        <v>139</v>
      </c>
    </row>
    <row r="892" spans="2:9">
      <c r="B892" s="82"/>
      <c r="C892" s="975"/>
      <c r="D892" s="975"/>
      <c r="E892" s="975"/>
      <c r="F892" s="975"/>
      <c r="G892" s="975"/>
      <c r="H892" s="975"/>
      <c r="I892" s="418"/>
    </row>
    <row r="893" spans="2:9">
      <c r="B893" s="503" t="s">
        <v>947</v>
      </c>
      <c r="C893" s="975"/>
      <c r="D893" s="975"/>
      <c r="E893" s="975"/>
      <c r="F893" s="975"/>
      <c r="G893" s="975"/>
      <c r="H893" s="975"/>
      <c r="I893" s="418"/>
    </row>
    <row r="894" spans="2:9">
      <c r="B894" s="82" t="s">
        <v>380</v>
      </c>
      <c r="C894" s="1086">
        <v>486.31211857018309</v>
      </c>
      <c r="D894" s="1086">
        <v>6377.6449094834743</v>
      </c>
      <c r="E894" s="1086">
        <v>8097.1659919028343</v>
      </c>
      <c r="F894" s="1086">
        <v>10000</v>
      </c>
      <c r="G894" s="1086">
        <v>25058.731401722787</v>
      </c>
      <c r="H894" s="1086">
        <v>20644.298440811956</v>
      </c>
      <c r="I894" s="614">
        <v>39328.009320760772</v>
      </c>
    </row>
    <row r="895" spans="2:9">
      <c r="B895" s="242" t="s">
        <v>291</v>
      </c>
      <c r="C895" s="605"/>
      <c r="D895" s="605"/>
      <c r="E895" s="605"/>
      <c r="F895" s="605"/>
      <c r="G895" s="605"/>
      <c r="H895" s="605"/>
      <c r="I895" s="605"/>
    </row>
    <row r="896" spans="2:9">
      <c r="B896" s="475" t="s">
        <v>292</v>
      </c>
      <c r="C896" s="605" t="s">
        <v>139</v>
      </c>
      <c r="D896" s="605" t="s">
        <v>139</v>
      </c>
      <c r="E896" s="605" t="s">
        <v>139</v>
      </c>
      <c r="F896" s="605" t="s">
        <v>139</v>
      </c>
      <c r="G896" s="605" t="s">
        <v>139</v>
      </c>
      <c r="H896" s="605" t="s">
        <v>139</v>
      </c>
      <c r="I896" s="605" t="s">
        <v>139</v>
      </c>
    </row>
    <row r="897" spans="2:9">
      <c r="B897" s="475" t="s">
        <v>293</v>
      </c>
      <c r="C897" s="605" t="s">
        <v>124</v>
      </c>
      <c r="D897" s="605" t="s">
        <v>124</v>
      </c>
      <c r="E897" s="605" t="s">
        <v>124</v>
      </c>
      <c r="F897" s="605" t="s">
        <v>124</v>
      </c>
      <c r="G897" s="605" t="s">
        <v>124</v>
      </c>
      <c r="H897" s="605" t="s">
        <v>124</v>
      </c>
      <c r="I897" s="605" t="s">
        <v>124</v>
      </c>
    </row>
    <row r="898" spans="2:9">
      <c r="B898" s="242" t="s">
        <v>294</v>
      </c>
      <c r="C898" s="614" t="s">
        <v>124</v>
      </c>
      <c r="D898" s="614" t="s">
        <v>124</v>
      </c>
      <c r="E898" s="614" t="s">
        <v>124</v>
      </c>
      <c r="F898" s="614" t="s">
        <v>124</v>
      </c>
      <c r="G898" s="614" t="s">
        <v>124</v>
      </c>
      <c r="H898" s="614" t="s">
        <v>124</v>
      </c>
      <c r="I898" s="614" t="s">
        <v>124</v>
      </c>
    </row>
    <row r="899" spans="2:9" ht="15" thickBot="1">
      <c r="B899" s="522" t="s">
        <v>236</v>
      </c>
      <c r="C899" s="596" t="s">
        <v>139</v>
      </c>
      <c r="D899" s="596" t="s">
        <v>139</v>
      </c>
      <c r="E899" s="596" t="s">
        <v>139</v>
      </c>
      <c r="F899" s="596" t="s">
        <v>139</v>
      </c>
      <c r="G899" s="596" t="s">
        <v>139</v>
      </c>
      <c r="H899" s="596" t="s">
        <v>139</v>
      </c>
      <c r="I899" s="596" t="s">
        <v>139</v>
      </c>
    </row>
    <row r="900" spans="2:9" ht="15" thickTop="1">
      <c r="B900" s="1359" t="s">
        <v>929</v>
      </c>
      <c r="C900" s="1359"/>
      <c r="D900" s="1359"/>
      <c r="E900" s="1359"/>
      <c r="F900" s="1359"/>
      <c r="G900" s="1359"/>
      <c r="H900" s="1359"/>
      <c r="I900" s="1359"/>
    </row>
    <row r="901" spans="2:9">
      <c r="B901" s="1310"/>
      <c r="C901" s="1310"/>
      <c r="D901" s="1310"/>
      <c r="E901" s="1310"/>
      <c r="F901" s="1310"/>
      <c r="G901" s="1310"/>
      <c r="H901" s="1310"/>
      <c r="I901" s="1310"/>
    </row>
    <row r="902" spans="2:9">
      <c r="B902" s="417"/>
      <c r="C902" s="459"/>
      <c r="D902" s="459"/>
      <c r="E902" s="459"/>
      <c r="F902" s="459"/>
      <c r="G902" s="459"/>
      <c r="H902" s="459"/>
      <c r="I902" s="459"/>
    </row>
    <row r="903" spans="2:9">
      <c r="B903" s="1358" t="s">
        <v>58</v>
      </c>
      <c r="C903" s="1358"/>
      <c r="D903" s="1358"/>
      <c r="E903" s="1358"/>
      <c r="F903" s="1358"/>
      <c r="G903" s="1358"/>
      <c r="H903" s="1358"/>
      <c r="I903" s="1358"/>
    </row>
    <row r="904" spans="2:9">
      <c r="B904" s="413" t="s">
        <v>57</v>
      </c>
      <c r="C904" s="459"/>
      <c r="D904" s="459"/>
      <c r="E904" s="459"/>
      <c r="F904" s="459"/>
      <c r="G904" s="459"/>
      <c r="H904" s="459"/>
      <c r="I904" s="459"/>
    </row>
    <row r="905" spans="2:9">
      <c r="B905" s="422" t="s">
        <v>384</v>
      </c>
      <c r="C905" s="459"/>
      <c r="D905" s="459"/>
      <c r="E905" s="459"/>
      <c r="F905" s="459"/>
      <c r="G905" s="459"/>
      <c r="H905" s="459"/>
      <c r="I905" s="459"/>
    </row>
    <row r="906" spans="2:9">
      <c r="B906" s="422"/>
      <c r="C906" s="459"/>
      <c r="D906" s="459"/>
      <c r="E906" s="459"/>
      <c r="F906" s="459"/>
      <c r="G906" s="459"/>
      <c r="H906" s="459"/>
      <c r="I906" s="459"/>
    </row>
    <row r="907" spans="2:9">
      <c r="B907" s="415"/>
      <c r="C907" s="416">
        <v>2014</v>
      </c>
      <c r="D907" s="416">
        <v>2015</v>
      </c>
      <c r="E907" s="416">
        <v>2016</v>
      </c>
      <c r="F907" s="416">
        <v>2017</v>
      </c>
      <c r="G907" s="416">
        <v>2018</v>
      </c>
      <c r="H907" s="416">
        <v>2019</v>
      </c>
      <c r="I907" s="416">
        <v>2020</v>
      </c>
    </row>
    <row r="908" spans="2:9">
      <c r="B908" s="82" t="s">
        <v>385</v>
      </c>
      <c r="C908" s="616">
        <v>20731.525000000001</v>
      </c>
      <c r="D908" s="616">
        <v>30193.576000000001</v>
      </c>
      <c r="E908" s="616">
        <v>46339.341999999997</v>
      </c>
      <c r="F908" s="616">
        <v>67079.252999999997</v>
      </c>
      <c r="G908" s="616">
        <v>60816.432000000001</v>
      </c>
      <c r="H908" s="616">
        <v>347173.49200000003</v>
      </c>
      <c r="I908" s="616">
        <v>489282.098</v>
      </c>
    </row>
    <row r="909" spans="2:9">
      <c r="B909" s="82"/>
      <c r="C909" s="505"/>
      <c r="D909" s="505"/>
      <c r="E909" s="505"/>
      <c r="F909" s="505"/>
      <c r="G909" s="505"/>
      <c r="H909" s="505"/>
      <c r="I909" s="505"/>
    </row>
    <row r="910" spans="2:9">
      <c r="B910" s="503" t="s">
        <v>952</v>
      </c>
      <c r="C910" s="616">
        <f>C911+C918</f>
        <v>15.525</v>
      </c>
      <c r="D910" s="616">
        <f t="shared" ref="D910:G910" si="11">D911+D918</f>
        <v>12.576000000000001</v>
      </c>
      <c r="E910" s="616">
        <f t="shared" si="11"/>
        <v>7.3419999999999996</v>
      </c>
      <c r="F910" s="616">
        <f t="shared" si="11"/>
        <v>5.253000000000001</v>
      </c>
      <c r="G910" s="616">
        <f t="shared" si="11"/>
        <v>4.4320000000000004</v>
      </c>
      <c r="H910" s="616">
        <f t="shared" ref="H910:I910" si="12">H911+H918</f>
        <v>3.4919999999999995</v>
      </c>
      <c r="I910" s="616">
        <f t="shared" si="12"/>
        <v>4.0979999999999999</v>
      </c>
    </row>
    <row r="911" spans="2:9">
      <c r="B911" s="64" t="s">
        <v>386</v>
      </c>
      <c r="C911" s="426">
        <v>5.6000000000000001E-2</v>
      </c>
      <c r="D911" s="426">
        <v>0.14799999999999999</v>
      </c>
      <c r="E911" s="426">
        <v>0.13</v>
      </c>
      <c r="F911" s="426">
        <v>7.8E-2</v>
      </c>
      <c r="G911" s="426">
        <v>0.25600000000000001</v>
      </c>
      <c r="H911" s="617">
        <v>0.14699999999999999</v>
      </c>
      <c r="I911" s="617">
        <v>0.20300000000000001</v>
      </c>
    </row>
    <row r="912" spans="2:9">
      <c r="B912" s="242" t="s">
        <v>291</v>
      </c>
      <c r="C912" s="426">
        <v>5.6000000000000001E-2</v>
      </c>
      <c r="D912" s="426">
        <v>0.14799999999999999</v>
      </c>
      <c r="E912" s="426">
        <v>0.13</v>
      </c>
      <c r="F912" s="426">
        <v>7.8E-2</v>
      </c>
      <c r="G912" s="426">
        <v>0.25600000000000001</v>
      </c>
      <c r="H912" s="617">
        <v>0.14699999999999999</v>
      </c>
      <c r="I912" s="617"/>
    </row>
    <row r="913" spans="2:9">
      <c r="B913" s="475" t="s">
        <v>292</v>
      </c>
      <c r="C913" s="426">
        <v>1E-3</v>
      </c>
      <c r="D913" s="426">
        <v>0</v>
      </c>
      <c r="E913" s="426">
        <v>0</v>
      </c>
      <c r="F913" s="426">
        <v>0</v>
      </c>
      <c r="G913" s="426">
        <v>1.0999999999999999E-2</v>
      </c>
      <c r="H913" s="617">
        <v>6.0000000000000001E-3</v>
      </c>
      <c r="I913" s="617">
        <v>7.0000000000000001E-3</v>
      </c>
    </row>
    <row r="914" spans="2:9">
      <c r="B914" s="475" t="s">
        <v>293</v>
      </c>
      <c r="C914" s="426">
        <v>5.5E-2</v>
      </c>
      <c r="D914" s="426">
        <v>0.14799999999999999</v>
      </c>
      <c r="E914" s="426">
        <v>0.13</v>
      </c>
      <c r="F914" s="426">
        <v>7.8E-2</v>
      </c>
      <c r="G914" s="426">
        <v>0.245</v>
      </c>
      <c r="H914" s="617">
        <v>0.14099999999999999</v>
      </c>
      <c r="I914" s="617">
        <v>0.19600000000000001</v>
      </c>
    </row>
    <row r="915" spans="2:9">
      <c r="B915" s="242" t="s">
        <v>294</v>
      </c>
      <c r="C915" s="426" t="s">
        <v>139</v>
      </c>
      <c r="D915" s="426" t="s">
        <v>139</v>
      </c>
      <c r="E915" s="426" t="s">
        <v>139</v>
      </c>
      <c r="F915" s="426" t="s">
        <v>139</v>
      </c>
      <c r="G915" s="426" t="s">
        <v>139</v>
      </c>
      <c r="H915" s="617" t="s">
        <v>139</v>
      </c>
      <c r="I915" s="617" t="s">
        <v>139</v>
      </c>
    </row>
    <row r="916" spans="2:9">
      <c r="B916" s="242" t="s">
        <v>236</v>
      </c>
      <c r="C916" s="426" t="s">
        <v>139</v>
      </c>
      <c r="D916" s="426" t="s">
        <v>139</v>
      </c>
      <c r="E916" s="426" t="s">
        <v>139</v>
      </c>
      <c r="F916" s="426" t="s">
        <v>139</v>
      </c>
      <c r="G916" s="426" t="s">
        <v>139</v>
      </c>
      <c r="H916" s="617" t="s">
        <v>139</v>
      </c>
      <c r="I916" s="617" t="s">
        <v>139</v>
      </c>
    </row>
    <row r="917" spans="2:9">
      <c r="B917" s="242"/>
      <c r="C917" s="418"/>
      <c r="D917" s="418"/>
      <c r="E917" s="418"/>
      <c r="F917" s="418"/>
      <c r="G917" s="418"/>
      <c r="H917" s="418"/>
      <c r="I917" s="418"/>
    </row>
    <row r="918" spans="2:9">
      <c r="B918" s="64" t="s">
        <v>387</v>
      </c>
      <c r="C918" s="449">
        <v>15.469000000000001</v>
      </c>
      <c r="D918" s="449">
        <v>12.428000000000001</v>
      </c>
      <c r="E918" s="449">
        <v>7.2119999999999997</v>
      </c>
      <c r="F918" s="449">
        <v>5.1750000000000007</v>
      </c>
      <c r="G918" s="449">
        <v>4.1760000000000002</v>
      </c>
      <c r="H918" s="449">
        <v>3.3449999999999998</v>
      </c>
      <c r="I918" s="449">
        <v>3.895</v>
      </c>
    </row>
    <row r="919" spans="2:9">
      <c r="B919" s="242" t="s">
        <v>291</v>
      </c>
      <c r="C919" s="449">
        <v>15.469000000000001</v>
      </c>
      <c r="D919" s="449">
        <v>12.428000000000001</v>
      </c>
      <c r="E919" s="449">
        <v>7.2119999999999997</v>
      </c>
      <c r="F919" s="449">
        <v>5.1750000000000007</v>
      </c>
      <c r="G919" s="449">
        <v>4.1760000000000002</v>
      </c>
      <c r="H919" s="449">
        <v>3.3449999999999998</v>
      </c>
      <c r="I919" s="449">
        <v>3.895</v>
      </c>
    </row>
    <row r="920" spans="2:9">
      <c r="B920" s="475" t="s">
        <v>292</v>
      </c>
      <c r="C920" s="457">
        <v>4.4119999999999999</v>
      </c>
      <c r="D920" s="457">
        <v>4.2050000000000001</v>
      </c>
      <c r="E920" s="457">
        <v>3.5840000000000001</v>
      </c>
      <c r="F920" s="457">
        <v>1.9950000000000001</v>
      </c>
      <c r="G920" s="457">
        <v>1.7169999999999999</v>
      </c>
      <c r="H920" s="457">
        <v>1.3009999999999999</v>
      </c>
      <c r="I920" s="457">
        <v>0.97299999999999998</v>
      </c>
    </row>
    <row r="921" spans="2:9">
      <c r="B921" s="475" t="s">
        <v>293</v>
      </c>
      <c r="C921" s="457">
        <v>11.057</v>
      </c>
      <c r="D921" s="457">
        <v>8.2230000000000008</v>
      </c>
      <c r="E921" s="457">
        <v>3.6280000000000001</v>
      </c>
      <c r="F921" s="457">
        <v>3.18</v>
      </c>
      <c r="G921" s="457">
        <v>2.4590000000000001</v>
      </c>
      <c r="H921" s="457">
        <v>2.044</v>
      </c>
      <c r="I921" s="457">
        <v>2.9220000000000002</v>
      </c>
    </row>
    <row r="922" spans="2:9">
      <c r="B922" s="242" t="s">
        <v>294</v>
      </c>
      <c r="C922" s="605" t="s">
        <v>139</v>
      </c>
      <c r="D922" s="605" t="s">
        <v>139</v>
      </c>
      <c r="E922" s="605" t="s">
        <v>139</v>
      </c>
      <c r="F922" s="605" t="s">
        <v>139</v>
      </c>
      <c r="G922" s="605" t="s">
        <v>139</v>
      </c>
      <c r="H922" s="605"/>
      <c r="I922" s="605" t="s">
        <v>139</v>
      </c>
    </row>
    <row r="923" spans="2:9">
      <c r="B923" s="242" t="s">
        <v>236</v>
      </c>
      <c r="C923" s="605" t="s">
        <v>139</v>
      </c>
      <c r="D923" s="605" t="s">
        <v>139</v>
      </c>
      <c r="E923" s="605" t="s">
        <v>139</v>
      </c>
      <c r="F923" s="605" t="s">
        <v>139</v>
      </c>
      <c r="G923" s="605" t="s">
        <v>139</v>
      </c>
      <c r="H923" s="605"/>
      <c r="I923" s="605" t="s">
        <v>139</v>
      </c>
    </row>
    <row r="924" spans="2:9">
      <c r="B924" s="242"/>
      <c r="C924" s="505"/>
      <c r="D924" s="505"/>
      <c r="E924" s="505"/>
      <c r="F924" s="505"/>
      <c r="G924" s="505"/>
      <c r="H924" s="505"/>
      <c r="I924" s="505"/>
    </row>
    <row r="925" spans="2:9">
      <c r="B925" s="503" t="s">
        <v>947</v>
      </c>
      <c r="C925" s="505"/>
      <c r="D925" s="505"/>
      <c r="E925" s="505"/>
      <c r="F925" s="505"/>
      <c r="G925" s="505"/>
      <c r="H925" s="505"/>
      <c r="I925" s="505"/>
    </row>
    <row r="926" spans="2:9">
      <c r="B926" s="64" t="s">
        <v>386</v>
      </c>
      <c r="C926" s="618">
        <v>20716</v>
      </c>
      <c r="D926" s="618">
        <v>30181</v>
      </c>
      <c r="E926" s="618">
        <v>46332</v>
      </c>
      <c r="F926" s="618">
        <v>67074</v>
      </c>
      <c r="G926" s="618">
        <v>60812</v>
      </c>
      <c r="H926" s="618">
        <v>347170</v>
      </c>
      <c r="I926" s="618">
        <v>489278</v>
      </c>
    </row>
    <row r="927" spans="2:9">
      <c r="B927" s="242" t="s">
        <v>291</v>
      </c>
      <c r="C927" s="596" t="s">
        <v>139</v>
      </c>
      <c r="D927" s="596" t="s">
        <v>139</v>
      </c>
      <c r="E927" s="596" t="s">
        <v>139</v>
      </c>
      <c r="F927" s="596" t="s">
        <v>139</v>
      </c>
      <c r="G927" s="596" t="s">
        <v>139</v>
      </c>
      <c r="H927" s="596" t="s">
        <v>139</v>
      </c>
      <c r="I927" s="596" t="s">
        <v>139</v>
      </c>
    </row>
    <row r="928" spans="2:9">
      <c r="B928" s="475" t="s">
        <v>292</v>
      </c>
      <c r="C928" s="596" t="s">
        <v>139</v>
      </c>
      <c r="D928" s="596" t="s">
        <v>139</v>
      </c>
      <c r="E928" s="596" t="s">
        <v>139</v>
      </c>
      <c r="F928" s="596" t="s">
        <v>139</v>
      </c>
      <c r="G928" s="596" t="s">
        <v>139</v>
      </c>
      <c r="H928" s="596" t="s">
        <v>139</v>
      </c>
      <c r="I928" s="596" t="s">
        <v>139</v>
      </c>
    </row>
    <row r="929" spans="2:9">
      <c r="B929" s="475" t="s">
        <v>293</v>
      </c>
      <c r="C929" s="596" t="s">
        <v>139</v>
      </c>
      <c r="D929" s="596">
        <v>9</v>
      </c>
      <c r="E929" s="605">
        <v>3</v>
      </c>
      <c r="F929" s="605">
        <v>8</v>
      </c>
      <c r="G929" s="605">
        <v>4</v>
      </c>
      <c r="H929" s="605">
        <v>0</v>
      </c>
      <c r="I929" s="605">
        <v>0</v>
      </c>
    </row>
    <row r="930" spans="2:9">
      <c r="B930" s="242" t="s">
        <v>294</v>
      </c>
      <c r="C930" s="618">
        <v>20716</v>
      </c>
      <c r="D930" s="618">
        <v>30172</v>
      </c>
      <c r="E930" s="618">
        <v>46329</v>
      </c>
      <c r="F930" s="618">
        <v>67066</v>
      </c>
      <c r="G930" s="618">
        <v>60810</v>
      </c>
      <c r="H930" s="618">
        <v>347170</v>
      </c>
      <c r="I930" s="618">
        <v>489278</v>
      </c>
    </row>
    <row r="931" spans="2:9">
      <c r="B931" s="242" t="s">
        <v>236</v>
      </c>
      <c r="C931" s="596" t="s">
        <v>139</v>
      </c>
      <c r="D931" s="596" t="s">
        <v>139</v>
      </c>
      <c r="E931" s="596" t="s">
        <v>139</v>
      </c>
      <c r="F931" s="596" t="s">
        <v>139</v>
      </c>
      <c r="G931" s="596" t="s">
        <v>139</v>
      </c>
      <c r="H931" s="596" t="s">
        <v>139</v>
      </c>
      <c r="I931" s="596" t="s">
        <v>139</v>
      </c>
    </row>
    <row r="932" spans="2:9">
      <c r="B932" s="242"/>
      <c r="C932" s="505"/>
      <c r="D932" s="505"/>
      <c r="E932" s="505"/>
      <c r="F932" s="505"/>
      <c r="G932" s="505"/>
      <c r="H932" s="505"/>
      <c r="I932" s="505"/>
    </row>
    <row r="933" spans="2:9">
      <c r="B933" s="64" t="s">
        <v>387</v>
      </c>
      <c r="C933" s="596" t="s">
        <v>139</v>
      </c>
      <c r="D933" s="596" t="s">
        <v>139</v>
      </c>
      <c r="E933" s="596" t="s">
        <v>139</v>
      </c>
      <c r="F933" s="596" t="s">
        <v>139</v>
      </c>
      <c r="G933" s="596" t="s">
        <v>139</v>
      </c>
      <c r="H933" s="596" t="s">
        <v>139</v>
      </c>
      <c r="I933" s="596" t="s">
        <v>139</v>
      </c>
    </row>
    <row r="934" spans="2:9">
      <c r="B934" s="242" t="s">
        <v>291</v>
      </c>
      <c r="C934" s="596" t="s">
        <v>139</v>
      </c>
      <c r="D934" s="596" t="s">
        <v>139</v>
      </c>
      <c r="E934" s="596" t="s">
        <v>139</v>
      </c>
      <c r="F934" s="596" t="s">
        <v>139</v>
      </c>
      <c r="G934" s="596" t="s">
        <v>139</v>
      </c>
      <c r="H934" s="596" t="s">
        <v>139</v>
      </c>
      <c r="I934" s="596" t="s">
        <v>139</v>
      </c>
    </row>
    <row r="935" spans="2:9">
      <c r="B935" s="475" t="s">
        <v>292</v>
      </c>
      <c r="C935" s="596" t="s">
        <v>139</v>
      </c>
      <c r="D935" s="596" t="s">
        <v>139</v>
      </c>
      <c r="E935" s="596" t="s">
        <v>139</v>
      </c>
      <c r="F935" s="596" t="s">
        <v>139</v>
      </c>
      <c r="G935" s="596" t="s">
        <v>139</v>
      </c>
      <c r="H935" s="596" t="s">
        <v>139</v>
      </c>
      <c r="I935" s="596" t="s">
        <v>139</v>
      </c>
    </row>
    <row r="936" spans="2:9">
      <c r="B936" s="475" t="s">
        <v>293</v>
      </c>
      <c r="C936" s="596" t="s">
        <v>139</v>
      </c>
      <c r="D936" s="596" t="s">
        <v>139</v>
      </c>
      <c r="E936" s="596" t="s">
        <v>139</v>
      </c>
      <c r="F936" s="596" t="s">
        <v>139</v>
      </c>
      <c r="G936" s="596" t="s">
        <v>139</v>
      </c>
      <c r="H936" s="596" t="s">
        <v>139</v>
      </c>
      <c r="I936" s="596" t="s">
        <v>139</v>
      </c>
    </row>
    <row r="937" spans="2:9">
      <c r="B937" s="242" t="s">
        <v>294</v>
      </c>
      <c r="C937" s="596" t="s">
        <v>139</v>
      </c>
      <c r="D937" s="596" t="s">
        <v>139</v>
      </c>
      <c r="E937" s="596" t="s">
        <v>139</v>
      </c>
      <c r="F937" s="596" t="s">
        <v>139</v>
      </c>
      <c r="G937" s="596" t="s">
        <v>139</v>
      </c>
      <c r="H937" s="596" t="s">
        <v>139</v>
      </c>
      <c r="I937" s="596" t="s">
        <v>139</v>
      </c>
    </row>
    <row r="938" spans="2:9" ht="15" thickBot="1">
      <c r="B938" s="522" t="s">
        <v>236</v>
      </c>
      <c r="C938" s="596" t="s">
        <v>139</v>
      </c>
      <c r="D938" s="596" t="s">
        <v>139</v>
      </c>
      <c r="E938" s="596" t="s">
        <v>139</v>
      </c>
      <c r="F938" s="596" t="s">
        <v>139</v>
      </c>
      <c r="G938" s="596" t="s">
        <v>139</v>
      </c>
      <c r="H938" s="596" t="s">
        <v>139</v>
      </c>
      <c r="I938" s="596" t="s">
        <v>139</v>
      </c>
    </row>
    <row r="939" spans="2:9" ht="15" thickTop="1">
      <c r="B939" s="1359" t="s">
        <v>929</v>
      </c>
      <c r="C939" s="1359"/>
      <c r="D939" s="1359"/>
      <c r="E939" s="1359"/>
      <c r="F939" s="1359"/>
      <c r="G939" s="1359"/>
      <c r="H939" s="1359"/>
      <c r="I939" s="1359"/>
    </row>
    <row r="940" spans="2:9">
      <c r="B940" s="1310"/>
      <c r="C940" s="1310"/>
      <c r="D940" s="1310"/>
      <c r="E940" s="1310"/>
      <c r="F940" s="1310"/>
      <c r="G940" s="1310"/>
      <c r="H940" s="1310"/>
      <c r="I940" s="1310"/>
    </row>
    <row r="941" spans="2:9">
      <c r="B941" s="1358" t="s">
        <v>60</v>
      </c>
      <c r="C941" s="1358"/>
      <c r="D941" s="1358"/>
      <c r="E941" s="1358"/>
      <c r="F941" s="1358"/>
      <c r="G941" s="1358"/>
      <c r="H941" s="1358"/>
      <c r="I941" s="1358"/>
    </row>
    <row r="942" spans="2:9">
      <c r="B942" s="413" t="s">
        <v>59</v>
      </c>
      <c r="C942" s="459"/>
      <c r="D942" s="459"/>
      <c r="E942" s="459"/>
      <c r="F942" s="459"/>
      <c r="G942" s="459"/>
      <c r="H942" s="459"/>
      <c r="I942" s="459"/>
    </row>
    <row r="943" spans="2:9">
      <c r="B943" s="422" t="s">
        <v>318</v>
      </c>
      <c r="C943" s="459"/>
      <c r="D943" s="459"/>
      <c r="E943" s="459"/>
      <c r="F943" s="459"/>
      <c r="G943" s="459"/>
      <c r="H943" s="459"/>
      <c r="I943" s="459"/>
    </row>
    <row r="944" spans="2:9">
      <c r="B944" s="422"/>
      <c r="C944" s="459"/>
      <c r="D944" s="459"/>
      <c r="E944" s="459"/>
      <c r="F944" s="459"/>
      <c r="G944" s="459"/>
      <c r="H944" s="459"/>
      <c r="I944" s="459"/>
    </row>
    <row r="945" spans="2:9">
      <c r="B945" s="415"/>
      <c r="C945" s="416">
        <v>2014</v>
      </c>
      <c r="D945" s="416">
        <v>2015</v>
      </c>
      <c r="E945" s="416">
        <v>2016</v>
      </c>
      <c r="F945" s="416">
        <v>2017</v>
      </c>
      <c r="G945" s="416">
        <v>2018</v>
      </c>
      <c r="H945" s="416">
        <v>2019</v>
      </c>
      <c r="I945" s="416">
        <v>2020</v>
      </c>
    </row>
    <row r="946" spans="2:9">
      <c r="B946" s="82" t="s">
        <v>388</v>
      </c>
      <c r="C946" s="977">
        <v>29557.061900610286</v>
      </c>
      <c r="D946" s="977">
        <v>16536.3481385136</v>
      </c>
      <c r="E946" s="977">
        <v>5063.2762897720131</v>
      </c>
      <c r="F946" s="977">
        <v>7087.0706235459911</v>
      </c>
      <c r="G946" s="977">
        <v>8418.2596414593554</v>
      </c>
      <c r="H946" s="977">
        <v>6451.0354621517854</v>
      </c>
      <c r="I946" s="426">
        <v>5535.7733053443644</v>
      </c>
    </row>
    <row r="947" spans="2:9">
      <c r="B947" s="82"/>
      <c r="C947" s="1087"/>
      <c r="D947" s="1087"/>
      <c r="E947" s="1087"/>
      <c r="F947" s="1087"/>
      <c r="G947" s="1087"/>
      <c r="H947" s="1087"/>
      <c r="I947" s="459"/>
    </row>
    <row r="948" spans="2:9">
      <c r="B948" s="503" t="s">
        <v>952</v>
      </c>
      <c r="C948" s="1087"/>
      <c r="D948" s="1087"/>
      <c r="E948" s="1087"/>
      <c r="F948" s="1087"/>
      <c r="G948" s="1087"/>
      <c r="H948" s="1087"/>
      <c r="I948" s="459"/>
    </row>
    <row r="949" spans="2:9">
      <c r="B949" s="64" t="s">
        <v>388</v>
      </c>
      <c r="C949" s="987">
        <f t="shared" ref="C949:H949" si="13">C950+C957</f>
        <v>29544.149268852223</v>
      </c>
      <c r="D949" s="987">
        <f t="shared" si="13"/>
        <v>15937.235864804912</v>
      </c>
      <c r="E949" s="987">
        <f t="shared" si="13"/>
        <v>4629.771929759555</v>
      </c>
      <c r="F949" s="987">
        <f t="shared" si="13"/>
        <v>6620.5586235459914</v>
      </c>
      <c r="G949" s="987">
        <f t="shared" si="13"/>
        <v>7783.0834472541892</v>
      </c>
      <c r="H949" s="987">
        <f t="shared" si="13"/>
        <v>5575.3007127005549</v>
      </c>
      <c r="I949" s="619">
        <f t="shared" ref="I949" si="14">I950+I957</f>
        <v>5091.9435774732856</v>
      </c>
    </row>
    <row r="950" spans="2:9">
      <c r="B950" s="64" t="s">
        <v>386</v>
      </c>
      <c r="C950" s="987">
        <v>353.69386652136006</v>
      </c>
      <c r="D950" s="987">
        <v>288.3568292271093</v>
      </c>
      <c r="E950" s="987">
        <v>216.67515553877297</v>
      </c>
      <c r="F950" s="987">
        <v>232.8705593885696</v>
      </c>
      <c r="G950" s="987">
        <v>1045.6891292090838</v>
      </c>
      <c r="H950" s="987">
        <v>428.43058016580045</v>
      </c>
      <c r="I950" s="619">
        <v>668.02520810126646</v>
      </c>
    </row>
    <row r="951" spans="2:9">
      <c r="B951" s="242" t="s">
        <v>291</v>
      </c>
      <c r="C951" s="987">
        <v>353.69386652136006</v>
      </c>
      <c r="D951" s="987">
        <v>288.3568292271093</v>
      </c>
      <c r="E951" s="987">
        <v>216.67515553877297</v>
      </c>
      <c r="F951" s="987">
        <v>232.8705593885696</v>
      </c>
      <c r="G951" s="987">
        <v>1045.6891292090838</v>
      </c>
      <c r="H951" s="987">
        <v>428.43058016580045</v>
      </c>
      <c r="I951" s="619">
        <v>668.02520810126646</v>
      </c>
    </row>
    <row r="952" spans="2:9">
      <c r="B952" s="475" t="s">
        <v>292</v>
      </c>
      <c r="C952" s="987">
        <v>7.7855274629468174E-2</v>
      </c>
      <c r="D952" s="987">
        <v>0</v>
      </c>
      <c r="E952" s="987">
        <v>0</v>
      </c>
      <c r="F952" s="987">
        <v>0</v>
      </c>
      <c r="G952" s="987">
        <v>29.391456538762725</v>
      </c>
      <c r="H952" s="987">
        <v>27.152593743635393</v>
      </c>
      <c r="I952" s="619">
        <v>27.974143581496719</v>
      </c>
    </row>
    <row r="953" spans="2:9">
      <c r="B953" s="475" t="s">
        <v>293</v>
      </c>
      <c r="C953" s="987">
        <v>353.61601124673058</v>
      </c>
      <c r="D953" s="987">
        <v>288.3568292271093</v>
      </c>
      <c r="E953" s="987">
        <v>216.67515553877297</v>
      </c>
      <c r="F953" s="987">
        <v>232.8705593885696</v>
      </c>
      <c r="G953" s="987">
        <v>1016.297672670321</v>
      </c>
      <c r="H953" s="987">
        <v>401.2779864221651</v>
      </c>
      <c r="I953" s="619">
        <v>640.05106451976974</v>
      </c>
    </row>
    <row r="954" spans="2:9">
      <c r="B954" s="242" t="s">
        <v>294</v>
      </c>
      <c r="C954" s="987" t="s">
        <v>139</v>
      </c>
      <c r="D954" s="987" t="s">
        <v>139</v>
      </c>
      <c r="E954" s="987" t="s">
        <v>139</v>
      </c>
      <c r="F954" s="987" t="s">
        <v>139</v>
      </c>
      <c r="G954" s="987" t="s">
        <v>139</v>
      </c>
      <c r="H954" s="987" t="s">
        <v>139</v>
      </c>
      <c r="I954" s="619" t="s">
        <v>139</v>
      </c>
    </row>
    <row r="955" spans="2:9">
      <c r="B955" s="242" t="s">
        <v>236</v>
      </c>
      <c r="C955" s="987" t="s">
        <v>139</v>
      </c>
      <c r="D955" s="987" t="s">
        <v>139</v>
      </c>
      <c r="E955" s="987" t="s">
        <v>139</v>
      </c>
      <c r="F955" s="987" t="s">
        <v>139</v>
      </c>
      <c r="G955" s="987" t="s">
        <v>139</v>
      </c>
      <c r="H955" s="987" t="s">
        <v>139</v>
      </c>
      <c r="I955" s="619" t="s">
        <v>139</v>
      </c>
    </row>
    <row r="956" spans="2:9">
      <c r="B956" s="242"/>
      <c r="C956" s="987"/>
      <c r="D956" s="987"/>
      <c r="E956" s="987"/>
      <c r="F956" s="987"/>
      <c r="G956" s="987"/>
      <c r="H956" s="987"/>
      <c r="I956" s="619"/>
    </row>
    <row r="957" spans="2:9">
      <c r="B957" s="64" t="s">
        <v>387</v>
      </c>
      <c r="C957" s="987">
        <v>29190.455402330863</v>
      </c>
      <c r="D957" s="987">
        <v>15648.879035577804</v>
      </c>
      <c r="E957" s="987">
        <v>4413.0967742207822</v>
      </c>
      <c r="F957" s="987">
        <v>6387.6880641574216</v>
      </c>
      <c r="G957" s="987">
        <v>6737.3943180451051</v>
      </c>
      <c r="H957" s="987">
        <v>5146.8701325347547</v>
      </c>
      <c r="I957" s="619">
        <v>4423.9183693720188</v>
      </c>
    </row>
    <row r="958" spans="2:9">
      <c r="B958" s="242" t="s">
        <v>291</v>
      </c>
      <c r="C958" s="987">
        <v>29190.455402330863</v>
      </c>
      <c r="D958" s="987">
        <v>15648.879035577804</v>
      </c>
      <c r="E958" s="987">
        <v>4413.0967742207822</v>
      </c>
      <c r="F958" s="987">
        <v>6387.6880641574216</v>
      </c>
      <c r="G958" s="987">
        <v>6737.3943180451051</v>
      </c>
      <c r="H958" s="987">
        <v>5146.8701325347547</v>
      </c>
      <c r="I958" s="619">
        <v>4423.9183693720188</v>
      </c>
    </row>
    <row r="959" spans="2:9">
      <c r="B959" s="475" t="s">
        <v>292</v>
      </c>
      <c r="C959" s="987">
        <v>397.87854925893635</v>
      </c>
      <c r="D959" s="987">
        <v>484.4048712838399</v>
      </c>
      <c r="E959" s="987">
        <v>434.58443086265959</v>
      </c>
      <c r="F959" s="987">
        <v>290.71457600000002</v>
      </c>
      <c r="G959" s="987">
        <v>703.64501018010958</v>
      </c>
      <c r="H959" s="987">
        <v>687.60582790848548</v>
      </c>
      <c r="I959" s="619">
        <v>637.09592774447538</v>
      </c>
    </row>
    <row r="960" spans="2:9">
      <c r="B960" s="475" t="s">
        <v>293</v>
      </c>
      <c r="C960" s="987">
        <v>28792.576853071925</v>
      </c>
      <c r="D960" s="987">
        <v>15164.474164293966</v>
      </c>
      <c r="E960" s="987">
        <v>3978.5123433581225</v>
      </c>
      <c r="F960" s="987">
        <v>6096.9734881574213</v>
      </c>
      <c r="G960" s="987">
        <v>6033.7493078649959</v>
      </c>
      <c r="H960" s="987">
        <v>4459.2643046262701</v>
      </c>
      <c r="I960" s="619">
        <v>3786.8224416275439</v>
      </c>
    </row>
    <row r="961" spans="2:9">
      <c r="B961" s="242" t="s">
        <v>294</v>
      </c>
      <c r="C961" s="987" t="s">
        <v>139</v>
      </c>
      <c r="D961" s="987" t="s">
        <v>139</v>
      </c>
      <c r="E961" s="987" t="s">
        <v>139</v>
      </c>
      <c r="F961" s="987" t="s">
        <v>139</v>
      </c>
      <c r="G961" s="987" t="s">
        <v>139</v>
      </c>
      <c r="H961" s="987" t="s">
        <v>139</v>
      </c>
      <c r="I961" s="619" t="s">
        <v>139</v>
      </c>
    </row>
    <row r="962" spans="2:9">
      <c r="B962" s="242" t="s">
        <v>236</v>
      </c>
      <c r="C962" s="987" t="s">
        <v>139</v>
      </c>
      <c r="D962" s="987" t="s">
        <v>139</v>
      </c>
      <c r="E962" s="987" t="s">
        <v>139</v>
      </c>
      <c r="F962" s="987" t="s">
        <v>139</v>
      </c>
      <c r="G962" s="987" t="s">
        <v>139</v>
      </c>
      <c r="H962" s="987" t="s">
        <v>139</v>
      </c>
      <c r="I962" s="619" t="s">
        <v>139</v>
      </c>
    </row>
    <row r="963" spans="2:9">
      <c r="B963" s="242"/>
      <c r="C963" s="987"/>
      <c r="D963" s="987"/>
      <c r="E963" s="987"/>
      <c r="F963" s="987"/>
      <c r="G963" s="987"/>
      <c r="H963" s="987"/>
      <c r="I963" s="619"/>
    </row>
    <row r="964" spans="2:9">
      <c r="B964" s="503" t="s">
        <v>947</v>
      </c>
      <c r="C964" s="987"/>
      <c r="D964" s="987"/>
      <c r="E964" s="987"/>
      <c r="F964" s="987"/>
      <c r="G964" s="987"/>
      <c r="H964" s="987"/>
      <c r="I964" s="619"/>
    </row>
    <row r="965" spans="2:9">
      <c r="B965" s="64" t="s">
        <v>388</v>
      </c>
      <c r="C965" s="987"/>
      <c r="D965" s="987"/>
      <c r="E965" s="987"/>
      <c r="F965" s="987"/>
      <c r="G965" s="987"/>
      <c r="H965" s="987"/>
      <c r="I965" s="619"/>
    </row>
    <row r="966" spans="2:9">
      <c r="B966" s="64" t="s">
        <v>386</v>
      </c>
      <c r="C966" s="987">
        <v>133.45248474280731</v>
      </c>
      <c r="D966" s="987">
        <v>599.1122737086863</v>
      </c>
      <c r="E966" s="987">
        <v>433.5043600124572</v>
      </c>
      <c r="F966" s="987">
        <v>466.512</v>
      </c>
      <c r="G966" s="987">
        <v>635.17619420516837</v>
      </c>
      <c r="H966" s="987">
        <v>875.73474945122928</v>
      </c>
      <c r="I966" s="619">
        <v>443.82972787107963</v>
      </c>
    </row>
    <row r="967" spans="2:9">
      <c r="B967" s="242" t="s">
        <v>291</v>
      </c>
      <c r="C967" s="987" t="s">
        <v>139</v>
      </c>
      <c r="D967" s="987" t="s">
        <v>139</v>
      </c>
      <c r="E967" s="987" t="s">
        <v>139</v>
      </c>
      <c r="F967" s="987" t="s">
        <v>139</v>
      </c>
      <c r="G967" s="987" t="s">
        <v>139</v>
      </c>
      <c r="H967" s="987" t="s">
        <v>139</v>
      </c>
      <c r="I967" s="619" t="s">
        <v>139</v>
      </c>
    </row>
    <row r="968" spans="2:9">
      <c r="B968" s="475" t="s">
        <v>292</v>
      </c>
      <c r="C968" s="987" t="s">
        <v>139</v>
      </c>
      <c r="D968" s="987" t="s">
        <v>139</v>
      </c>
      <c r="E968" s="987" t="s">
        <v>139</v>
      </c>
      <c r="F968" s="987" t="s">
        <v>139</v>
      </c>
      <c r="G968" s="987" t="s">
        <v>139</v>
      </c>
      <c r="H968" s="987" t="s">
        <v>139</v>
      </c>
      <c r="I968" s="619" t="s">
        <v>139</v>
      </c>
    </row>
    <row r="969" spans="2:9">
      <c r="B969" s="475" t="s">
        <v>293</v>
      </c>
      <c r="C969" s="987" t="s">
        <v>139</v>
      </c>
      <c r="D969" s="987">
        <v>4.2351768809167911E-2</v>
      </c>
      <c r="E969" s="987">
        <v>4.9050140143257551E-2</v>
      </c>
      <c r="F969" s="987">
        <v>105.584</v>
      </c>
      <c r="G969" s="987">
        <v>0.50900548159749415</v>
      </c>
      <c r="H969" s="987" t="s">
        <v>124</v>
      </c>
      <c r="I969" s="619" t="s">
        <v>124</v>
      </c>
    </row>
    <row r="970" spans="2:9">
      <c r="B970" s="242" t="s">
        <v>294</v>
      </c>
      <c r="C970" s="987">
        <v>133.45248474280731</v>
      </c>
      <c r="D970" s="987">
        <v>599.06992193987708</v>
      </c>
      <c r="E970" s="987">
        <v>433.45530987231393</v>
      </c>
      <c r="F970" s="987">
        <v>360.928</v>
      </c>
      <c r="G970" s="987">
        <v>634.6671887235708</v>
      </c>
      <c r="H970" s="987">
        <v>875.73474945122928</v>
      </c>
      <c r="I970" s="619">
        <v>443.82972787107963</v>
      </c>
    </row>
    <row r="971" spans="2:9">
      <c r="B971" s="242" t="s">
        <v>236</v>
      </c>
      <c r="C971" s="619" t="s">
        <v>139</v>
      </c>
      <c r="D971" s="619" t="s">
        <v>139</v>
      </c>
      <c r="E971" s="619" t="s">
        <v>139</v>
      </c>
      <c r="F971" s="619" t="s">
        <v>139</v>
      </c>
      <c r="G971" s="619" t="s">
        <v>139</v>
      </c>
      <c r="H971" s="619" t="s">
        <v>139</v>
      </c>
      <c r="I971" s="619" t="s">
        <v>139</v>
      </c>
    </row>
    <row r="972" spans="2:9">
      <c r="B972" s="242"/>
      <c r="C972" s="432"/>
      <c r="D972" s="432"/>
      <c r="E972" s="432"/>
      <c r="F972" s="432"/>
      <c r="G972" s="432"/>
      <c r="H972" s="432"/>
      <c r="I972" s="432"/>
    </row>
    <row r="973" spans="2:9">
      <c r="B973" s="64" t="s">
        <v>387</v>
      </c>
      <c r="C973" s="432" t="s">
        <v>139</v>
      </c>
      <c r="D973" s="432" t="s">
        <v>139</v>
      </c>
      <c r="E973" s="432" t="s">
        <v>139</v>
      </c>
      <c r="F973" s="432" t="s">
        <v>139</v>
      </c>
      <c r="G973" s="432" t="s">
        <v>139</v>
      </c>
      <c r="H973" s="432" t="s">
        <v>139</v>
      </c>
      <c r="I973" s="432" t="s">
        <v>139</v>
      </c>
    </row>
    <row r="974" spans="2:9">
      <c r="B974" s="242" t="s">
        <v>291</v>
      </c>
      <c r="C974" s="461" t="s">
        <v>139</v>
      </c>
      <c r="D974" s="461" t="s">
        <v>139</v>
      </c>
      <c r="E974" s="461" t="s">
        <v>139</v>
      </c>
      <c r="F974" s="461" t="s">
        <v>139</v>
      </c>
      <c r="G974" s="461" t="s">
        <v>139</v>
      </c>
      <c r="H974" s="461" t="s">
        <v>139</v>
      </c>
      <c r="I974" s="461" t="s">
        <v>139</v>
      </c>
    </row>
    <row r="975" spans="2:9">
      <c r="B975" s="475" t="s">
        <v>292</v>
      </c>
      <c r="C975" s="461" t="s">
        <v>139</v>
      </c>
      <c r="D975" s="461" t="s">
        <v>139</v>
      </c>
      <c r="E975" s="461" t="s">
        <v>139</v>
      </c>
      <c r="F975" s="461" t="s">
        <v>139</v>
      </c>
      <c r="G975" s="461" t="s">
        <v>139</v>
      </c>
      <c r="H975" s="461" t="s">
        <v>139</v>
      </c>
      <c r="I975" s="461" t="s">
        <v>139</v>
      </c>
    </row>
    <row r="976" spans="2:9">
      <c r="B976" s="475" t="s">
        <v>293</v>
      </c>
      <c r="C976" s="461" t="s">
        <v>139</v>
      </c>
      <c r="D976" s="461" t="s">
        <v>139</v>
      </c>
      <c r="E976" s="461" t="s">
        <v>139</v>
      </c>
      <c r="F976" s="461" t="s">
        <v>139</v>
      </c>
      <c r="G976" s="461" t="s">
        <v>139</v>
      </c>
      <c r="H976" s="461" t="s">
        <v>139</v>
      </c>
      <c r="I976" s="461" t="s">
        <v>139</v>
      </c>
    </row>
    <row r="977" spans="2:9">
      <c r="B977" s="242" t="s">
        <v>294</v>
      </c>
      <c r="C977" s="461" t="s">
        <v>139</v>
      </c>
      <c r="D977" s="461" t="s">
        <v>139</v>
      </c>
      <c r="E977" s="461" t="s">
        <v>139</v>
      </c>
      <c r="F977" s="461" t="s">
        <v>139</v>
      </c>
      <c r="G977" s="461" t="s">
        <v>139</v>
      </c>
      <c r="H977" s="461" t="s">
        <v>139</v>
      </c>
      <c r="I977" s="461" t="s">
        <v>139</v>
      </c>
    </row>
    <row r="978" spans="2:9" ht="15" thickBot="1">
      <c r="B978" s="522" t="s">
        <v>236</v>
      </c>
      <c r="C978" s="461" t="s">
        <v>139</v>
      </c>
      <c r="D978" s="461" t="s">
        <v>139</v>
      </c>
      <c r="E978" s="461" t="s">
        <v>139</v>
      </c>
      <c r="F978" s="461" t="s">
        <v>139</v>
      </c>
      <c r="G978" s="461" t="s">
        <v>139</v>
      </c>
      <c r="H978" s="461" t="s">
        <v>139</v>
      </c>
      <c r="I978" s="461" t="s">
        <v>139</v>
      </c>
    </row>
    <row r="979" spans="2:9" ht="15" thickTop="1">
      <c r="B979" s="1359" t="s">
        <v>929</v>
      </c>
      <c r="C979" s="1359"/>
      <c r="D979" s="1359"/>
      <c r="E979" s="1359"/>
      <c r="F979" s="1359"/>
      <c r="G979" s="1359"/>
      <c r="H979" s="1359"/>
      <c r="I979" s="1359"/>
    </row>
    <row r="980" spans="2:9">
      <c r="B980" s="1310"/>
      <c r="C980" s="1310"/>
      <c r="D980" s="1310"/>
      <c r="E980" s="1310"/>
      <c r="F980" s="1310"/>
      <c r="G980" s="1310"/>
      <c r="H980" s="1310"/>
      <c r="I980" s="1310"/>
    </row>
    <row r="981" spans="2:9">
      <c r="B981" s="1358" t="s">
        <v>64</v>
      </c>
      <c r="C981" s="1358"/>
      <c r="D981" s="1358"/>
      <c r="E981" s="1358"/>
      <c r="F981" s="1358"/>
      <c r="G981" s="1358"/>
      <c r="H981" s="1358"/>
      <c r="I981" s="1358"/>
    </row>
    <row r="982" spans="2:9">
      <c r="B982" s="413" t="s">
        <v>63</v>
      </c>
      <c r="C982" s="459"/>
      <c r="D982" s="459"/>
      <c r="E982" s="459"/>
      <c r="F982" s="459"/>
      <c r="G982" s="459"/>
      <c r="H982" s="459"/>
      <c r="I982" s="459"/>
    </row>
    <row r="983" spans="2:9">
      <c r="B983" s="411"/>
      <c r="C983" s="459"/>
      <c r="D983" s="459"/>
      <c r="E983" s="459"/>
      <c r="F983" s="459"/>
      <c r="G983" s="459"/>
      <c r="H983" s="459"/>
      <c r="I983" s="459"/>
    </row>
    <row r="984" spans="2:9">
      <c r="B984" s="1361" t="s">
        <v>389</v>
      </c>
      <c r="C984" s="1385" t="s">
        <v>390</v>
      </c>
      <c r="D984" s="1385" t="s">
        <v>391</v>
      </c>
      <c r="E984" s="1383" t="s">
        <v>392</v>
      </c>
      <c r="F984" s="1385" t="s">
        <v>393</v>
      </c>
      <c r="G984" s="1385" t="s">
        <v>394</v>
      </c>
      <c r="H984" s="1383" t="s">
        <v>395</v>
      </c>
      <c r="I984" s="1383"/>
    </row>
    <row r="985" spans="2:9">
      <c r="B985" s="1387"/>
      <c r="C985" s="1384"/>
      <c r="D985" s="1384"/>
      <c r="E985" s="1384"/>
      <c r="F985" s="1384"/>
      <c r="G985" s="1384"/>
      <c r="H985" s="1384"/>
      <c r="I985" s="1384"/>
    </row>
    <row r="986" spans="2:9">
      <c r="B986" s="620" t="s">
        <v>944</v>
      </c>
      <c r="C986" s="621" t="s">
        <v>953</v>
      </c>
      <c r="D986" s="622" t="s">
        <v>398</v>
      </c>
      <c r="E986" s="623" t="s">
        <v>399</v>
      </c>
      <c r="F986" s="623" t="s">
        <v>400</v>
      </c>
      <c r="G986" s="623" t="s">
        <v>409</v>
      </c>
      <c r="H986" s="623" t="s">
        <v>402</v>
      </c>
      <c r="I986" s="623"/>
    </row>
    <row r="987" spans="2:9">
      <c r="B987" s="620" t="s">
        <v>954</v>
      </c>
      <c r="C987" s="621" t="s">
        <v>409</v>
      </c>
      <c r="D987" s="622" t="s">
        <v>403</v>
      </c>
      <c r="E987" s="623" t="s">
        <v>412</v>
      </c>
      <c r="F987" s="623" t="s">
        <v>413</v>
      </c>
      <c r="G987" s="623" t="s">
        <v>409</v>
      </c>
      <c r="H987" s="623" t="s">
        <v>402</v>
      </c>
      <c r="I987" s="623"/>
    </row>
    <row r="988" spans="2:9" ht="15" thickBot="1">
      <c r="B988" s="624" t="s">
        <v>955</v>
      </c>
      <c r="C988" s="625" t="s">
        <v>409</v>
      </c>
      <c r="D988" s="626" t="s">
        <v>403</v>
      </c>
      <c r="E988" s="627" t="s">
        <v>412</v>
      </c>
      <c r="F988" s="627" t="s">
        <v>413</v>
      </c>
      <c r="G988" s="627" t="s">
        <v>409</v>
      </c>
      <c r="H988" s="627" t="s">
        <v>402</v>
      </c>
      <c r="I988" s="627"/>
    </row>
    <row r="989" spans="2:9" ht="15" thickTop="1">
      <c r="B989" s="1368"/>
      <c r="C989" s="1368"/>
      <c r="D989" s="1368"/>
      <c r="E989" s="459"/>
      <c r="F989" s="459"/>
      <c r="G989" s="459"/>
      <c r="H989" s="459"/>
      <c r="I989" s="459"/>
    </row>
    <row r="990" spans="2:9">
      <c r="B990" s="1379"/>
      <c r="C990" s="1379"/>
      <c r="D990" s="1379"/>
      <c r="E990" s="459"/>
      <c r="F990" s="459"/>
      <c r="G990" s="459"/>
      <c r="H990" s="459"/>
      <c r="I990" s="459"/>
    </row>
    <row r="991" spans="2:9">
      <c r="B991" s="1361" t="s">
        <v>389</v>
      </c>
      <c r="C991" s="1385" t="s">
        <v>415</v>
      </c>
      <c r="D991" s="1383" t="s">
        <v>416</v>
      </c>
      <c r="E991" s="1383" t="s">
        <v>417</v>
      </c>
      <c r="F991" s="1383" t="s">
        <v>418</v>
      </c>
      <c r="G991" s="1385" t="s">
        <v>419</v>
      </c>
      <c r="H991" s="1385"/>
      <c r="I991" s="1385"/>
    </row>
    <row r="992" spans="2:9">
      <c r="B992" s="1362"/>
      <c r="C992" s="1386"/>
      <c r="D992" s="1386"/>
      <c r="E992" s="1386"/>
      <c r="F992" s="1386"/>
      <c r="G992" s="628" t="s">
        <v>420</v>
      </c>
      <c r="H992" s="628" t="s">
        <v>421</v>
      </c>
      <c r="I992" s="628"/>
    </row>
    <row r="993" spans="2:9">
      <c r="B993" s="629" t="s">
        <v>944</v>
      </c>
      <c r="C993" s="621" t="s">
        <v>429</v>
      </c>
      <c r="D993" s="622" t="s">
        <v>1572</v>
      </c>
      <c r="E993" s="623" t="s">
        <v>918</v>
      </c>
      <c r="F993" s="623">
        <v>0.61805555555555558</v>
      </c>
      <c r="G993" s="623">
        <v>0.3125</v>
      </c>
      <c r="H993" s="623">
        <v>0.64583333333333337</v>
      </c>
      <c r="I993" s="623"/>
    </row>
    <row r="994" spans="2:9">
      <c r="B994" s="629" t="s">
        <v>954</v>
      </c>
      <c r="C994" s="621" t="s">
        <v>429</v>
      </c>
      <c r="D994" s="622" t="s">
        <v>956</v>
      </c>
      <c r="E994" s="623" t="s">
        <v>919</v>
      </c>
      <c r="F994" s="623" t="s">
        <v>139</v>
      </c>
      <c r="G994" s="623" t="s">
        <v>139</v>
      </c>
      <c r="H994" s="623" t="s">
        <v>139</v>
      </c>
      <c r="I994" s="623"/>
    </row>
    <row r="995" spans="2:9" ht="15" thickBot="1">
      <c r="B995" s="485" t="s">
        <v>955</v>
      </c>
      <c r="C995" s="625" t="s">
        <v>429</v>
      </c>
      <c r="D995" s="626" t="s">
        <v>641</v>
      </c>
      <c r="E995" s="627" t="s">
        <v>919</v>
      </c>
      <c r="F995" s="627" t="s">
        <v>139</v>
      </c>
      <c r="G995" s="627" t="s">
        <v>139</v>
      </c>
      <c r="H995" s="627" t="s">
        <v>139</v>
      </c>
      <c r="I995" s="627"/>
    </row>
    <row r="996" spans="2:9" ht="15" thickTop="1">
      <c r="B996" s="1388" t="s">
        <v>929</v>
      </c>
      <c r="C996" s="1388"/>
      <c r="D996" s="1388"/>
      <c r="E996" s="459"/>
      <c r="F996" s="459"/>
      <c r="G996" s="459"/>
      <c r="H996" s="459"/>
      <c r="I996" s="459"/>
    </row>
    <row r="997" spans="2:9">
      <c r="B997" s="556"/>
      <c r="C997" s="556"/>
      <c r="D997" s="556"/>
      <c r="E997" s="459"/>
      <c r="F997" s="459"/>
      <c r="G997" s="459"/>
      <c r="H997" s="459"/>
      <c r="I997" s="459"/>
    </row>
    <row r="998" spans="2:9">
      <c r="B998" s="411"/>
      <c r="C998" s="459"/>
      <c r="D998" s="459"/>
      <c r="E998" s="459"/>
      <c r="F998" s="459"/>
      <c r="G998" s="459"/>
      <c r="H998" s="459"/>
      <c r="I998" s="459"/>
    </row>
    <row r="999" spans="2:9">
      <c r="B999" s="1358" t="s">
        <v>72</v>
      </c>
      <c r="C999" s="1358"/>
      <c r="D999" s="1358"/>
      <c r="E999" s="1358"/>
      <c r="F999" s="1358"/>
      <c r="G999" s="1358"/>
      <c r="H999" s="1358"/>
      <c r="I999" s="1358"/>
    </row>
    <row r="1000" spans="2:9">
      <c r="B1000" s="413" t="s">
        <v>71</v>
      </c>
      <c r="C1000" s="459"/>
      <c r="D1000" s="459"/>
      <c r="E1000" s="459"/>
      <c r="F1000" s="459"/>
      <c r="G1000" s="459"/>
      <c r="H1000" s="459"/>
      <c r="I1000" s="459"/>
    </row>
    <row r="1001" spans="2:9">
      <c r="B1001" s="411"/>
      <c r="C1001" s="459"/>
      <c r="D1001" s="459"/>
      <c r="E1001" s="459"/>
      <c r="F1001" s="459"/>
      <c r="G1001" s="459"/>
      <c r="H1001" s="459"/>
      <c r="I1001" s="459"/>
    </row>
    <row r="1002" spans="2:9" ht="24">
      <c r="B1002" s="932" t="s">
        <v>389</v>
      </c>
      <c r="C1002" s="631" t="s">
        <v>392</v>
      </c>
      <c r="D1002" s="631" t="s">
        <v>434</v>
      </c>
      <c r="E1002" s="631" t="s">
        <v>435</v>
      </c>
      <c r="F1002" s="631" t="s">
        <v>436</v>
      </c>
      <c r="G1002" s="631" t="s">
        <v>437</v>
      </c>
      <c r="H1002" s="459"/>
      <c r="I1002" s="459"/>
    </row>
    <row r="1003" spans="2:9">
      <c r="B1003" s="797" t="s">
        <v>957</v>
      </c>
      <c r="C1003" s="931" t="s">
        <v>404</v>
      </c>
      <c r="D1003" s="931" t="s">
        <v>958</v>
      </c>
      <c r="E1003" s="931" t="s">
        <v>124</v>
      </c>
      <c r="F1003" s="931" t="s">
        <v>959</v>
      </c>
      <c r="G1003" s="931" t="s">
        <v>648</v>
      </c>
      <c r="H1003" s="459"/>
      <c r="I1003" s="459"/>
    </row>
    <row r="1004" spans="2:9" s="927" customFormat="1" ht="15" thickBot="1">
      <c r="B1004" s="855" t="s">
        <v>1472</v>
      </c>
      <c r="C1004" s="543" t="s">
        <v>1473</v>
      </c>
      <c r="D1004" s="543" t="s">
        <v>1474</v>
      </c>
      <c r="E1004" s="543"/>
      <c r="F1004" s="543" t="s">
        <v>1475</v>
      </c>
      <c r="G1004" s="543" t="s">
        <v>1476</v>
      </c>
      <c r="H1004" s="459"/>
      <c r="I1004" s="459"/>
    </row>
    <row r="1005" spans="2:9" ht="15" thickTop="1">
      <c r="B1005" s="1391"/>
      <c r="C1005" s="1391"/>
      <c r="D1005" s="1391"/>
      <c r="E1005" s="459"/>
      <c r="F1005" s="459"/>
      <c r="G1005" s="459"/>
      <c r="H1005" s="459"/>
      <c r="I1005" s="459"/>
    </row>
    <row r="1006" spans="2:9">
      <c r="B1006" s="546"/>
      <c r="C1006" s="459"/>
      <c r="D1006" s="459"/>
      <c r="E1006" s="459"/>
      <c r="F1006" s="459"/>
      <c r="G1006" s="459"/>
      <c r="H1006" s="459"/>
      <c r="I1006" s="459"/>
    </row>
    <row r="1007" spans="2:9">
      <c r="B1007" s="411"/>
      <c r="C1007" s="459"/>
      <c r="D1007" s="459"/>
      <c r="E1007" s="459"/>
      <c r="F1007" s="459"/>
      <c r="G1007" s="459"/>
      <c r="H1007" s="459"/>
      <c r="I1007" s="459"/>
    </row>
    <row r="1008" spans="2:9">
      <c r="B1008" s="1358" t="s">
        <v>83</v>
      </c>
      <c r="C1008" s="1358"/>
      <c r="D1008" s="1358"/>
      <c r="E1008" s="1358"/>
      <c r="F1008" s="1358"/>
      <c r="G1008" s="1358"/>
      <c r="H1008" s="1358"/>
      <c r="I1008" s="1358"/>
    </row>
    <row r="1009" spans="2:9">
      <c r="B1009" s="413" t="s">
        <v>82</v>
      </c>
      <c r="C1009" s="459"/>
      <c r="D1009" s="459"/>
      <c r="E1009" s="459"/>
      <c r="F1009" s="459"/>
      <c r="G1009" s="459"/>
      <c r="H1009" s="459"/>
      <c r="I1009" s="459"/>
    </row>
    <row r="1010" spans="2:9">
      <c r="B1010" s="411"/>
      <c r="C1010" s="459"/>
      <c r="D1010" s="459"/>
      <c r="E1010" s="459"/>
      <c r="F1010" s="459"/>
      <c r="G1010" s="459"/>
      <c r="H1010" s="459"/>
      <c r="I1010" s="459"/>
    </row>
    <row r="1011" spans="2:9">
      <c r="B1011" s="1361" t="s">
        <v>444</v>
      </c>
      <c r="C1011" s="1383" t="s">
        <v>445</v>
      </c>
      <c r="D1011" s="1383" t="s">
        <v>392</v>
      </c>
      <c r="E1011" s="1383" t="s">
        <v>446</v>
      </c>
      <c r="F1011" s="1383" t="s">
        <v>447</v>
      </c>
      <c r="G1011" s="1383" t="s">
        <v>448</v>
      </c>
      <c r="H1011" s="1383" t="s">
        <v>449</v>
      </c>
      <c r="I1011" s="1383"/>
    </row>
    <row r="1012" spans="2:9">
      <c r="B1012" s="1362"/>
      <c r="C1012" s="1386"/>
      <c r="D1012" s="1386"/>
      <c r="E1012" s="1386"/>
      <c r="F1012" s="1386"/>
      <c r="G1012" s="1386"/>
      <c r="H1012" s="1386"/>
      <c r="I1012" s="1386"/>
    </row>
    <row r="1013" spans="2:9" ht="15" thickBot="1">
      <c r="B1013" s="485" t="s">
        <v>947</v>
      </c>
      <c r="C1013" s="632" t="s">
        <v>124</v>
      </c>
      <c r="D1013" s="555" t="s">
        <v>399</v>
      </c>
      <c r="E1013" s="555" t="s">
        <v>124</v>
      </c>
      <c r="F1013" s="555" t="s">
        <v>124</v>
      </c>
      <c r="G1013" s="555" t="s">
        <v>124</v>
      </c>
      <c r="H1013" s="555" t="s">
        <v>958</v>
      </c>
      <c r="I1013" s="555"/>
    </row>
    <row r="1014" spans="2:9" ht="15" thickTop="1">
      <c r="B1014" s="498"/>
      <c r="C1014" s="459"/>
      <c r="D1014" s="459"/>
      <c r="E1014" s="459"/>
      <c r="F1014" s="459"/>
      <c r="G1014" s="459"/>
      <c r="H1014" s="459"/>
      <c r="I1014" s="459"/>
    </row>
    <row r="1015" spans="2:9">
      <c r="B1015" s="1361" t="s">
        <v>444</v>
      </c>
      <c r="C1015" s="1385" t="s">
        <v>456</v>
      </c>
      <c r="D1015" s="1383" t="s">
        <v>457</v>
      </c>
      <c r="E1015" s="1383" t="s">
        <v>458</v>
      </c>
      <c r="F1015" s="1383" t="s">
        <v>459</v>
      </c>
      <c r="G1015" s="459"/>
      <c r="H1015" s="459"/>
      <c r="I1015" s="459"/>
    </row>
    <row r="1016" spans="2:9">
      <c r="B1016" s="1362"/>
      <c r="C1016" s="1386"/>
      <c r="D1016" s="1386"/>
      <c r="E1016" s="1386"/>
      <c r="F1016" s="1386"/>
      <c r="G1016" s="459"/>
      <c r="H1016" s="459"/>
      <c r="I1016" s="459"/>
    </row>
    <row r="1017" spans="2:9" ht="15" thickBot="1">
      <c r="B1017" s="485" t="s">
        <v>947</v>
      </c>
      <c r="C1017" s="400" t="s">
        <v>960</v>
      </c>
      <c r="D1017" s="401" t="s">
        <v>124</v>
      </c>
      <c r="E1017" s="401" t="s">
        <v>404</v>
      </c>
      <c r="F1017" s="401" t="s">
        <v>124</v>
      </c>
      <c r="G1017" s="459"/>
      <c r="H1017" s="459"/>
      <c r="I1017" s="459"/>
    </row>
    <row r="1018" spans="2:9" ht="15" thickTop="1">
      <c r="B1018" s="1388" t="s">
        <v>929</v>
      </c>
      <c r="C1018" s="1388"/>
      <c r="D1018" s="1388"/>
      <c r="E1018" s="487"/>
      <c r="F1018" s="487"/>
      <c r="G1018" s="459"/>
      <c r="H1018" s="459"/>
      <c r="I1018" s="459"/>
    </row>
    <row r="1019" spans="2:9">
      <c r="B1019" s="411"/>
      <c r="C1019" s="459"/>
      <c r="D1019" s="459"/>
      <c r="E1019" s="459"/>
      <c r="F1019" s="459"/>
      <c r="G1019" s="459"/>
      <c r="H1019" s="459"/>
      <c r="I1019" s="459"/>
    </row>
    <row r="1020" spans="2:9">
      <c r="B1020" s="1358" t="s">
        <v>92</v>
      </c>
      <c r="C1020" s="1358"/>
      <c r="D1020" s="1358"/>
      <c r="E1020" s="1358"/>
      <c r="F1020" s="1358"/>
      <c r="G1020" s="1358"/>
      <c r="H1020" s="1358"/>
      <c r="I1020" s="1358"/>
    </row>
    <row r="1021" spans="2:9">
      <c r="B1021" s="413" t="s">
        <v>91</v>
      </c>
      <c r="C1021" s="459"/>
      <c r="D1021" s="459"/>
      <c r="E1021" s="459"/>
      <c r="F1021" s="459"/>
      <c r="G1021" s="459"/>
      <c r="H1021" s="459"/>
      <c r="I1021" s="459"/>
    </row>
    <row r="1022" spans="2:9">
      <c r="B1022" s="411"/>
      <c r="C1022" s="459"/>
      <c r="D1022" s="459"/>
      <c r="E1022" s="459"/>
      <c r="F1022" s="459"/>
      <c r="G1022" s="459"/>
      <c r="H1022" s="459"/>
      <c r="I1022" s="459"/>
    </row>
    <row r="1023" spans="2:9">
      <c r="B1023" s="1361" t="s">
        <v>389</v>
      </c>
      <c r="C1023" s="1383" t="s">
        <v>464</v>
      </c>
      <c r="D1023" s="1383" t="s">
        <v>392</v>
      </c>
      <c r="E1023" s="1383" t="s">
        <v>465</v>
      </c>
      <c r="F1023" s="1383" t="s">
        <v>466</v>
      </c>
      <c r="G1023" s="1383" t="s">
        <v>467</v>
      </c>
      <c r="H1023" s="1383" t="s">
        <v>468</v>
      </c>
      <c r="I1023" s="1383"/>
    </row>
    <row r="1024" spans="2:9">
      <c r="B1024" s="1362"/>
      <c r="C1024" s="1386"/>
      <c r="D1024" s="1386"/>
      <c r="E1024" s="1386"/>
      <c r="F1024" s="1386"/>
      <c r="G1024" s="1386"/>
      <c r="H1024" s="1386"/>
      <c r="I1024" s="1386"/>
    </row>
    <row r="1025" spans="2:9" ht="24">
      <c r="B1025" s="629" t="s">
        <v>961</v>
      </c>
      <c r="C1025" s="633" t="s">
        <v>962</v>
      </c>
      <c r="D1025" s="621" t="s">
        <v>399</v>
      </c>
      <c r="E1025" s="633" t="s">
        <v>961</v>
      </c>
      <c r="F1025" s="621" t="s">
        <v>963</v>
      </c>
      <c r="G1025" s="621" t="s">
        <v>124</v>
      </c>
      <c r="H1025" s="621" t="s">
        <v>964</v>
      </c>
      <c r="I1025" s="621"/>
    </row>
    <row r="1026" spans="2:9" ht="24.6" thickBot="1">
      <c r="B1026" s="485" t="s">
        <v>947</v>
      </c>
      <c r="C1026" s="634" t="s">
        <v>925</v>
      </c>
      <c r="D1026" s="625" t="s">
        <v>404</v>
      </c>
      <c r="E1026" s="625" t="s">
        <v>965</v>
      </c>
      <c r="F1026" s="625" t="s">
        <v>966</v>
      </c>
      <c r="G1026" s="625" t="s">
        <v>124</v>
      </c>
      <c r="H1026" s="635" t="s">
        <v>967</v>
      </c>
      <c r="I1026" s="635"/>
    </row>
    <row r="1027" spans="2:9" ht="15" thickTop="1">
      <c r="B1027" s="486"/>
      <c r="C1027" s="636"/>
      <c r="D1027" s="459"/>
      <c r="E1027" s="459"/>
      <c r="F1027" s="459"/>
      <c r="G1027" s="459"/>
      <c r="H1027" s="459"/>
      <c r="I1027" s="459"/>
    </row>
    <row r="1028" spans="2:9">
      <c r="B1028" s="1361" t="s">
        <v>389</v>
      </c>
      <c r="C1028" s="1385" t="s">
        <v>471</v>
      </c>
      <c r="D1028" s="1383" t="s">
        <v>472</v>
      </c>
      <c r="E1028" s="1383" t="s">
        <v>473</v>
      </c>
      <c r="F1028" s="1383" t="s">
        <v>458</v>
      </c>
      <c r="G1028" s="459"/>
      <c r="H1028" s="459"/>
      <c r="I1028" s="459"/>
    </row>
    <row r="1029" spans="2:9">
      <c r="B1029" s="1362"/>
      <c r="C1029" s="1386"/>
      <c r="D1029" s="1386"/>
      <c r="E1029" s="1386"/>
      <c r="F1029" s="1386"/>
      <c r="G1029" s="459"/>
      <c r="H1029" s="459"/>
      <c r="I1029" s="459"/>
    </row>
    <row r="1030" spans="2:9">
      <c r="B1030" s="255" t="s">
        <v>961</v>
      </c>
      <c r="C1030" s="621" t="s">
        <v>629</v>
      </c>
      <c r="D1030" s="637" t="s">
        <v>968</v>
      </c>
      <c r="E1030" s="621" t="s">
        <v>926</v>
      </c>
      <c r="F1030" s="638" t="s">
        <v>399</v>
      </c>
      <c r="G1030" s="459"/>
      <c r="H1030" s="459"/>
      <c r="I1030" s="459"/>
    </row>
    <row r="1031" spans="2:9" ht="15" thickBot="1">
      <c r="B1031" s="485" t="s">
        <v>947</v>
      </c>
      <c r="C1031" s="634" t="s">
        <v>769</v>
      </c>
      <c r="D1031" s="639"/>
      <c r="E1031" s="625" t="s">
        <v>926</v>
      </c>
      <c r="F1031" s="640" t="s">
        <v>399</v>
      </c>
      <c r="G1031" s="459"/>
      <c r="H1031" s="459"/>
      <c r="I1031" s="459"/>
    </row>
    <row r="1032" spans="2:9" ht="15" thickTop="1">
      <c r="B1032" s="1388" t="s">
        <v>929</v>
      </c>
      <c r="C1032" s="1388"/>
      <c r="D1032" s="1388"/>
      <c r="E1032" s="459"/>
      <c r="F1032" s="459"/>
      <c r="G1032" s="459"/>
      <c r="H1032" s="459"/>
      <c r="I1032" s="459"/>
    </row>
    <row r="1033" spans="2:9">
      <c r="B1033" s="411"/>
      <c r="C1033" s="459"/>
      <c r="D1033" s="459"/>
      <c r="E1033" s="459"/>
      <c r="F1033" s="459"/>
      <c r="G1033" s="459"/>
      <c r="H1033" s="459"/>
      <c r="I1033" s="459"/>
    </row>
  </sheetData>
  <protectedRanges>
    <protectedRange sqref="I10 I8" name="Range1"/>
    <protectedRange sqref="I20" name="Range1_1_3"/>
    <protectedRange sqref="I23" name="Range1_2_1"/>
    <protectedRange sqref="I24" name="Range1_2_2"/>
    <protectedRange sqref="I25" name="Range1_3_1"/>
    <protectedRange sqref="C40:I40 C42:I42" name="Range1_4"/>
    <protectedRange sqref="C57:I57" name="Range1_6"/>
    <protectedRange sqref="C61:I65" name="Range1_1_4"/>
    <protectedRange sqref="I68:I74 C69:H75" name="Range1_3_2"/>
    <protectedRange sqref="C78:I78 C77:E77 I77" name="Range1_2_3"/>
    <protectedRange sqref="C366:I367 C371:I371" name="Range1_11"/>
    <protectedRange sqref="C424:I425 I429" name="Range1_1_7"/>
    <protectedRange sqref="C813:I813" name="Range1_13"/>
    <protectedRange sqref="C816:I817" name="Range1_1_9"/>
    <protectedRange sqref="C820:I820" name="Range1_14"/>
    <protectedRange sqref="C823:I824" name="Range1_1_10"/>
    <protectedRange sqref="C865:I866" name="Range1_15"/>
    <protectedRange sqref="I888:I889" name="Range1_1_11"/>
    <protectedRange sqref="C920:I921" name="Range1_1_13"/>
    <protectedRange sqref="C986:C988" name="Range1_17"/>
    <protectedRange sqref="C993:G995 D986:I988" name="Range1_1_15"/>
    <protectedRange sqref="C1026:F1026" name="Range1_19"/>
    <protectedRange sqref="C1031:F1031 G1026:I1026" name="Range1_1_17"/>
    <protectedRange sqref="C1030:F1030 C1025:I1025" name="Range1_2_7"/>
    <protectedRange sqref="C7:C12 D8:H8 D10:H10" name="Range1_8"/>
    <protectedRange sqref="C20:H20" name="Range1_1_3_1"/>
    <protectedRange sqref="C23:H23" name="Range1_2_1_1"/>
    <protectedRange sqref="C24:H24" name="Range1_2_2_1"/>
    <protectedRange sqref="C25:H25" name="Range1_3_1_1"/>
    <protectedRange sqref="F77:H77" name="Range1_2_3_1"/>
    <protectedRange sqref="C88:I88" name="Range1_7_1"/>
    <protectedRange sqref="C91:I91" name="Range1_1_5_1"/>
    <protectedRange sqref="C94:I97" name="Range1_2_5_1"/>
    <protectedRange sqref="C429:H429" name="Range1_1_7_1"/>
    <protectedRange sqref="C888:H889" name="Range1_1_11_1"/>
  </protectedRanges>
  <mergeCells count="123">
    <mergeCell ref="B1028:B1029"/>
    <mergeCell ref="C1028:C1029"/>
    <mergeCell ref="D1028:D1029"/>
    <mergeCell ref="E1028:E1029"/>
    <mergeCell ref="F1028:F1029"/>
    <mergeCell ref="B1032:D1032"/>
    <mergeCell ref="B1018:D1018"/>
    <mergeCell ref="B1020:I1020"/>
    <mergeCell ref="B1023:B1024"/>
    <mergeCell ref="C1023:C1024"/>
    <mergeCell ref="D1023:D1024"/>
    <mergeCell ref="E1023:E1024"/>
    <mergeCell ref="F1023:F1024"/>
    <mergeCell ref="G1023:G1024"/>
    <mergeCell ref="H1023:H1024"/>
    <mergeCell ref="I1023:I1024"/>
    <mergeCell ref="B1015:B1016"/>
    <mergeCell ref="C1015:C1016"/>
    <mergeCell ref="D1015:D1016"/>
    <mergeCell ref="E1015:E1016"/>
    <mergeCell ref="F1015:F1016"/>
    <mergeCell ref="B1011:B1012"/>
    <mergeCell ref="C1011:C1012"/>
    <mergeCell ref="D1011:D1012"/>
    <mergeCell ref="E1011:E1012"/>
    <mergeCell ref="F1011:F1012"/>
    <mergeCell ref="G1011:G1012"/>
    <mergeCell ref="H1011:H1012"/>
    <mergeCell ref="I1011:I1012"/>
    <mergeCell ref="F991:F992"/>
    <mergeCell ref="G991:I991"/>
    <mergeCell ref="B996:D996"/>
    <mergeCell ref="B999:I999"/>
    <mergeCell ref="B1005:D1005"/>
    <mergeCell ref="B1008:I1008"/>
    <mergeCell ref="B989:D989"/>
    <mergeCell ref="B990:D990"/>
    <mergeCell ref="B991:B992"/>
    <mergeCell ref="C991:C992"/>
    <mergeCell ref="D991:D992"/>
    <mergeCell ref="E991:E992"/>
    <mergeCell ref="B980:I980"/>
    <mergeCell ref="B981:I981"/>
    <mergeCell ref="B984:B985"/>
    <mergeCell ref="C984:C985"/>
    <mergeCell ref="D984:D985"/>
    <mergeCell ref="E984:E985"/>
    <mergeCell ref="F984:F985"/>
    <mergeCell ref="G984:G985"/>
    <mergeCell ref="H984:H985"/>
    <mergeCell ref="I984:I985"/>
    <mergeCell ref="B901:I901"/>
    <mergeCell ref="B903:I903"/>
    <mergeCell ref="B939:I939"/>
    <mergeCell ref="B940:I940"/>
    <mergeCell ref="B941:I941"/>
    <mergeCell ref="B979:I979"/>
    <mergeCell ref="B855:I855"/>
    <mergeCell ref="B857:I857"/>
    <mergeCell ref="B877:I877"/>
    <mergeCell ref="B878:I878"/>
    <mergeCell ref="B880:I880"/>
    <mergeCell ref="B900:I900"/>
    <mergeCell ref="B711:I711"/>
    <mergeCell ref="B713:I713"/>
    <mergeCell ref="B803:I803"/>
    <mergeCell ref="B804:I804"/>
    <mergeCell ref="B806:I806"/>
    <mergeCell ref="B854:I854"/>
    <mergeCell ref="B593:I593"/>
    <mergeCell ref="B595:I595"/>
    <mergeCell ref="B618:I618"/>
    <mergeCell ref="B619:I619"/>
    <mergeCell ref="B621:I621"/>
    <mergeCell ref="B710:I710"/>
    <mergeCell ref="B515:I515"/>
    <mergeCell ref="B517:I517"/>
    <mergeCell ref="B553:I553"/>
    <mergeCell ref="B554:I554"/>
    <mergeCell ref="B556:I556"/>
    <mergeCell ref="B592:I592"/>
    <mergeCell ref="B487:I487"/>
    <mergeCell ref="B489:I489"/>
    <mergeCell ref="B501:I501"/>
    <mergeCell ref="B502:I502"/>
    <mergeCell ref="B504:I504"/>
    <mergeCell ref="B514:I514"/>
    <mergeCell ref="B444:I444"/>
    <mergeCell ref="B486:I486"/>
    <mergeCell ref="B385:I385"/>
    <mergeCell ref="B387:I387"/>
    <mergeCell ref="B442:I442"/>
    <mergeCell ref="B443:I443"/>
    <mergeCell ref="B279:I279"/>
    <mergeCell ref="B281:I281"/>
    <mergeCell ref="B326:I326"/>
    <mergeCell ref="B327:I327"/>
    <mergeCell ref="B329:I329"/>
    <mergeCell ref="B384:I384"/>
    <mergeCell ref="B145:I145"/>
    <mergeCell ref="B147:I147"/>
    <mergeCell ref="B211:I211"/>
    <mergeCell ref="B212:I212"/>
    <mergeCell ref="B214:I214"/>
    <mergeCell ref="B278:I278"/>
    <mergeCell ref="B82:I82"/>
    <mergeCell ref="B109:I109"/>
    <mergeCell ref="B110:I110"/>
    <mergeCell ref="B111:I111"/>
    <mergeCell ref="B113:I113"/>
    <mergeCell ref="B144:I144"/>
    <mergeCell ref="B34:I34"/>
    <mergeCell ref="B49:I49"/>
    <mergeCell ref="B50:I50"/>
    <mergeCell ref="B52:I52"/>
    <mergeCell ref="B79:I79"/>
    <mergeCell ref="B80:I80"/>
    <mergeCell ref="B2:I2"/>
    <mergeCell ref="B13:I13"/>
    <mergeCell ref="B14:I14"/>
    <mergeCell ref="B16:I16"/>
    <mergeCell ref="B31:I31"/>
    <mergeCell ref="B32:I32"/>
  </mergeCell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I791"/>
  <sheetViews>
    <sheetView view="pageBreakPreview" topLeftCell="A771" zoomScale="60" zoomScaleNormal="100" workbookViewId="0">
      <selection activeCell="A792" sqref="A792:XFD956"/>
    </sheetView>
  </sheetViews>
  <sheetFormatPr baseColWidth="10" defaultRowHeight="14.4"/>
  <cols>
    <col min="2" max="2" width="74.88671875" customWidth="1"/>
    <col min="3" max="7" width="22.6640625" customWidth="1"/>
    <col min="8" max="9" width="22.6640625" style="906" customWidth="1"/>
  </cols>
  <sheetData>
    <row r="2" spans="2:9">
      <c r="B2" s="1319" t="s">
        <v>6</v>
      </c>
      <c r="C2" s="1319"/>
      <c r="D2" s="1319"/>
      <c r="E2" s="1319"/>
      <c r="F2" s="1319"/>
      <c r="G2" s="1319"/>
      <c r="H2" s="1319"/>
      <c r="I2" s="1319"/>
    </row>
    <row r="3" spans="2:9">
      <c r="B3" s="750" t="s">
        <v>5</v>
      </c>
      <c r="C3" s="14"/>
      <c r="D3" s="14"/>
      <c r="E3" s="14"/>
      <c r="F3" s="14"/>
      <c r="G3" s="14"/>
      <c r="H3" s="14"/>
      <c r="I3" s="14"/>
    </row>
    <row r="4" spans="2:9">
      <c r="B4" s="15"/>
      <c r="C4" s="14"/>
      <c r="D4" s="14"/>
      <c r="E4" s="14"/>
      <c r="F4" s="14"/>
      <c r="G4" s="14"/>
      <c r="H4" s="14"/>
      <c r="I4" s="14"/>
    </row>
    <row r="5" spans="2:9">
      <c r="B5" s="16"/>
      <c r="C5" s="416">
        <v>2014</v>
      </c>
      <c r="D5" s="416">
        <v>2015</v>
      </c>
      <c r="E5" s="416">
        <v>2016</v>
      </c>
      <c r="F5" s="416">
        <v>2017</v>
      </c>
      <c r="G5" s="416">
        <v>2018</v>
      </c>
      <c r="H5" s="416">
        <v>2019</v>
      </c>
      <c r="I5" s="416">
        <v>2020</v>
      </c>
    </row>
    <row r="6" spans="2:9">
      <c r="B6" s="18" t="s">
        <v>482</v>
      </c>
      <c r="C6" s="205">
        <v>30814.174999999999</v>
      </c>
      <c r="D6" s="205">
        <v>31151.643</v>
      </c>
      <c r="E6" s="205">
        <v>31488.625</v>
      </c>
      <c r="F6" s="205">
        <v>31826.018</v>
      </c>
      <c r="G6" s="205">
        <v>32162.184000000001</v>
      </c>
      <c r="H6" s="205">
        <v>32495.51</v>
      </c>
      <c r="I6" s="205">
        <v>32824.358</v>
      </c>
    </row>
    <row r="7" spans="2:9">
      <c r="B7" s="18" t="s">
        <v>112</v>
      </c>
      <c r="C7" s="205">
        <v>67786.363443614406</v>
      </c>
      <c r="D7" s="205">
        <v>56098.124769729955</v>
      </c>
      <c r="E7" s="205">
        <v>58003.485439011027</v>
      </c>
      <c r="F7" s="205">
        <v>66127.270346175224</v>
      </c>
      <c r="G7" s="205">
        <v>66777.837987774154</v>
      </c>
      <c r="H7" s="205">
        <v>69656.473204318347</v>
      </c>
      <c r="I7" s="205">
        <v>56665.979352955255</v>
      </c>
    </row>
    <row r="8" spans="2:9">
      <c r="B8" s="18" t="s">
        <v>475</v>
      </c>
      <c r="C8" s="205">
        <v>2199.8435279742007</v>
      </c>
      <c r="D8" s="205">
        <v>1800.807898630899</v>
      </c>
      <c r="E8" s="205">
        <v>1842.0456732871326</v>
      </c>
      <c r="F8" s="205">
        <v>2077.7739252889014</v>
      </c>
      <c r="G8" s="205">
        <v>2076.2843091680015</v>
      </c>
      <c r="H8" s="205">
        <v>2143.5722413440608</v>
      </c>
      <c r="I8" s="205">
        <v>1726.3393042738339</v>
      </c>
    </row>
    <row r="9" spans="2:9">
      <c r="B9" s="18" t="s">
        <v>483</v>
      </c>
      <c r="C9" s="204">
        <v>3.2240611887172999</v>
      </c>
      <c r="D9" s="204">
        <v>4.3979285416694003</v>
      </c>
      <c r="E9" s="204">
        <v>3.2348819503701201</v>
      </c>
      <c r="F9" s="204">
        <v>1.3648558837145399</v>
      </c>
      <c r="G9" s="204">
        <v>2.1925231538681902</v>
      </c>
      <c r="H9" s="204">
        <v>1.90009157916242</v>
      </c>
      <c r="I9" s="204">
        <v>1.97323222946076</v>
      </c>
    </row>
    <row r="10" spans="2:9" ht="16.2">
      <c r="B10" s="18" t="s">
        <v>777</v>
      </c>
      <c r="C10" s="205"/>
      <c r="D10" s="205"/>
      <c r="E10" s="205"/>
      <c r="F10" s="205"/>
      <c r="G10" s="205"/>
      <c r="H10" s="205"/>
      <c r="I10" s="205"/>
    </row>
    <row r="11" spans="2:9">
      <c r="B11" s="21" t="s">
        <v>485</v>
      </c>
      <c r="C11" s="205">
        <v>2.9849999999999999</v>
      </c>
      <c r="D11" s="205">
        <v>3.4104999999999999</v>
      </c>
      <c r="E11" s="205">
        <v>3.3559999999999999</v>
      </c>
      <c r="F11" s="205">
        <v>3.2414999999999998</v>
      </c>
      <c r="G11" s="205">
        <v>3.3740000000000001</v>
      </c>
      <c r="H11" s="205">
        <v>3.3140000000000001</v>
      </c>
      <c r="I11" s="205">
        <v>3.621</v>
      </c>
    </row>
    <row r="12" spans="2:9" ht="15" thickBot="1">
      <c r="B12" s="22" t="s">
        <v>114</v>
      </c>
      <c r="C12" s="762">
        <v>2.8383998737373743</v>
      </c>
      <c r="D12" s="762">
        <v>3.1844524999999995</v>
      </c>
      <c r="E12" s="762">
        <v>3.3751000000000002</v>
      </c>
      <c r="F12" s="762">
        <v>3.2607499999999998</v>
      </c>
      <c r="G12" s="762">
        <v>3.2866</v>
      </c>
      <c r="H12" s="762">
        <v>3.33697</v>
      </c>
      <c r="I12" s="762">
        <v>3.4950233333333336</v>
      </c>
    </row>
    <row r="13" spans="2:9" ht="15" thickTop="1">
      <c r="B13" s="1321" t="s">
        <v>1225</v>
      </c>
      <c r="C13" s="1321"/>
      <c r="D13" s="1321"/>
      <c r="E13" s="1321"/>
      <c r="F13" s="1321"/>
      <c r="G13" s="1321"/>
      <c r="H13" s="14"/>
      <c r="I13" s="14"/>
    </row>
    <row r="14" spans="2:9">
      <c r="B14" s="1334"/>
      <c r="C14" s="1334"/>
      <c r="D14" s="1334"/>
      <c r="E14" s="1334"/>
      <c r="F14" s="1334"/>
      <c r="G14" s="1334"/>
      <c r="H14" s="1334"/>
      <c r="I14" s="1334"/>
    </row>
    <row r="15" spans="2:9">
      <c r="B15" s="1319" t="s">
        <v>8</v>
      </c>
      <c r="C15" s="1319"/>
      <c r="D15" s="1319"/>
      <c r="E15" s="1319"/>
      <c r="F15" s="1319"/>
      <c r="G15" s="1319"/>
      <c r="H15" s="1319"/>
      <c r="I15" s="1319"/>
    </row>
    <row r="16" spans="2:9" ht="15.6">
      <c r="B16" s="763" t="s">
        <v>7</v>
      </c>
      <c r="C16" s="14"/>
      <c r="D16" s="14"/>
      <c r="E16" s="14"/>
      <c r="F16" s="14"/>
      <c r="G16" s="14"/>
      <c r="H16" s="14"/>
      <c r="I16" s="14"/>
    </row>
    <row r="17" spans="2:9">
      <c r="B17" s="26" t="s">
        <v>115</v>
      </c>
      <c r="C17" s="14"/>
      <c r="D17" s="14"/>
      <c r="E17" s="14"/>
      <c r="F17" s="14"/>
      <c r="G17" s="14"/>
      <c r="H17" s="14"/>
      <c r="I17" s="14"/>
    </row>
    <row r="18" spans="2:9">
      <c r="B18" s="27"/>
      <c r="C18" s="14"/>
      <c r="D18" s="14"/>
      <c r="E18" s="14"/>
      <c r="F18" s="14"/>
      <c r="G18" s="14"/>
      <c r="H18" s="14"/>
      <c r="I18" s="14"/>
    </row>
    <row r="19" spans="2:9">
      <c r="B19" s="16"/>
      <c r="C19" s="416">
        <v>2014</v>
      </c>
      <c r="D19" s="416">
        <v>2015</v>
      </c>
      <c r="E19" s="416">
        <v>2016</v>
      </c>
      <c r="F19" s="416">
        <v>2017</v>
      </c>
      <c r="G19" s="416">
        <v>2018</v>
      </c>
      <c r="H19" s="416">
        <v>2019</v>
      </c>
      <c r="I19" s="416">
        <v>2020</v>
      </c>
    </row>
    <row r="20" spans="2:9">
      <c r="B20" s="28" t="s">
        <v>116</v>
      </c>
      <c r="C20" s="205">
        <v>13443.440871035176</v>
      </c>
      <c r="D20" s="205">
        <v>12233.82948421346</v>
      </c>
      <c r="E20" s="205">
        <v>13144.911935518474</v>
      </c>
      <c r="F20" s="205">
        <v>14611.457588795311</v>
      </c>
      <c r="G20" s="205">
        <v>15191.864980545346</v>
      </c>
      <c r="H20" s="205">
        <v>16252.49929495172</v>
      </c>
      <c r="I20" s="205">
        <v>20214.105152203803</v>
      </c>
    </row>
    <row r="21" spans="2:9" ht="15.6">
      <c r="B21" s="30" t="s">
        <v>1226</v>
      </c>
      <c r="C21" s="205">
        <v>40942.647188542709</v>
      </c>
      <c r="D21" s="205">
        <v>40854.745101542307</v>
      </c>
      <c r="E21" s="205">
        <v>43265.047075443988</v>
      </c>
      <c r="F21" s="205">
        <v>46773.586217473392</v>
      </c>
      <c r="G21" s="205">
        <v>50504.000904422057</v>
      </c>
      <c r="H21" s="86">
        <v>55951.415339894389</v>
      </c>
      <c r="I21" s="86">
        <v>73706.74939308202</v>
      </c>
    </row>
    <row r="22" spans="2:9">
      <c r="B22" s="31" t="s">
        <v>118</v>
      </c>
      <c r="C22" s="205"/>
      <c r="D22" s="205"/>
      <c r="E22" s="205"/>
      <c r="F22" s="205"/>
      <c r="G22" s="205"/>
      <c r="H22" s="86"/>
      <c r="I22" s="86"/>
    </row>
    <row r="23" spans="2:9">
      <c r="B23" s="32" t="s">
        <v>119</v>
      </c>
      <c r="C23" s="205">
        <v>22722.582055879393</v>
      </c>
      <c r="D23" s="205">
        <v>21122.072237935787</v>
      </c>
      <c r="E23" s="205">
        <v>22799.529890640646</v>
      </c>
      <c r="F23" s="205">
        <v>26752.348863214564</v>
      </c>
      <c r="G23" s="205">
        <v>30712.756803061649</v>
      </c>
      <c r="H23" s="86">
        <v>35058.073191240197</v>
      </c>
      <c r="I23" s="86">
        <v>49051.785399378619</v>
      </c>
    </row>
    <row r="24" spans="2:9">
      <c r="B24" s="32" t="s">
        <v>120</v>
      </c>
      <c r="C24" s="205">
        <v>18220.065132663312</v>
      </c>
      <c r="D24" s="205">
        <v>19732.672863606513</v>
      </c>
      <c r="E24" s="205">
        <v>20465.517184803342</v>
      </c>
      <c r="F24" s="205">
        <v>20021.237354258836</v>
      </c>
      <c r="G24" s="205">
        <v>19791.2441013604</v>
      </c>
      <c r="H24" s="86">
        <v>20893.342148654196</v>
      </c>
      <c r="I24" s="86">
        <v>24654.963993703397</v>
      </c>
    </row>
    <row r="25" spans="2:9" ht="15.6">
      <c r="B25" s="30" t="s">
        <v>1227</v>
      </c>
      <c r="C25" s="205">
        <v>22908.562384924622</v>
      </c>
      <c r="D25" s="205">
        <v>20913.117822020231</v>
      </c>
      <c r="E25" s="205">
        <v>21991.86150625745</v>
      </c>
      <c r="F25" s="205">
        <v>25208.410290914704</v>
      </c>
      <c r="G25" s="205">
        <v>27325.976787196207</v>
      </c>
      <c r="H25" s="205">
        <v>30008.584043150273</v>
      </c>
      <c r="I25" s="205">
        <v>39497.820102734047</v>
      </c>
    </row>
    <row r="26" spans="2:9">
      <c r="B26" s="30" t="s">
        <v>122</v>
      </c>
      <c r="C26" s="14"/>
      <c r="D26" s="14"/>
      <c r="E26" s="14"/>
      <c r="F26" s="14"/>
      <c r="G26" s="14"/>
      <c r="H26" s="14"/>
      <c r="I26" s="14"/>
    </row>
    <row r="27" spans="2:9">
      <c r="B27" s="33" t="s">
        <v>123</v>
      </c>
      <c r="C27" s="132" t="s">
        <v>139</v>
      </c>
      <c r="D27" s="132" t="s">
        <v>139</v>
      </c>
      <c r="E27" s="132" t="s">
        <v>139</v>
      </c>
      <c r="F27" s="132" t="s">
        <v>139</v>
      </c>
      <c r="G27" s="132" t="s">
        <v>139</v>
      </c>
      <c r="H27" s="132" t="s">
        <v>139</v>
      </c>
      <c r="I27" s="132" t="s">
        <v>139</v>
      </c>
    </row>
    <row r="28" spans="2:9">
      <c r="B28" s="33" t="s">
        <v>125</v>
      </c>
      <c r="C28" s="132" t="s">
        <v>139</v>
      </c>
      <c r="D28" s="132" t="s">
        <v>139</v>
      </c>
      <c r="E28" s="132" t="s">
        <v>139</v>
      </c>
      <c r="F28" s="132" t="s">
        <v>139</v>
      </c>
      <c r="G28" s="132" t="s">
        <v>139</v>
      </c>
      <c r="H28" s="132" t="s">
        <v>139</v>
      </c>
      <c r="I28" s="132" t="s">
        <v>139</v>
      </c>
    </row>
    <row r="29" spans="2:9">
      <c r="B29" s="33" t="s">
        <v>126</v>
      </c>
      <c r="C29" s="132" t="s">
        <v>139</v>
      </c>
      <c r="D29" s="132" t="s">
        <v>139</v>
      </c>
      <c r="E29" s="132" t="s">
        <v>139</v>
      </c>
      <c r="F29" s="132" t="s">
        <v>139</v>
      </c>
      <c r="G29" s="132" t="s">
        <v>139</v>
      </c>
      <c r="H29" s="132" t="s">
        <v>139</v>
      </c>
      <c r="I29" s="132" t="s">
        <v>139</v>
      </c>
    </row>
    <row r="30" spans="2:9" ht="15" thickBot="1">
      <c r="B30" s="22" t="s">
        <v>127</v>
      </c>
      <c r="C30" s="132" t="s">
        <v>139</v>
      </c>
      <c r="D30" s="132" t="s">
        <v>139</v>
      </c>
      <c r="E30" s="132" t="s">
        <v>139</v>
      </c>
      <c r="F30" s="132" t="s">
        <v>139</v>
      </c>
      <c r="G30" s="132" t="s">
        <v>139</v>
      </c>
      <c r="H30" s="105" t="s">
        <v>139</v>
      </c>
      <c r="I30" s="105" t="s">
        <v>139</v>
      </c>
    </row>
    <row r="31" spans="2:9" ht="15" thickTop="1">
      <c r="B31" s="1320" t="s">
        <v>1228</v>
      </c>
      <c r="C31" s="1320"/>
      <c r="D31" s="1320"/>
      <c r="E31" s="1320"/>
      <c r="F31" s="1320"/>
      <c r="G31" s="1320"/>
      <c r="H31" s="14"/>
      <c r="I31" s="14"/>
    </row>
    <row r="32" spans="2:9">
      <c r="B32" s="1334" t="s">
        <v>1229</v>
      </c>
      <c r="C32" s="1334"/>
      <c r="D32" s="1334"/>
      <c r="E32" s="1334"/>
      <c r="F32" s="1334"/>
      <c r="G32" s="1334"/>
      <c r="H32" s="1334"/>
      <c r="I32" s="1334"/>
    </row>
    <row r="33" spans="2:9">
      <c r="B33" s="27"/>
      <c r="C33" s="14"/>
      <c r="D33" s="14"/>
      <c r="E33" s="14"/>
      <c r="F33" s="14"/>
      <c r="G33" s="14"/>
      <c r="H33" s="14"/>
      <c r="I33" s="14"/>
    </row>
    <row r="34" spans="2:9">
      <c r="B34" s="1319" t="s">
        <v>10</v>
      </c>
      <c r="C34" s="1319"/>
      <c r="D34" s="1319"/>
      <c r="E34" s="1319"/>
      <c r="F34" s="1319"/>
      <c r="G34" s="1319"/>
      <c r="H34" s="1319"/>
      <c r="I34" s="1319"/>
    </row>
    <row r="35" spans="2:9">
      <c r="B35" s="750" t="s">
        <v>9</v>
      </c>
      <c r="C35" s="14"/>
      <c r="D35" s="14"/>
      <c r="E35" s="14"/>
      <c r="F35" s="14"/>
      <c r="G35" s="14"/>
      <c r="H35" s="14"/>
      <c r="I35" s="14"/>
    </row>
    <row r="36" spans="2:9">
      <c r="B36" s="35" t="s">
        <v>115</v>
      </c>
      <c r="C36" s="14"/>
      <c r="D36" s="14"/>
      <c r="E36" s="14"/>
      <c r="F36" s="14"/>
      <c r="G36" s="14"/>
      <c r="H36" s="14"/>
      <c r="I36" s="14"/>
    </row>
    <row r="37" spans="2:9">
      <c r="B37" s="27"/>
      <c r="C37" s="14"/>
      <c r="D37" s="14"/>
      <c r="E37" s="14"/>
      <c r="F37" s="14"/>
      <c r="G37" s="14"/>
      <c r="H37" s="14"/>
      <c r="I37" s="14"/>
    </row>
    <row r="38" spans="2:9">
      <c r="B38" s="16"/>
      <c r="C38" s="308">
        <v>2014</v>
      </c>
      <c r="D38" s="308">
        <v>2015</v>
      </c>
      <c r="E38" s="308">
        <v>2016</v>
      </c>
      <c r="F38" s="308">
        <v>2017</v>
      </c>
      <c r="G38" s="308">
        <v>2018</v>
      </c>
      <c r="H38" s="308">
        <v>2019</v>
      </c>
      <c r="I38" s="308">
        <v>2020</v>
      </c>
    </row>
    <row r="39" spans="2:9" ht="15.6">
      <c r="B39" s="28" t="s">
        <v>1230</v>
      </c>
      <c r="C39" s="205">
        <v>14133.005402904993</v>
      </c>
      <c r="D39" s="205">
        <v>12161.741213168478</v>
      </c>
      <c r="E39" s="205">
        <v>10766.268212969333</v>
      </c>
      <c r="F39" s="205">
        <v>10867.289506885121</v>
      </c>
      <c r="G39" s="205">
        <v>10380.383022302312</v>
      </c>
      <c r="H39" s="205">
        <v>12161.957223097119</v>
      </c>
      <c r="I39" s="205">
        <v>12097.000142582538</v>
      </c>
    </row>
    <row r="40" spans="2:9">
      <c r="B40" s="37" t="s">
        <v>673</v>
      </c>
      <c r="C40" s="582">
        <v>2052.3385934896705</v>
      </c>
      <c r="D40" s="582">
        <v>760.79867391138009</v>
      </c>
      <c r="E40" s="582">
        <v>1020.8600490694704</v>
      </c>
      <c r="F40" s="582">
        <v>905.64649440155222</v>
      </c>
      <c r="G40" s="582">
        <v>1074.1418270483259</v>
      </c>
      <c r="H40" s="582">
        <v>1171.6600884152369</v>
      </c>
      <c r="I40" s="582">
        <v>830.61494477505562</v>
      </c>
    </row>
    <row r="41" spans="2:9">
      <c r="B41" s="37" t="s">
        <v>674</v>
      </c>
      <c r="C41" s="582">
        <v>12080.666809415323</v>
      </c>
      <c r="D41" s="582">
        <v>11400.942539257097</v>
      </c>
      <c r="E41" s="582">
        <v>9745.4081638998632</v>
      </c>
      <c r="F41" s="582">
        <v>9961.6430124835679</v>
      </c>
      <c r="G41" s="582">
        <v>9306.241195253986</v>
      </c>
      <c r="H41" s="582">
        <v>10990.297134681879</v>
      </c>
      <c r="I41" s="582">
        <v>11266.385197807482</v>
      </c>
    </row>
    <row r="42" spans="2:9">
      <c r="B42" s="37" t="s">
        <v>1577</v>
      </c>
      <c r="C42" s="132" t="s">
        <v>124</v>
      </c>
      <c r="D42" s="132" t="s">
        <v>124</v>
      </c>
      <c r="E42" s="132" t="s">
        <v>124</v>
      </c>
      <c r="F42" s="132" t="s">
        <v>124</v>
      </c>
      <c r="G42" s="132" t="s">
        <v>124</v>
      </c>
      <c r="H42" s="132" t="s">
        <v>124</v>
      </c>
      <c r="I42" s="132" t="s">
        <v>124</v>
      </c>
    </row>
    <row r="43" spans="2:9">
      <c r="B43" s="37" t="s">
        <v>131</v>
      </c>
      <c r="C43" s="132" t="s">
        <v>124</v>
      </c>
      <c r="D43" s="132" t="s">
        <v>124</v>
      </c>
      <c r="E43" s="132" t="s">
        <v>124</v>
      </c>
      <c r="F43" s="132" t="s">
        <v>124</v>
      </c>
      <c r="G43" s="132" t="s">
        <v>124</v>
      </c>
      <c r="H43" s="132" t="s">
        <v>124</v>
      </c>
      <c r="I43" s="132" t="s">
        <v>124</v>
      </c>
    </row>
    <row r="44" spans="2:9">
      <c r="B44" s="33" t="s">
        <v>132</v>
      </c>
      <c r="C44" s="132" t="s">
        <v>124</v>
      </c>
      <c r="D44" s="132" t="s">
        <v>124</v>
      </c>
      <c r="E44" s="132" t="s">
        <v>124</v>
      </c>
      <c r="F44" s="132" t="s">
        <v>124</v>
      </c>
      <c r="G44" s="132" t="s">
        <v>124</v>
      </c>
      <c r="H44" s="132" t="s">
        <v>124</v>
      </c>
      <c r="I44" s="132" t="s">
        <v>124</v>
      </c>
    </row>
    <row r="45" spans="2:9">
      <c r="B45" s="37" t="s">
        <v>130</v>
      </c>
      <c r="C45" s="132" t="s">
        <v>124</v>
      </c>
      <c r="D45" s="132" t="s">
        <v>124</v>
      </c>
      <c r="E45" s="132" t="s">
        <v>124</v>
      </c>
      <c r="F45" s="132" t="s">
        <v>124</v>
      </c>
      <c r="G45" s="132" t="s">
        <v>124</v>
      </c>
      <c r="H45" s="132" t="s">
        <v>124</v>
      </c>
      <c r="I45" s="132" t="s">
        <v>124</v>
      </c>
    </row>
    <row r="46" spans="2:9">
      <c r="B46" s="37" t="s">
        <v>131</v>
      </c>
      <c r="C46" s="132" t="s">
        <v>124</v>
      </c>
      <c r="D46" s="132" t="s">
        <v>124</v>
      </c>
      <c r="E46" s="132" t="s">
        <v>124</v>
      </c>
      <c r="F46" s="132" t="s">
        <v>124</v>
      </c>
      <c r="G46" s="132" t="s">
        <v>124</v>
      </c>
      <c r="H46" s="132" t="s">
        <v>124</v>
      </c>
      <c r="I46" s="132" t="s">
        <v>124</v>
      </c>
    </row>
    <row r="47" spans="2:9">
      <c r="B47" s="28" t="s">
        <v>134</v>
      </c>
      <c r="C47" s="132" t="s">
        <v>124</v>
      </c>
      <c r="D47" s="132" t="s">
        <v>124</v>
      </c>
      <c r="E47" s="132" t="s">
        <v>124</v>
      </c>
      <c r="F47" s="132" t="s">
        <v>124</v>
      </c>
      <c r="G47" s="132" t="s">
        <v>124</v>
      </c>
      <c r="H47" s="132" t="s">
        <v>124</v>
      </c>
      <c r="I47" s="132" t="s">
        <v>124</v>
      </c>
    </row>
    <row r="48" spans="2:9" ht="15" thickBot="1">
      <c r="B48" s="39" t="s">
        <v>135</v>
      </c>
      <c r="C48" s="132" t="s">
        <v>124</v>
      </c>
      <c r="D48" s="132" t="s">
        <v>124</v>
      </c>
      <c r="E48" s="132" t="s">
        <v>124</v>
      </c>
      <c r="F48" s="132" t="s">
        <v>124</v>
      </c>
      <c r="G48" s="132" t="s">
        <v>124</v>
      </c>
      <c r="H48" s="105" t="s">
        <v>124</v>
      </c>
      <c r="I48" s="105" t="s">
        <v>124</v>
      </c>
    </row>
    <row r="49" spans="2:9" ht="15" thickTop="1">
      <c r="B49" s="1320" t="s">
        <v>1228</v>
      </c>
      <c r="C49" s="1320"/>
      <c r="D49" s="1320"/>
      <c r="E49" s="1320"/>
      <c r="F49" s="1320"/>
      <c r="G49" s="1320"/>
      <c r="H49" s="14"/>
      <c r="I49" s="14"/>
    </row>
    <row r="50" spans="2:9">
      <c r="B50" s="1334"/>
      <c r="C50" s="1334"/>
      <c r="D50" s="1334"/>
      <c r="E50" s="1334"/>
      <c r="F50" s="1334"/>
      <c r="G50" s="1334"/>
      <c r="H50" s="1334"/>
      <c r="I50" s="1334"/>
    </row>
    <row r="51" spans="2:9">
      <c r="B51" s="14"/>
      <c r="C51" s="14"/>
      <c r="D51" s="14"/>
      <c r="E51" s="14"/>
      <c r="F51" s="14"/>
      <c r="G51" s="14"/>
      <c r="H51" s="14"/>
      <c r="I51" s="14"/>
    </row>
    <row r="52" spans="2:9">
      <c r="B52" s="1319" t="s">
        <v>12</v>
      </c>
      <c r="C52" s="1319"/>
      <c r="D52" s="1319"/>
      <c r="E52" s="1319"/>
      <c r="F52" s="1319"/>
      <c r="G52" s="1319"/>
      <c r="H52" s="1319"/>
      <c r="I52" s="1319"/>
    </row>
    <row r="53" spans="2:9">
      <c r="B53" s="750" t="s">
        <v>11</v>
      </c>
      <c r="C53" s="14"/>
      <c r="D53" s="14"/>
      <c r="E53" s="14"/>
      <c r="F53" s="14"/>
      <c r="G53" s="14"/>
      <c r="H53" s="14"/>
      <c r="I53" s="14"/>
    </row>
    <row r="54" spans="2:9">
      <c r="B54" s="26" t="s">
        <v>115</v>
      </c>
      <c r="C54" s="14"/>
      <c r="D54" s="14"/>
      <c r="E54" s="14"/>
      <c r="F54" s="14"/>
      <c r="G54" s="14"/>
      <c r="H54" s="14"/>
      <c r="I54" s="14"/>
    </row>
    <row r="55" spans="2:9">
      <c r="B55" s="27"/>
      <c r="C55" s="14"/>
      <c r="D55" s="14"/>
      <c r="E55" s="14"/>
      <c r="F55" s="14"/>
      <c r="G55" s="14"/>
      <c r="H55" s="14"/>
      <c r="I55" s="14"/>
    </row>
    <row r="56" spans="2:9">
      <c r="B56" s="16"/>
      <c r="C56" s="308">
        <v>2014</v>
      </c>
      <c r="D56" s="308">
        <v>2015</v>
      </c>
      <c r="E56" s="308">
        <v>2016</v>
      </c>
      <c r="F56" s="308">
        <v>2017</v>
      </c>
      <c r="G56" s="308">
        <v>2018</v>
      </c>
      <c r="H56" s="308">
        <v>2019</v>
      </c>
      <c r="I56" s="308">
        <v>2020</v>
      </c>
    </row>
    <row r="57" spans="2:9">
      <c r="B57" s="27" t="s">
        <v>136</v>
      </c>
      <c r="C57" s="205">
        <v>15926.73025796985</v>
      </c>
      <c r="D57" s="205">
        <v>14334.644907171971</v>
      </c>
      <c r="E57" s="205">
        <v>15212.948586293205</v>
      </c>
      <c r="F57" s="205">
        <v>17050.412777316058</v>
      </c>
      <c r="G57" s="205">
        <v>17558.466463070537</v>
      </c>
      <c r="H57" s="205">
        <v>18737.914496116475</v>
      </c>
      <c r="I57" s="205">
        <v>22835.437178991986</v>
      </c>
    </row>
    <row r="58" spans="2:9">
      <c r="B58" s="26"/>
      <c r="C58" s="205"/>
      <c r="D58" s="205"/>
      <c r="E58" s="205"/>
      <c r="F58" s="205"/>
      <c r="G58" s="205"/>
      <c r="H58" s="205"/>
      <c r="I58" s="205"/>
    </row>
    <row r="59" spans="2:9">
      <c r="B59" s="27" t="s">
        <v>137</v>
      </c>
      <c r="C59" s="205">
        <v>15265.835199329984</v>
      </c>
      <c r="D59" s="205">
        <v>13699.612133118313</v>
      </c>
      <c r="E59" s="205">
        <v>14530.717932061978</v>
      </c>
      <c r="F59" s="205">
        <v>16290.807240475089</v>
      </c>
      <c r="G59" s="205">
        <v>16771.923260225249</v>
      </c>
      <c r="H59" s="205">
        <v>17886.536457453229</v>
      </c>
      <c r="I59" s="205">
        <v>22028.982317039488</v>
      </c>
    </row>
    <row r="60" spans="2:9">
      <c r="B60" s="21" t="s">
        <v>118</v>
      </c>
      <c r="C60" s="205"/>
      <c r="D60" s="205"/>
      <c r="E60" s="205"/>
      <c r="F60" s="205"/>
      <c r="G60" s="205"/>
      <c r="H60" s="205"/>
      <c r="I60" s="205"/>
    </row>
    <row r="61" spans="2:9">
      <c r="B61" s="41" t="s">
        <v>1231</v>
      </c>
      <c r="C61" s="205">
        <v>1135.5413065326634</v>
      </c>
      <c r="D61" s="205">
        <v>953.77569271367838</v>
      </c>
      <c r="E61" s="205">
        <v>926.90816448152555</v>
      </c>
      <c r="F61" s="205">
        <v>1065.5038099645226</v>
      </c>
      <c r="G61" s="205">
        <v>1192.1018968583285</v>
      </c>
      <c r="H61" s="205">
        <v>1425.0724200362099</v>
      </c>
      <c r="I61" s="205">
        <v>1961.4560066280035</v>
      </c>
    </row>
    <row r="62" spans="2:9">
      <c r="B62" s="41" t="s">
        <v>1232</v>
      </c>
      <c r="C62" s="205">
        <v>10867.508341708543</v>
      </c>
      <c r="D62" s="205">
        <v>9777.7994722181502</v>
      </c>
      <c r="E62" s="205">
        <v>10536.855065554231</v>
      </c>
      <c r="F62" s="205">
        <v>11700.692950794384</v>
      </c>
      <c r="G62" s="205">
        <v>12003.080023710729</v>
      </c>
      <c r="H62" s="205">
        <v>12756.244417622209</v>
      </c>
      <c r="I62" s="205">
        <v>15290.455205744269</v>
      </c>
    </row>
    <row r="63" spans="2:9">
      <c r="B63" s="41" t="s">
        <v>1233</v>
      </c>
      <c r="C63" s="205">
        <v>1985.6596817420436</v>
      </c>
      <c r="D63" s="205">
        <v>1801.4132971705028</v>
      </c>
      <c r="E63" s="205">
        <v>1866.8182657926102</v>
      </c>
      <c r="F63" s="205">
        <v>2209.1107357704768</v>
      </c>
      <c r="G63" s="205">
        <v>2289.8386633076466</v>
      </c>
      <c r="H63" s="205">
        <v>2375.7328756789379</v>
      </c>
      <c r="I63" s="205">
        <v>3300.664181165424</v>
      </c>
    </row>
    <row r="64" spans="2:9">
      <c r="B64" s="41" t="s">
        <v>1234</v>
      </c>
      <c r="C64" s="205">
        <v>858.61705192629825</v>
      </c>
      <c r="D64" s="205">
        <v>781.88092655035916</v>
      </c>
      <c r="E64" s="205">
        <v>823.75218712753292</v>
      </c>
      <c r="F64" s="205">
        <v>927.3342341508561</v>
      </c>
      <c r="G64" s="205">
        <v>925.22408417308827</v>
      </c>
      <c r="H64" s="205">
        <v>960.04106819553419</v>
      </c>
      <c r="I64" s="205">
        <v>1064.8090693178681</v>
      </c>
    </row>
    <row r="65" spans="2:9">
      <c r="B65" s="41" t="s">
        <v>1235</v>
      </c>
      <c r="C65" s="205">
        <v>418.50881742043555</v>
      </c>
      <c r="D65" s="205">
        <v>384.74274446562094</v>
      </c>
      <c r="E65" s="205">
        <v>376.3842491060787</v>
      </c>
      <c r="F65" s="205">
        <v>388.16550979484805</v>
      </c>
      <c r="G65" s="205">
        <v>361.67859217545941</v>
      </c>
      <c r="H65" s="205">
        <v>369.44567592033792</v>
      </c>
      <c r="I65" s="205">
        <v>411.5978541839271</v>
      </c>
    </row>
    <row r="66" spans="2:9">
      <c r="B66" s="41" t="s">
        <v>516</v>
      </c>
      <c r="C66" s="313"/>
      <c r="D66" s="313"/>
      <c r="E66" s="313"/>
      <c r="F66" s="313"/>
      <c r="G66" s="313"/>
      <c r="H66" s="313"/>
      <c r="I66" s="313"/>
    </row>
    <row r="67" spans="2:9">
      <c r="B67" s="21"/>
      <c r="C67" s="205"/>
      <c r="D67" s="205"/>
      <c r="E67" s="205"/>
      <c r="F67" s="205"/>
      <c r="G67" s="205"/>
      <c r="H67" s="205"/>
      <c r="I67" s="205"/>
    </row>
    <row r="68" spans="2:9">
      <c r="B68" s="27" t="s">
        <v>149</v>
      </c>
      <c r="C68" s="205">
        <v>660.89505863986608</v>
      </c>
      <c r="D68" s="205">
        <v>635.03277405365793</v>
      </c>
      <c r="E68" s="205">
        <v>682.23065423122762</v>
      </c>
      <c r="F68" s="205">
        <v>759.60553684096897</v>
      </c>
      <c r="G68" s="205">
        <v>786.54320284528751</v>
      </c>
      <c r="H68" s="205">
        <v>851.37803866324668</v>
      </c>
      <c r="I68" s="205">
        <v>806.45486195249919</v>
      </c>
    </row>
    <row r="69" spans="2:9">
      <c r="B69" s="21" t="s">
        <v>118</v>
      </c>
      <c r="C69" s="205"/>
      <c r="D69" s="205"/>
      <c r="E69" s="205"/>
      <c r="F69" s="205"/>
      <c r="G69" s="205"/>
      <c r="H69" s="205"/>
      <c r="I69" s="205">
        <v>0</v>
      </c>
    </row>
    <row r="70" spans="2:9">
      <c r="B70" s="41" t="s">
        <v>1236</v>
      </c>
      <c r="C70" s="205">
        <v>229.25873031825796</v>
      </c>
      <c r="D70" s="205">
        <v>214.60130626007916</v>
      </c>
      <c r="E70" s="205">
        <v>219.67416716328964</v>
      </c>
      <c r="F70" s="205">
        <v>238.11428813820766</v>
      </c>
      <c r="G70" s="205">
        <v>244.19945761707174</v>
      </c>
      <c r="H70" s="205">
        <v>262.30490494870247</v>
      </c>
      <c r="I70" s="205">
        <v>246.49795084230874</v>
      </c>
    </row>
    <row r="71" spans="2:9">
      <c r="B71" s="41" t="s">
        <v>1237</v>
      </c>
      <c r="C71" s="205">
        <v>88.021995309882755</v>
      </c>
      <c r="D71" s="205">
        <v>84.224387040023458</v>
      </c>
      <c r="E71" s="205">
        <v>90.171975566150181</v>
      </c>
      <c r="F71" s="205">
        <v>103.56382538948019</v>
      </c>
      <c r="G71" s="205">
        <v>107.49174273858921</v>
      </c>
      <c r="H71" s="205">
        <v>121.14929511164756</v>
      </c>
      <c r="I71" s="205">
        <v>115.26162165147748</v>
      </c>
    </row>
    <row r="72" spans="2:9">
      <c r="B72" s="41" t="s">
        <v>1238</v>
      </c>
      <c r="C72" s="205">
        <v>208.06433098827472</v>
      </c>
      <c r="D72" s="205">
        <v>208.96084327811172</v>
      </c>
      <c r="E72" s="205">
        <v>233.76490196662692</v>
      </c>
      <c r="F72" s="205">
        <v>265.41575165818296</v>
      </c>
      <c r="G72" s="205">
        <v>278.87361588618847</v>
      </c>
      <c r="H72" s="205">
        <v>301.33244477972238</v>
      </c>
      <c r="I72" s="205">
        <v>284.55022838994756</v>
      </c>
    </row>
    <row r="73" spans="2:9">
      <c r="B73" s="41" t="s">
        <v>1239</v>
      </c>
      <c r="C73" s="205">
        <v>65.941839530988275</v>
      </c>
      <c r="D73" s="205">
        <v>61.388884621023315</v>
      </c>
      <c r="E73" s="205">
        <v>66.087094010727057</v>
      </c>
      <c r="F73" s="205">
        <v>72.302090236001845</v>
      </c>
      <c r="G73" s="205">
        <v>73.965256372258438</v>
      </c>
      <c r="H73" s="205">
        <v>78.162649668074835</v>
      </c>
      <c r="I73" s="205">
        <v>75.626203811101902</v>
      </c>
    </row>
    <row r="74" spans="2:9">
      <c r="B74" s="41" t="s">
        <v>1240</v>
      </c>
      <c r="C74" s="205">
        <v>21.432675644891123</v>
      </c>
      <c r="D74" s="205">
        <v>20.571134144553586</v>
      </c>
      <c r="E74" s="205">
        <v>23.309430870083432</v>
      </c>
      <c r="F74" s="205">
        <v>26.062164800246801</v>
      </c>
      <c r="G74" s="205">
        <v>26.750072791938351</v>
      </c>
      <c r="H74" s="205">
        <v>29.071398792999393</v>
      </c>
      <c r="I74" s="205">
        <v>27.885955481911072</v>
      </c>
    </row>
    <row r="75" spans="2:9">
      <c r="B75" s="41" t="s">
        <v>1241</v>
      </c>
      <c r="C75" s="205">
        <v>40.391248274706868</v>
      </c>
      <c r="D75" s="205">
        <v>38.058742031960122</v>
      </c>
      <c r="E75" s="205">
        <v>41.488806138259839</v>
      </c>
      <c r="F75" s="205">
        <v>45.664137806571034</v>
      </c>
      <c r="G75" s="205">
        <v>46.745543301719024</v>
      </c>
      <c r="H75" s="205">
        <v>50.706472269161132</v>
      </c>
      <c r="I75" s="205">
        <v>48.716758409279201</v>
      </c>
    </row>
    <row r="76" spans="2:9">
      <c r="B76" s="41" t="s">
        <v>1242</v>
      </c>
      <c r="C76" s="205">
        <v>6.5985377721943053</v>
      </c>
      <c r="D76" s="205">
        <v>6.1899807799442899</v>
      </c>
      <c r="E76" s="205">
        <v>6.6958398986889156</v>
      </c>
      <c r="F76" s="205">
        <v>7.4084249421564099</v>
      </c>
      <c r="G76" s="205">
        <v>7.4852087136929457</v>
      </c>
      <c r="H76" s="205">
        <v>7.6014373566686775</v>
      </c>
      <c r="I76" s="205">
        <v>6.955745581331124</v>
      </c>
    </row>
    <row r="77" spans="2:9">
      <c r="B77" s="41" t="s">
        <v>236</v>
      </c>
      <c r="C77" s="205">
        <v>1.1857008006700169</v>
      </c>
      <c r="D77" s="205">
        <v>1.0374958979621756</v>
      </c>
      <c r="E77" s="205">
        <v>1.0384386174016687</v>
      </c>
      <c r="F77" s="205">
        <v>1.0748538701218573</v>
      </c>
      <c r="G77" s="205">
        <v>1.0323054238292826</v>
      </c>
      <c r="H77" s="205">
        <v>1.0494357362703681</v>
      </c>
      <c r="I77" s="205">
        <v>0.96039778514222596</v>
      </c>
    </row>
    <row r="78" spans="2:9">
      <c r="B78" s="41"/>
      <c r="C78" s="205"/>
      <c r="D78" s="205"/>
      <c r="E78" s="205"/>
      <c r="F78" s="205"/>
      <c r="G78" s="205"/>
      <c r="H78" s="205"/>
      <c r="I78" s="205"/>
    </row>
    <row r="79" spans="2:9">
      <c r="B79" s="42" t="s">
        <v>155</v>
      </c>
      <c r="C79" s="205">
        <v>2483.2893869346735</v>
      </c>
      <c r="D79" s="205">
        <v>2100.8154229585107</v>
      </c>
      <c r="E79" s="205">
        <v>2068.0366507747322</v>
      </c>
      <c r="F79" s="205">
        <v>2438.9551885207466</v>
      </c>
      <c r="G79" s="205">
        <v>2366.6014825251923</v>
      </c>
      <c r="H79" s="205">
        <v>2485.4152011647557</v>
      </c>
      <c r="I79" s="205">
        <v>2621.3320267881804</v>
      </c>
    </row>
    <row r="80" spans="2:9" ht="15" thickBot="1">
      <c r="B80" s="43" t="s">
        <v>116</v>
      </c>
      <c r="C80" s="205">
        <v>13443.440871035176</v>
      </c>
      <c r="D80" s="205">
        <v>12233.82948421346</v>
      </c>
      <c r="E80" s="205">
        <v>13144.911935518474</v>
      </c>
      <c r="F80" s="205">
        <v>14611.457588795311</v>
      </c>
      <c r="G80" s="205">
        <v>15191.864980545346</v>
      </c>
      <c r="H80" s="762">
        <v>16252.49929495172</v>
      </c>
      <c r="I80" s="762">
        <v>20214.105152203803</v>
      </c>
    </row>
    <row r="81" spans="2:9" ht="15" thickTop="1">
      <c r="B81" s="1320" t="s">
        <v>1228</v>
      </c>
      <c r="C81" s="1320"/>
      <c r="D81" s="1320"/>
      <c r="E81" s="1320"/>
      <c r="F81" s="1320"/>
      <c r="G81" s="1320"/>
      <c r="H81" s="14"/>
      <c r="I81" s="14"/>
    </row>
    <row r="82" spans="2:9">
      <c r="B82" s="27"/>
      <c r="C82" s="14"/>
      <c r="D82" s="14"/>
      <c r="E82" s="14"/>
      <c r="F82" s="14"/>
      <c r="G82" s="14"/>
      <c r="H82" s="14"/>
      <c r="I82" s="14"/>
    </row>
    <row r="83" spans="2:9">
      <c r="B83" s="1319" t="s">
        <v>14</v>
      </c>
      <c r="C83" s="1319"/>
      <c r="D83" s="1319"/>
      <c r="E83" s="1319"/>
      <c r="F83" s="1319"/>
      <c r="G83" s="1319"/>
      <c r="H83" s="1319"/>
      <c r="I83" s="1319"/>
    </row>
    <row r="84" spans="2:9">
      <c r="B84" s="750" t="s">
        <v>13</v>
      </c>
      <c r="C84" s="14"/>
      <c r="D84" s="14"/>
      <c r="E84" s="14"/>
      <c r="F84" s="14"/>
      <c r="G84" s="14"/>
      <c r="H84" s="14"/>
      <c r="I84" s="14"/>
    </row>
    <row r="85" spans="2:9">
      <c r="B85" s="26" t="s">
        <v>156</v>
      </c>
      <c r="C85" s="14"/>
      <c r="D85" s="14"/>
      <c r="E85" s="14"/>
      <c r="F85" s="14"/>
      <c r="G85" s="14"/>
      <c r="H85" s="14"/>
      <c r="I85" s="14"/>
    </row>
    <row r="86" spans="2:9">
      <c r="B86" s="18"/>
      <c r="C86" s="14"/>
      <c r="D86" s="14"/>
      <c r="E86" s="14"/>
      <c r="F86" s="14"/>
      <c r="G86" s="14"/>
      <c r="H86" s="14"/>
      <c r="I86" s="14"/>
    </row>
    <row r="87" spans="2:9">
      <c r="B87" s="16"/>
      <c r="C87" s="308">
        <v>2014</v>
      </c>
      <c r="D87" s="308">
        <v>2015</v>
      </c>
      <c r="E87" s="308">
        <v>2016</v>
      </c>
      <c r="F87" s="308">
        <v>2017</v>
      </c>
      <c r="G87" s="308">
        <v>2018</v>
      </c>
      <c r="H87" s="308">
        <v>2019</v>
      </c>
      <c r="I87" s="308">
        <v>2020</v>
      </c>
    </row>
    <row r="88" spans="2:9">
      <c r="B88" s="44" t="s">
        <v>157</v>
      </c>
      <c r="C88" s="14"/>
      <c r="D88" s="14"/>
      <c r="E88" s="14"/>
      <c r="F88" s="14"/>
      <c r="G88" s="14"/>
      <c r="H88" s="14"/>
      <c r="I88" s="14"/>
    </row>
    <row r="89" spans="2:9">
      <c r="B89" s="46" t="s">
        <v>158</v>
      </c>
      <c r="C89" s="132"/>
      <c r="D89" s="132"/>
      <c r="E89" s="132"/>
      <c r="F89" s="132"/>
      <c r="G89" s="132"/>
      <c r="H89" s="132"/>
      <c r="I89" s="132"/>
    </row>
    <row r="90" spans="2:9">
      <c r="B90" s="47" t="s">
        <v>159</v>
      </c>
      <c r="C90" s="132"/>
      <c r="D90" s="132"/>
      <c r="E90" s="132"/>
      <c r="F90" s="132"/>
      <c r="G90" s="132"/>
      <c r="H90" s="132"/>
      <c r="I90" s="132"/>
    </row>
    <row r="91" spans="2:9">
      <c r="B91" s="47" t="s">
        <v>160</v>
      </c>
      <c r="C91" s="132"/>
      <c r="D91" s="132"/>
      <c r="E91" s="132"/>
      <c r="F91" s="132"/>
      <c r="G91" s="132"/>
      <c r="H91" s="132"/>
      <c r="I91" s="132"/>
    </row>
    <row r="92" spans="2:9">
      <c r="B92" s="46" t="s">
        <v>1243</v>
      </c>
      <c r="C92" s="132"/>
      <c r="D92" s="132"/>
      <c r="E92" s="132"/>
      <c r="F92" s="132"/>
      <c r="G92" s="132"/>
      <c r="H92" s="132"/>
      <c r="I92" s="132"/>
    </row>
    <row r="93" spans="2:9">
      <c r="B93" s="46"/>
      <c r="C93" s="203"/>
      <c r="D93" s="203"/>
      <c r="E93" s="203"/>
      <c r="F93" s="203"/>
      <c r="G93" s="203"/>
      <c r="H93" s="203"/>
      <c r="I93" s="203"/>
    </row>
    <row r="94" spans="2:9">
      <c r="B94" s="44" t="s">
        <v>501</v>
      </c>
      <c r="C94" s="203"/>
      <c r="D94" s="203"/>
      <c r="E94" s="203"/>
      <c r="F94" s="203"/>
      <c r="G94" s="203"/>
      <c r="H94" s="203"/>
      <c r="I94" s="203"/>
    </row>
    <row r="95" spans="2:9">
      <c r="B95" s="46" t="s">
        <v>163</v>
      </c>
      <c r="C95" s="944"/>
      <c r="D95" s="944">
        <v>17</v>
      </c>
      <c r="E95" s="944">
        <v>16</v>
      </c>
      <c r="F95" s="944">
        <v>16</v>
      </c>
      <c r="G95" s="944">
        <v>16</v>
      </c>
      <c r="H95" s="944">
        <v>15</v>
      </c>
      <c r="I95" s="944">
        <v>16</v>
      </c>
    </row>
    <row r="96" spans="2:9">
      <c r="B96" s="46" t="s">
        <v>158</v>
      </c>
      <c r="C96" s="944"/>
      <c r="D96" s="944">
        <v>2144</v>
      </c>
      <c r="E96" s="944">
        <v>2128</v>
      </c>
      <c r="F96" s="944">
        <v>2076</v>
      </c>
      <c r="G96" s="944">
        <v>2032</v>
      </c>
      <c r="H96" s="944">
        <v>1911</v>
      </c>
      <c r="I96" s="944">
        <v>1805</v>
      </c>
    </row>
    <row r="97" spans="2:9">
      <c r="B97" s="46" t="s">
        <v>165</v>
      </c>
      <c r="C97" s="132"/>
      <c r="D97" s="132"/>
      <c r="E97" s="132"/>
      <c r="F97" s="132"/>
      <c r="G97" s="132"/>
      <c r="H97" s="132"/>
      <c r="I97" s="132"/>
    </row>
    <row r="98" spans="2:9">
      <c r="B98" s="46" t="s">
        <v>161</v>
      </c>
      <c r="C98" s="132"/>
      <c r="D98" s="132"/>
      <c r="E98" s="132"/>
      <c r="F98" s="132"/>
      <c r="G98" s="132"/>
      <c r="H98" s="132"/>
      <c r="I98" s="132"/>
    </row>
    <row r="99" spans="2:9">
      <c r="B99" s="46"/>
      <c r="C99" s="132"/>
      <c r="D99" s="132"/>
      <c r="E99" s="132"/>
      <c r="F99" s="132"/>
      <c r="G99" s="132"/>
      <c r="H99" s="132"/>
      <c r="I99" s="132"/>
    </row>
    <row r="100" spans="2:9">
      <c r="B100" s="49" t="s">
        <v>166</v>
      </c>
      <c r="C100" s="132"/>
      <c r="D100" s="132"/>
      <c r="E100" s="132"/>
      <c r="F100" s="132"/>
      <c r="G100" s="132"/>
      <c r="H100" s="132"/>
      <c r="I100" s="132"/>
    </row>
    <row r="101" spans="2:9">
      <c r="B101" s="46" t="s">
        <v>163</v>
      </c>
      <c r="C101" s="132"/>
      <c r="D101" s="132"/>
      <c r="E101" s="132"/>
      <c r="F101" s="132"/>
      <c r="G101" s="132"/>
      <c r="H101" s="132"/>
      <c r="I101" s="132"/>
    </row>
    <row r="102" spans="2:9">
      <c r="B102" s="46" t="s">
        <v>158</v>
      </c>
      <c r="C102" s="132"/>
      <c r="D102" s="132"/>
      <c r="E102" s="132"/>
      <c r="F102" s="132"/>
      <c r="G102" s="132"/>
      <c r="H102" s="132"/>
      <c r="I102" s="132"/>
    </row>
    <row r="103" spans="2:9">
      <c r="B103" s="46" t="s">
        <v>165</v>
      </c>
      <c r="C103" s="132"/>
      <c r="D103" s="132"/>
      <c r="E103" s="132"/>
      <c r="F103" s="132"/>
      <c r="G103" s="132"/>
      <c r="H103" s="132"/>
      <c r="I103" s="132"/>
    </row>
    <row r="104" spans="2:9">
      <c r="B104" s="46" t="s">
        <v>161</v>
      </c>
      <c r="C104" s="132"/>
      <c r="D104" s="132"/>
      <c r="E104" s="132"/>
      <c r="F104" s="132"/>
      <c r="G104" s="132"/>
      <c r="H104" s="132"/>
      <c r="I104" s="132"/>
    </row>
    <row r="105" spans="2:9">
      <c r="B105" s="46"/>
      <c r="C105" s="132"/>
      <c r="D105" s="132"/>
      <c r="E105" s="132"/>
      <c r="F105" s="132"/>
      <c r="G105" s="132"/>
      <c r="H105" s="132"/>
      <c r="I105" s="132"/>
    </row>
    <row r="106" spans="2:9">
      <c r="B106" s="44" t="s">
        <v>167</v>
      </c>
      <c r="C106" s="132"/>
      <c r="D106" s="132"/>
      <c r="E106" s="132"/>
      <c r="F106" s="132"/>
      <c r="G106" s="132"/>
      <c r="H106" s="132"/>
      <c r="I106" s="132"/>
    </row>
    <row r="107" spans="2:9">
      <c r="B107" s="46" t="s">
        <v>163</v>
      </c>
      <c r="C107" s="132"/>
      <c r="D107" s="132"/>
      <c r="E107" s="132"/>
      <c r="F107" s="132"/>
      <c r="G107" s="132"/>
      <c r="H107" s="132"/>
      <c r="I107" s="132"/>
    </row>
    <row r="108" spans="2:9">
      <c r="B108" s="46" t="s">
        <v>161</v>
      </c>
      <c r="C108" s="132"/>
      <c r="D108" s="132"/>
      <c r="E108" s="132"/>
      <c r="F108" s="132"/>
      <c r="G108" s="132"/>
      <c r="H108" s="132"/>
      <c r="I108" s="132"/>
    </row>
    <row r="109" spans="2:9" ht="15" thickBot="1">
      <c r="B109" s="53" t="s">
        <v>170</v>
      </c>
      <c r="C109" s="132"/>
      <c r="D109" s="132"/>
      <c r="E109" s="132"/>
      <c r="F109" s="132"/>
      <c r="G109" s="132"/>
      <c r="H109" s="105"/>
      <c r="I109" s="105"/>
    </row>
    <row r="110" spans="2:9" ht="15" thickTop="1">
      <c r="B110" s="1320" t="s">
        <v>1228</v>
      </c>
      <c r="C110" s="1320"/>
      <c r="D110" s="1320"/>
      <c r="E110" s="1320"/>
      <c r="F110" s="1320"/>
      <c r="G110" s="1320"/>
      <c r="H110" s="14"/>
      <c r="I110" s="14"/>
    </row>
    <row r="111" spans="2:9">
      <c r="B111" s="27"/>
      <c r="C111" s="14"/>
      <c r="D111" s="14"/>
      <c r="E111" s="14"/>
      <c r="F111" s="14"/>
      <c r="G111" s="14"/>
      <c r="H111" s="14"/>
      <c r="I111" s="14"/>
    </row>
    <row r="112" spans="2:9">
      <c r="B112" s="1319" t="s">
        <v>17</v>
      </c>
      <c r="C112" s="1319"/>
      <c r="D112" s="1319"/>
      <c r="E112" s="1319"/>
      <c r="F112" s="1319"/>
      <c r="G112" s="1319"/>
      <c r="H112" s="1319"/>
      <c r="I112" s="1319"/>
    </row>
    <row r="113" spans="2:9">
      <c r="B113" s="750" t="s">
        <v>16</v>
      </c>
      <c r="C113" s="14"/>
      <c r="D113" s="14"/>
      <c r="E113" s="14"/>
      <c r="F113" s="14"/>
      <c r="G113" s="14"/>
      <c r="H113" s="14"/>
      <c r="I113" s="14"/>
    </row>
    <row r="114" spans="2:9">
      <c r="B114" s="26" t="s">
        <v>172</v>
      </c>
      <c r="C114" s="14"/>
      <c r="D114" s="14"/>
      <c r="E114" s="14"/>
      <c r="F114" s="14"/>
      <c r="G114" s="14"/>
      <c r="H114" s="14"/>
      <c r="I114" s="14"/>
    </row>
    <row r="115" spans="2:9">
      <c r="B115" s="27"/>
      <c r="C115" s="14"/>
      <c r="D115" s="14"/>
      <c r="E115" s="14"/>
      <c r="F115" s="14"/>
      <c r="G115" s="14"/>
      <c r="H115" s="14"/>
      <c r="I115" s="14"/>
    </row>
    <row r="116" spans="2:9">
      <c r="B116" s="16"/>
      <c r="C116" s="308">
        <v>2014</v>
      </c>
      <c r="D116" s="308">
        <v>2015</v>
      </c>
      <c r="E116" s="308">
        <v>2016</v>
      </c>
      <c r="F116" s="308">
        <v>2017</v>
      </c>
      <c r="G116" s="308">
        <v>2018</v>
      </c>
      <c r="H116" s="308">
        <v>2019</v>
      </c>
      <c r="I116" s="308">
        <v>2020</v>
      </c>
    </row>
    <row r="117" spans="2:9">
      <c r="B117" s="212" t="s">
        <v>173</v>
      </c>
      <c r="C117" s="14"/>
      <c r="D117" s="14"/>
      <c r="E117" s="14"/>
      <c r="F117" s="14"/>
      <c r="G117" s="14"/>
      <c r="H117" s="14"/>
      <c r="I117" s="14"/>
    </row>
    <row r="118" spans="2:9">
      <c r="B118" s="213" t="s">
        <v>174</v>
      </c>
      <c r="C118" s="132" t="s">
        <v>124</v>
      </c>
      <c r="D118" s="132" t="s">
        <v>124</v>
      </c>
      <c r="E118" s="132" t="s">
        <v>124</v>
      </c>
      <c r="F118" s="132" t="s">
        <v>124</v>
      </c>
      <c r="G118" s="132" t="s">
        <v>124</v>
      </c>
      <c r="H118" s="132" t="s">
        <v>124</v>
      </c>
      <c r="I118" s="132" t="s">
        <v>124</v>
      </c>
    </row>
    <row r="119" spans="2:9">
      <c r="B119" s="213" t="s">
        <v>175</v>
      </c>
      <c r="C119" s="132" t="s">
        <v>124</v>
      </c>
      <c r="D119" s="132" t="s">
        <v>124</v>
      </c>
      <c r="E119" s="132" t="s">
        <v>124</v>
      </c>
      <c r="F119" s="132" t="s">
        <v>124</v>
      </c>
      <c r="G119" s="132" t="s">
        <v>124</v>
      </c>
      <c r="H119" s="132" t="s">
        <v>124</v>
      </c>
      <c r="I119" s="132" t="s">
        <v>124</v>
      </c>
    </row>
    <row r="120" spans="2:9">
      <c r="B120" s="213" t="s">
        <v>176</v>
      </c>
      <c r="C120" s="132" t="s">
        <v>124</v>
      </c>
      <c r="D120" s="132" t="s">
        <v>124</v>
      </c>
      <c r="E120" s="132" t="s">
        <v>124</v>
      </c>
      <c r="F120" s="132" t="s">
        <v>124</v>
      </c>
      <c r="G120" s="132" t="s">
        <v>124</v>
      </c>
      <c r="H120" s="132" t="s">
        <v>124</v>
      </c>
      <c r="I120" s="132" t="s">
        <v>124</v>
      </c>
    </row>
    <row r="121" spans="2:9">
      <c r="B121" s="213" t="s">
        <v>177</v>
      </c>
      <c r="C121" s="132" t="s">
        <v>124</v>
      </c>
      <c r="D121" s="132" t="s">
        <v>124</v>
      </c>
      <c r="E121" s="132" t="s">
        <v>124</v>
      </c>
      <c r="F121" s="132" t="s">
        <v>124</v>
      </c>
      <c r="G121" s="132" t="s">
        <v>124</v>
      </c>
      <c r="H121" s="132" t="s">
        <v>124</v>
      </c>
      <c r="I121" s="132" t="s">
        <v>124</v>
      </c>
    </row>
    <row r="122" spans="2:9">
      <c r="B122" s="213" t="s">
        <v>178</v>
      </c>
      <c r="C122" s="132" t="s">
        <v>124</v>
      </c>
      <c r="D122" s="132" t="s">
        <v>124</v>
      </c>
      <c r="E122" s="132" t="s">
        <v>124</v>
      </c>
      <c r="F122" s="132" t="s">
        <v>124</v>
      </c>
      <c r="G122" s="132" t="s">
        <v>124</v>
      </c>
      <c r="H122" s="132" t="s">
        <v>124</v>
      </c>
      <c r="I122" s="132" t="s">
        <v>124</v>
      </c>
    </row>
    <row r="123" spans="2:9">
      <c r="B123" s="214" t="s">
        <v>179</v>
      </c>
      <c r="C123" s="132" t="s">
        <v>124</v>
      </c>
      <c r="D123" s="132" t="s">
        <v>124</v>
      </c>
      <c r="E123" s="132" t="s">
        <v>124</v>
      </c>
      <c r="F123" s="132" t="s">
        <v>124</v>
      </c>
      <c r="G123" s="132" t="s">
        <v>124</v>
      </c>
      <c r="H123" s="132" t="s">
        <v>124</v>
      </c>
      <c r="I123" s="132" t="s">
        <v>124</v>
      </c>
    </row>
    <row r="124" spans="2:9">
      <c r="B124" s="215" t="s">
        <v>180</v>
      </c>
      <c r="C124" s="132" t="s">
        <v>124</v>
      </c>
      <c r="D124" s="132" t="s">
        <v>124</v>
      </c>
      <c r="E124" s="132" t="s">
        <v>124</v>
      </c>
      <c r="F124" s="132" t="s">
        <v>124</v>
      </c>
      <c r="G124" s="132" t="s">
        <v>124</v>
      </c>
      <c r="H124" s="132" t="s">
        <v>124</v>
      </c>
      <c r="I124" s="132" t="s">
        <v>124</v>
      </c>
    </row>
    <row r="125" spans="2:9">
      <c r="B125" s="214" t="s">
        <v>181</v>
      </c>
      <c r="C125" s="132" t="s">
        <v>124</v>
      </c>
      <c r="D125" s="132" t="s">
        <v>124</v>
      </c>
      <c r="E125" s="132" t="s">
        <v>124</v>
      </c>
      <c r="F125" s="132" t="s">
        <v>124</v>
      </c>
      <c r="G125" s="132" t="s">
        <v>124</v>
      </c>
      <c r="H125" s="132" t="s">
        <v>124</v>
      </c>
      <c r="I125" s="132" t="s">
        <v>124</v>
      </c>
    </row>
    <row r="126" spans="2:9">
      <c r="B126" s="213" t="s">
        <v>182</v>
      </c>
      <c r="C126" s="132" t="s">
        <v>124</v>
      </c>
      <c r="D126" s="132" t="s">
        <v>124</v>
      </c>
      <c r="E126" s="132" t="s">
        <v>124</v>
      </c>
      <c r="F126" s="132" t="s">
        <v>124</v>
      </c>
      <c r="G126" s="132" t="s">
        <v>124</v>
      </c>
      <c r="H126" s="132" t="s">
        <v>124</v>
      </c>
      <c r="I126" s="132" t="s">
        <v>124</v>
      </c>
    </row>
    <row r="127" spans="2:9">
      <c r="B127" s="213"/>
      <c r="C127" s="132"/>
      <c r="D127" s="48"/>
      <c r="E127" s="48"/>
      <c r="F127" s="48"/>
      <c r="G127" s="48"/>
      <c r="H127" s="48"/>
      <c r="I127" s="48"/>
    </row>
    <row r="128" spans="2:9">
      <c r="B128" s="216" t="s">
        <v>183</v>
      </c>
      <c r="C128" s="132"/>
      <c r="D128" s="48"/>
      <c r="E128" s="48"/>
      <c r="F128" s="48"/>
      <c r="G128" s="48"/>
      <c r="H128" s="48"/>
      <c r="I128" s="48"/>
    </row>
    <row r="129" spans="2:9">
      <c r="B129" s="213" t="s">
        <v>184</v>
      </c>
      <c r="C129" s="132" t="s">
        <v>124</v>
      </c>
      <c r="D129" s="132" t="s">
        <v>124</v>
      </c>
      <c r="E129" s="132" t="s">
        <v>124</v>
      </c>
      <c r="F129" s="132" t="s">
        <v>124</v>
      </c>
      <c r="G129" s="132" t="s">
        <v>124</v>
      </c>
      <c r="H129" s="132" t="s">
        <v>124</v>
      </c>
      <c r="I129" s="132" t="s">
        <v>124</v>
      </c>
    </row>
    <row r="130" spans="2:9">
      <c r="B130" s="217" t="s">
        <v>118</v>
      </c>
      <c r="C130" s="132"/>
      <c r="D130" s="48"/>
      <c r="E130" s="48"/>
      <c r="F130" s="48"/>
      <c r="G130" s="48"/>
      <c r="H130" s="48"/>
      <c r="I130" s="48"/>
    </row>
    <row r="131" spans="2:9">
      <c r="B131" s="218" t="s">
        <v>185</v>
      </c>
      <c r="C131" s="132" t="s">
        <v>124</v>
      </c>
      <c r="D131" s="132" t="s">
        <v>124</v>
      </c>
      <c r="E131" s="132" t="s">
        <v>124</v>
      </c>
      <c r="F131" s="132" t="s">
        <v>124</v>
      </c>
      <c r="G131" s="132" t="s">
        <v>124</v>
      </c>
      <c r="H131" s="132" t="s">
        <v>124</v>
      </c>
      <c r="I131" s="132" t="s">
        <v>124</v>
      </c>
    </row>
    <row r="132" spans="2:9">
      <c r="B132" s="218" t="s">
        <v>186</v>
      </c>
      <c r="C132" s="132" t="s">
        <v>124</v>
      </c>
      <c r="D132" s="132" t="s">
        <v>124</v>
      </c>
      <c r="E132" s="132" t="s">
        <v>124</v>
      </c>
      <c r="F132" s="132" t="s">
        <v>124</v>
      </c>
      <c r="G132" s="132" t="s">
        <v>124</v>
      </c>
      <c r="H132" s="132" t="s">
        <v>124</v>
      </c>
      <c r="I132" s="132" t="s">
        <v>124</v>
      </c>
    </row>
    <row r="133" spans="2:9">
      <c r="B133" s="213" t="s">
        <v>187</v>
      </c>
      <c r="C133" s="132" t="s">
        <v>124</v>
      </c>
      <c r="D133" s="132" t="s">
        <v>124</v>
      </c>
      <c r="E133" s="132" t="s">
        <v>124</v>
      </c>
      <c r="F133" s="132" t="s">
        <v>124</v>
      </c>
      <c r="G133" s="132" t="s">
        <v>124</v>
      </c>
      <c r="H133" s="132" t="s">
        <v>124</v>
      </c>
      <c r="I133" s="132" t="s">
        <v>124</v>
      </c>
    </row>
    <row r="134" spans="2:9">
      <c r="B134" s="213"/>
      <c r="C134" s="132"/>
      <c r="D134" s="132"/>
      <c r="E134" s="132"/>
      <c r="F134" s="132"/>
      <c r="G134" s="132"/>
      <c r="H134" s="132"/>
      <c r="I134" s="132"/>
    </row>
    <row r="135" spans="2:9">
      <c r="B135" s="213" t="s">
        <v>188</v>
      </c>
      <c r="C135" s="132" t="s">
        <v>124</v>
      </c>
      <c r="D135" s="132" t="s">
        <v>124</v>
      </c>
      <c r="E135" s="132" t="s">
        <v>124</v>
      </c>
      <c r="F135" s="132" t="s">
        <v>124</v>
      </c>
      <c r="G135" s="132" t="s">
        <v>124</v>
      </c>
      <c r="H135" s="132" t="s">
        <v>124</v>
      </c>
      <c r="I135" s="132" t="s">
        <v>124</v>
      </c>
    </row>
    <row r="136" spans="2:9">
      <c r="B136" s="218" t="s">
        <v>189</v>
      </c>
      <c r="C136" s="132"/>
      <c r="D136" s="132"/>
      <c r="E136" s="132"/>
      <c r="F136" s="132"/>
      <c r="G136" s="132"/>
      <c r="H136" s="132"/>
      <c r="I136" s="132"/>
    </row>
    <row r="137" spans="2:9">
      <c r="B137" s="213" t="s">
        <v>504</v>
      </c>
      <c r="C137" s="132" t="s">
        <v>124</v>
      </c>
      <c r="D137" s="132" t="s">
        <v>124</v>
      </c>
      <c r="E137" s="132" t="s">
        <v>124</v>
      </c>
      <c r="F137" s="132" t="s">
        <v>124</v>
      </c>
      <c r="G137" s="132" t="s">
        <v>124</v>
      </c>
      <c r="H137" s="132" t="s">
        <v>124</v>
      </c>
      <c r="I137" s="132" t="s">
        <v>124</v>
      </c>
    </row>
    <row r="138" spans="2:9">
      <c r="B138" s="75" t="s">
        <v>190</v>
      </c>
      <c r="C138" s="132" t="s">
        <v>124</v>
      </c>
      <c r="D138" s="132" t="s">
        <v>124</v>
      </c>
      <c r="E138" s="132" t="s">
        <v>124</v>
      </c>
      <c r="F138" s="132" t="s">
        <v>124</v>
      </c>
      <c r="G138" s="132" t="s">
        <v>124</v>
      </c>
      <c r="H138" s="132" t="s">
        <v>124</v>
      </c>
      <c r="I138" s="132" t="s">
        <v>124</v>
      </c>
    </row>
    <row r="139" spans="2:9">
      <c r="B139" s="213" t="s">
        <v>191</v>
      </c>
      <c r="C139" s="132" t="s">
        <v>124</v>
      </c>
      <c r="D139" s="132" t="s">
        <v>124</v>
      </c>
      <c r="E139" s="132" t="s">
        <v>124</v>
      </c>
      <c r="F139" s="132" t="s">
        <v>124</v>
      </c>
      <c r="G139" s="132" t="s">
        <v>124</v>
      </c>
      <c r="H139" s="132" t="s">
        <v>124</v>
      </c>
      <c r="I139" s="132" t="s">
        <v>124</v>
      </c>
    </row>
    <row r="140" spans="2:9">
      <c r="B140" s="213" t="s">
        <v>192</v>
      </c>
      <c r="C140" s="132" t="s">
        <v>124</v>
      </c>
      <c r="D140" s="132" t="s">
        <v>124</v>
      </c>
      <c r="E140" s="132" t="s">
        <v>124</v>
      </c>
      <c r="F140" s="132" t="s">
        <v>124</v>
      </c>
      <c r="G140" s="132" t="s">
        <v>124</v>
      </c>
      <c r="H140" s="132" t="s">
        <v>124</v>
      </c>
      <c r="I140" s="132" t="s">
        <v>124</v>
      </c>
    </row>
    <row r="141" spans="2:9">
      <c r="B141" s="214" t="s">
        <v>193</v>
      </c>
      <c r="C141" s="132" t="s">
        <v>124</v>
      </c>
      <c r="D141" s="132" t="s">
        <v>124</v>
      </c>
      <c r="E141" s="132" t="s">
        <v>124</v>
      </c>
      <c r="F141" s="132" t="s">
        <v>124</v>
      </c>
      <c r="G141" s="132" t="s">
        <v>124</v>
      </c>
      <c r="H141" s="132" t="s">
        <v>124</v>
      </c>
      <c r="I141" s="132" t="s">
        <v>124</v>
      </c>
    </row>
    <row r="142" spans="2:9" ht="15" thickBot="1">
      <c r="B142" s="219" t="s">
        <v>194</v>
      </c>
      <c r="C142" s="132" t="s">
        <v>124</v>
      </c>
      <c r="D142" s="132" t="s">
        <v>124</v>
      </c>
      <c r="E142" s="132" t="s">
        <v>124</v>
      </c>
      <c r="F142" s="132" t="s">
        <v>124</v>
      </c>
      <c r="G142" s="132" t="s">
        <v>124</v>
      </c>
      <c r="H142" s="105" t="s">
        <v>124</v>
      </c>
      <c r="I142" s="105" t="s">
        <v>124</v>
      </c>
    </row>
    <row r="143" spans="2:9" ht="15" thickTop="1">
      <c r="B143" s="1320" t="s">
        <v>1228</v>
      </c>
      <c r="C143" s="1320"/>
      <c r="D143" s="1320"/>
      <c r="E143" s="1320"/>
      <c r="F143" s="1320"/>
      <c r="G143" s="1320"/>
      <c r="H143" s="14"/>
      <c r="I143" s="14"/>
    </row>
    <row r="144" spans="2:9">
      <c r="B144" s="27"/>
      <c r="C144" s="14"/>
      <c r="D144" s="14"/>
      <c r="E144" s="14"/>
      <c r="F144" s="14"/>
      <c r="G144" s="14"/>
      <c r="H144" s="14"/>
      <c r="I144" s="14"/>
    </row>
    <row r="145" spans="2:9">
      <c r="B145" s="1319" t="s">
        <v>19</v>
      </c>
      <c r="C145" s="1319"/>
      <c r="D145" s="1319"/>
      <c r="E145" s="1319"/>
      <c r="F145" s="1319"/>
      <c r="G145" s="1319"/>
      <c r="H145" s="1319"/>
      <c r="I145" s="1319"/>
    </row>
    <row r="146" spans="2:9">
      <c r="B146" s="750" t="s">
        <v>18</v>
      </c>
      <c r="C146" s="14"/>
      <c r="D146" s="14"/>
      <c r="E146" s="14"/>
      <c r="F146" s="14"/>
      <c r="G146" s="14"/>
      <c r="H146" s="14"/>
      <c r="I146" s="14"/>
    </row>
    <row r="147" spans="2:9">
      <c r="B147" s="26" t="s">
        <v>196</v>
      </c>
      <c r="C147" s="14"/>
      <c r="D147" s="14"/>
      <c r="E147" s="14"/>
      <c r="F147" s="14"/>
      <c r="G147" s="14"/>
      <c r="H147" s="14"/>
      <c r="I147" s="14"/>
    </row>
    <row r="148" spans="2:9">
      <c r="B148" s="27"/>
      <c r="C148" s="14"/>
      <c r="D148" s="14"/>
      <c r="E148" s="14"/>
      <c r="F148" s="14"/>
      <c r="G148" s="14"/>
      <c r="H148" s="14"/>
      <c r="I148" s="14"/>
    </row>
    <row r="149" spans="2:9">
      <c r="B149" s="16"/>
      <c r="C149" s="308">
        <v>2014</v>
      </c>
      <c r="D149" s="308">
        <v>2015</v>
      </c>
      <c r="E149" s="308">
        <v>2016</v>
      </c>
      <c r="F149" s="308">
        <v>2017</v>
      </c>
      <c r="G149" s="308">
        <v>2018</v>
      </c>
      <c r="H149" s="308">
        <v>2019</v>
      </c>
      <c r="I149" s="308">
        <v>2020</v>
      </c>
    </row>
    <row r="150" spans="2:9">
      <c r="B150" s="44" t="s">
        <v>197</v>
      </c>
      <c r="C150" s="14"/>
      <c r="D150" s="14"/>
      <c r="E150" s="14"/>
      <c r="F150" s="14"/>
      <c r="G150" s="14"/>
      <c r="H150" s="14"/>
      <c r="I150" s="14"/>
    </row>
    <row r="151" spans="2:9">
      <c r="B151" s="103" t="s">
        <v>198</v>
      </c>
      <c r="C151" s="582">
        <f>C153</f>
        <v>204763.19099999999</v>
      </c>
      <c r="D151" s="582">
        <f t="shared" ref="D151:I151" si="0">D153</f>
        <v>228306.61300000001</v>
      </c>
      <c r="E151" s="582">
        <f t="shared" si="0"/>
        <v>190743.48599999998</v>
      </c>
      <c r="F151" s="582">
        <f t="shared" si="0"/>
        <v>224039.272</v>
      </c>
      <c r="G151" s="582">
        <f t="shared" si="0"/>
        <v>279309.81199999998</v>
      </c>
      <c r="H151" s="582">
        <f t="shared" si="0"/>
        <v>383832.92699999997</v>
      </c>
      <c r="I151" s="582">
        <f t="shared" si="0"/>
        <v>638344.12199999997</v>
      </c>
    </row>
    <row r="152" spans="2:9">
      <c r="B152" s="220" t="s">
        <v>199</v>
      </c>
      <c r="C152" s="582"/>
      <c r="D152" s="582"/>
      <c r="E152" s="582"/>
      <c r="F152" s="582"/>
      <c r="G152" s="582"/>
      <c r="H152" s="582"/>
      <c r="I152" s="582"/>
    </row>
    <row r="153" spans="2:9">
      <c r="B153" s="220" t="s">
        <v>200</v>
      </c>
      <c r="C153" s="582">
        <v>204763.19099999999</v>
      </c>
      <c r="D153" s="582">
        <v>228306.61300000001</v>
      </c>
      <c r="E153" s="582">
        <v>190743.48599999998</v>
      </c>
      <c r="F153" s="582">
        <v>224039.272</v>
      </c>
      <c r="G153" s="582">
        <v>279309.81199999998</v>
      </c>
      <c r="H153" s="582">
        <v>383832.92699999997</v>
      </c>
      <c r="I153" s="582">
        <v>638344.12199999997</v>
      </c>
    </row>
    <row r="154" spans="2:9">
      <c r="B154" s="221" t="s">
        <v>201</v>
      </c>
      <c r="C154" s="582">
        <v>26426.684999999998</v>
      </c>
      <c r="D154" s="582">
        <v>25836.725999999999</v>
      </c>
      <c r="E154" s="582">
        <v>24863.258999999998</v>
      </c>
      <c r="F154" s="86">
        <v>19114.399000000001</v>
      </c>
      <c r="G154" s="86">
        <v>19169.582999999999</v>
      </c>
      <c r="H154" s="86">
        <v>52636.298999999999</v>
      </c>
      <c r="I154" s="86">
        <v>50292.935000000005</v>
      </c>
    </row>
    <row r="155" spans="2:9">
      <c r="B155" s="93" t="s">
        <v>202</v>
      </c>
      <c r="C155" s="582">
        <v>234778.99</v>
      </c>
      <c r="D155" s="582">
        <v>272063.18</v>
      </c>
      <c r="E155" s="582">
        <v>327030.36199999996</v>
      </c>
      <c r="F155" s="86">
        <v>366678.728</v>
      </c>
      <c r="G155" s="86">
        <v>449063.29499999993</v>
      </c>
      <c r="H155" s="86">
        <v>540548.18800000008</v>
      </c>
      <c r="I155" s="86">
        <v>454100.109</v>
      </c>
    </row>
    <row r="156" spans="2:9">
      <c r="B156" s="220" t="s">
        <v>203</v>
      </c>
      <c r="C156" s="582">
        <v>121047.045</v>
      </c>
      <c r="D156" s="582">
        <v>143285.27100000001</v>
      </c>
      <c r="E156" s="582">
        <v>171813.24200000003</v>
      </c>
      <c r="F156" s="86">
        <v>198776.997</v>
      </c>
      <c r="G156" s="86">
        <v>253004.23399999997</v>
      </c>
      <c r="H156" s="86">
        <v>316322.95200000005</v>
      </c>
      <c r="I156" s="86">
        <v>307493.20699999999</v>
      </c>
    </row>
    <row r="157" spans="2:9">
      <c r="B157" s="220" t="s">
        <v>204</v>
      </c>
      <c r="C157" s="582"/>
      <c r="D157" s="582"/>
      <c r="E157" s="582"/>
      <c r="F157" s="582"/>
      <c r="G157" s="582"/>
      <c r="H157" s="582"/>
      <c r="I157" s="582"/>
    </row>
    <row r="158" spans="2:9">
      <c r="B158" s="220" t="s">
        <v>205</v>
      </c>
      <c r="C158" s="582">
        <v>113731.94500000001</v>
      </c>
      <c r="D158" s="582">
        <v>128777.909</v>
      </c>
      <c r="E158" s="582">
        <v>155217.11999999997</v>
      </c>
      <c r="F158" s="86">
        <v>167901.731</v>
      </c>
      <c r="G158" s="86">
        <v>196059.06099999999</v>
      </c>
      <c r="H158" s="86">
        <v>224225.23600000006</v>
      </c>
      <c r="I158" s="86">
        <v>146606.902</v>
      </c>
    </row>
    <row r="159" spans="2:9">
      <c r="B159" s="93" t="s">
        <v>206</v>
      </c>
      <c r="C159" s="582"/>
      <c r="D159" s="582"/>
      <c r="E159" s="582"/>
      <c r="F159" s="582"/>
      <c r="G159" s="582"/>
      <c r="H159" s="582"/>
      <c r="I159" s="582"/>
    </row>
    <row r="160" spans="2:9">
      <c r="B160" s="93" t="s">
        <v>207</v>
      </c>
      <c r="C160" s="582">
        <v>34043.728000000003</v>
      </c>
      <c r="D160" s="582">
        <v>30712.535000000003</v>
      </c>
      <c r="E160" s="582">
        <v>27983.548000000003</v>
      </c>
      <c r="F160" s="86">
        <v>24541.032999999999</v>
      </c>
      <c r="G160" s="86">
        <v>22275.134000000002</v>
      </c>
      <c r="H160" s="86">
        <v>18923.025000000001</v>
      </c>
      <c r="I160" s="86">
        <v>8469.8119999999999</v>
      </c>
    </row>
    <row r="161" spans="2:9">
      <c r="B161" s="37" t="s">
        <v>130</v>
      </c>
      <c r="C161" s="582">
        <v>29773.163</v>
      </c>
      <c r="D161" s="582">
        <v>26765.312000000002</v>
      </c>
      <c r="E161" s="582">
        <v>24368.869000000002</v>
      </c>
      <c r="F161" s="86">
        <v>21345.906999999999</v>
      </c>
      <c r="G161" s="86">
        <v>19497.274000000001</v>
      </c>
      <c r="H161" s="86">
        <v>16797.216</v>
      </c>
      <c r="I161" s="86">
        <v>7635.5380000000005</v>
      </c>
    </row>
    <row r="162" spans="2:9">
      <c r="B162" s="37" t="s">
        <v>131</v>
      </c>
      <c r="C162" s="582">
        <v>4270.5649999999996</v>
      </c>
      <c r="D162" s="582">
        <v>3947.223</v>
      </c>
      <c r="E162" s="582">
        <v>3614.6790000000001</v>
      </c>
      <c r="F162" s="86">
        <v>3195.1259999999997</v>
      </c>
      <c r="G162" s="86">
        <v>2777.8600000000006</v>
      </c>
      <c r="H162" s="86">
        <v>2125.8089999999997</v>
      </c>
      <c r="I162" s="86">
        <v>834.274</v>
      </c>
    </row>
    <row r="163" spans="2:9">
      <c r="B163" s="103" t="s">
        <v>208</v>
      </c>
      <c r="C163" s="582"/>
      <c r="D163" s="582"/>
      <c r="E163" s="582"/>
      <c r="F163" s="582"/>
      <c r="G163" s="582"/>
      <c r="H163" s="582"/>
      <c r="I163" s="582"/>
    </row>
    <row r="164" spans="2:9">
      <c r="B164" s="103"/>
      <c r="C164" s="282">
        <f>C160+C155+C154+C153</f>
        <v>500012.59399999998</v>
      </c>
      <c r="D164" s="282">
        <f t="shared" ref="D164:G164" si="1">D160+D155+D154+D153</f>
        <v>556919.054</v>
      </c>
      <c r="E164" s="282">
        <f t="shared" si="1"/>
        <v>570620.65500000003</v>
      </c>
      <c r="F164" s="282">
        <f t="shared" si="1"/>
        <v>634373.43200000003</v>
      </c>
      <c r="G164" s="282">
        <f t="shared" si="1"/>
        <v>769817.82399999991</v>
      </c>
      <c r="H164" s="282">
        <f>H160+H155+H154+H153</f>
        <v>995940.43900000001</v>
      </c>
      <c r="I164" s="282">
        <f t="shared" ref="I164" si="2">I160+I155+I154+I153</f>
        <v>1151206.9779999999</v>
      </c>
    </row>
    <row r="165" spans="2:9">
      <c r="B165" s="103" t="s">
        <v>209</v>
      </c>
      <c r="C165" s="764"/>
      <c r="D165" s="764"/>
      <c r="E165" s="764"/>
      <c r="F165" s="764"/>
      <c r="G165" s="764"/>
      <c r="H165" s="764"/>
      <c r="I165" s="764"/>
    </row>
    <row r="166" spans="2:9">
      <c r="B166" s="222" t="s">
        <v>210</v>
      </c>
      <c r="C166" s="86"/>
      <c r="D166" s="86"/>
      <c r="E166" s="86"/>
      <c r="F166" s="86"/>
      <c r="G166" s="86"/>
      <c r="H166" s="86"/>
      <c r="I166" s="86"/>
    </row>
    <row r="167" spans="2:9">
      <c r="B167" s="222"/>
      <c r="C167" s="86"/>
      <c r="D167" s="86"/>
      <c r="E167" s="86"/>
      <c r="F167" s="86"/>
      <c r="G167" s="86"/>
      <c r="H167" s="86"/>
      <c r="I167" s="86"/>
    </row>
    <row r="168" spans="2:9">
      <c r="B168" s="103" t="s">
        <v>211</v>
      </c>
      <c r="C168" s="86"/>
      <c r="D168" s="86"/>
      <c r="E168" s="86"/>
      <c r="F168" s="86"/>
      <c r="G168" s="86"/>
      <c r="H168" s="86"/>
      <c r="I168" s="86"/>
    </row>
    <row r="169" spans="2:9">
      <c r="B169" s="103"/>
      <c r="C169" s="282"/>
      <c r="D169" s="282"/>
      <c r="E169" s="282"/>
      <c r="F169" s="205"/>
      <c r="G169" s="205"/>
      <c r="H169" s="205"/>
      <c r="I169" s="205"/>
    </row>
    <row r="170" spans="2:9">
      <c r="B170" s="44" t="s">
        <v>212</v>
      </c>
      <c r="C170" s="282"/>
      <c r="D170" s="282"/>
      <c r="E170" s="282"/>
      <c r="F170" s="205"/>
      <c r="G170" s="205"/>
      <c r="H170" s="205"/>
      <c r="I170" s="205"/>
    </row>
    <row r="171" spans="2:9">
      <c r="B171" s="103" t="s">
        <v>213</v>
      </c>
      <c r="C171" s="764"/>
      <c r="D171" s="764"/>
      <c r="E171" s="764"/>
      <c r="F171" s="764"/>
      <c r="G171" s="764"/>
      <c r="H171" s="764"/>
      <c r="I171" s="764"/>
    </row>
    <row r="172" spans="2:9">
      <c r="B172" s="222" t="s">
        <v>214</v>
      </c>
      <c r="C172" s="764">
        <v>351111.201</v>
      </c>
      <c r="D172" s="764">
        <v>382470.11599999998</v>
      </c>
      <c r="E172" s="764">
        <v>406234.75500000006</v>
      </c>
      <c r="F172" s="86">
        <v>432682.19699999993</v>
      </c>
      <c r="G172" s="86">
        <v>466562.35300000006</v>
      </c>
      <c r="H172" s="86">
        <v>495244.65499999997</v>
      </c>
      <c r="I172" s="86">
        <v>348605.81900000002</v>
      </c>
    </row>
    <row r="173" spans="2:9">
      <c r="B173" s="222" t="s">
        <v>215</v>
      </c>
      <c r="C173" s="764"/>
      <c r="D173" s="764"/>
      <c r="E173" s="764"/>
      <c r="F173" s="764"/>
      <c r="G173" s="764"/>
      <c r="H173" s="764"/>
      <c r="I173" s="764"/>
    </row>
    <row r="174" spans="2:9">
      <c r="B174" s="103" t="s">
        <v>216</v>
      </c>
      <c r="C174" s="764">
        <v>195867.96600000001</v>
      </c>
      <c r="D174" s="764">
        <v>227332.59299999999</v>
      </c>
      <c r="E174" s="764">
        <v>272547.63099999999</v>
      </c>
      <c r="F174" s="86">
        <v>293811.42300000001</v>
      </c>
      <c r="G174" s="86">
        <v>358030.92200000002</v>
      </c>
      <c r="H174" s="86">
        <v>411484.76199999999</v>
      </c>
      <c r="I174" s="86">
        <v>315998.61900000001</v>
      </c>
    </row>
    <row r="175" spans="2:9">
      <c r="B175" s="103" t="s">
        <v>206</v>
      </c>
      <c r="C175" s="582"/>
      <c r="D175" s="582"/>
      <c r="E175" s="582"/>
      <c r="F175" s="582"/>
      <c r="G175" s="582"/>
      <c r="H175" s="582"/>
      <c r="I175" s="582"/>
    </row>
    <row r="176" spans="2:9">
      <c r="B176" s="222" t="s">
        <v>217</v>
      </c>
      <c r="C176" s="582"/>
      <c r="D176" s="582"/>
      <c r="E176" s="582"/>
      <c r="F176" s="582"/>
      <c r="G176" s="582"/>
      <c r="H176" s="582"/>
      <c r="I176" s="582"/>
    </row>
    <row r="177" spans="2:9">
      <c r="B177" s="222" t="s">
        <v>218</v>
      </c>
      <c r="C177" s="582"/>
      <c r="D177" s="582"/>
      <c r="E177" s="582"/>
      <c r="F177" s="582"/>
      <c r="G177" s="582"/>
      <c r="H177" s="582"/>
      <c r="I177" s="582"/>
    </row>
    <row r="178" spans="2:9">
      <c r="B178" s="222" t="s">
        <v>219</v>
      </c>
      <c r="C178" s="582"/>
      <c r="D178" s="582"/>
      <c r="E178" s="582"/>
      <c r="F178" s="582"/>
      <c r="G178" s="582"/>
      <c r="H178" s="582"/>
      <c r="I178" s="582"/>
    </row>
    <row r="179" spans="2:9">
      <c r="B179" s="222"/>
      <c r="C179" s="282"/>
      <c r="D179" s="282"/>
      <c r="E179" s="282"/>
      <c r="F179" s="282"/>
      <c r="G179" s="282"/>
      <c r="H179" s="282"/>
      <c r="I179" s="282"/>
    </row>
    <row r="180" spans="2:9">
      <c r="B180" s="49" t="s">
        <v>220</v>
      </c>
      <c r="C180" s="282"/>
      <c r="D180" s="282"/>
      <c r="E180" s="282"/>
      <c r="F180" s="282"/>
      <c r="G180" s="282"/>
      <c r="H180" s="282"/>
      <c r="I180" s="282"/>
    </row>
    <row r="181" spans="2:9">
      <c r="B181" s="103" t="s">
        <v>213</v>
      </c>
      <c r="C181" s="582"/>
      <c r="D181" s="582"/>
      <c r="E181" s="582"/>
      <c r="F181" s="582"/>
      <c r="G181" s="582"/>
      <c r="H181" s="582"/>
      <c r="I181" s="582"/>
    </row>
    <row r="182" spans="2:9">
      <c r="B182" s="222" t="s">
        <v>214</v>
      </c>
      <c r="C182" s="582"/>
      <c r="D182" s="582"/>
      <c r="E182" s="582"/>
      <c r="F182" s="582"/>
      <c r="G182" s="582"/>
      <c r="H182" s="582"/>
      <c r="I182" s="582"/>
    </row>
    <row r="183" spans="2:9">
      <c r="B183" s="222" t="s">
        <v>215</v>
      </c>
      <c r="C183" s="582"/>
      <c r="D183" s="582"/>
      <c r="E183" s="582"/>
      <c r="F183" s="582"/>
      <c r="G183" s="582"/>
      <c r="H183" s="582"/>
      <c r="I183" s="582"/>
    </row>
    <row r="184" spans="2:9">
      <c r="B184" s="103" t="s">
        <v>216</v>
      </c>
      <c r="C184" s="582"/>
      <c r="D184" s="582"/>
      <c r="E184" s="582"/>
      <c r="F184" s="582"/>
      <c r="G184" s="582"/>
      <c r="H184" s="582"/>
      <c r="I184" s="582"/>
    </row>
    <row r="185" spans="2:9">
      <c r="B185" s="103" t="s">
        <v>206</v>
      </c>
      <c r="C185" s="582"/>
      <c r="D185" s="582"/>
      <c r="E185" s="582"/>
      <c r="F185" s="582"/>
      <c r="G185" s="582"/>
      <c r="H185" s="582"/>
      <c r="I185" s="582"/>
    </row>
    <row r="186" spans="2:9">
      <c r="B186" s="222" t="s">
        <v>217</v>
      </c>
      <c r="C186" s="582"/>
      <c r="D186" s="582"/>
      <c r="E186" s="582"/>
      <c r="F186" s="582"/>
      <c r="G186" s="582"/>
      <c r="H186" s="582"/>
      <c r="I186" s="582"/>
    </row>
    <row r="187" spans="2:9">
      <c r="B187" s="222" t="s">
        <v>218</v>
      </c>
      <c r="C187" s="582"/>
      <c r="D187" s="582"/>
      <c r="E187" s="582"/>
      <c r="F187" s="582"/>
      <c r="G187" s="582"/>
      <c r="H187" s="582"/>
      <c r="I187" s="582"/>
    </row>
    <row r="188" spans="2:9">
      <c r="B188" s="222" t="s">
        <v>219</v>
      </c>
      <c r="C188" s="582"/>
      <c r="D188" s="582"/>
      <c r="E188" s="582"/>
      <c r="F188" s="582"/>
      <c r="G188" s="582"/>
      <c r="H188" s="582"/>
      <c r="I188" s="582"/>
    </row>
    <row r="189" spans="2:9">
      <c r="B189" s="222"/>
      <c r="C189" s="86"/>
      <c r="D189" s="86"/>
      <c r="E189" s="86"/>
      <c r="F189" s="86"/>
      <c r="G189" s="86"/>
      <c r="H189" s="86"/>
      <c r="I189" s="86"/>
    </row>
    <row r="190" spans="2:9">
      <c r="B190" s="49" t="s">
        <v>221</v>
      </c>
      <c r="C190" s="86"/>
      <c r="D190" s="86"/>
      <c r="E190" s="86"/>
      <c r="F190" s="86"/>
      <c r="G190" s="86"/>
      <c r="H190" s="86"/>
      <c r="I190" s="86"/>
    </row>
    <row r="191" spans="2:9">
      <c r="B191" s="103" t="s">
        <v>213</v>
      </c>
      <c r="C191" s="582"/>
      <c r="D191" s="582"/>
      <c r="E191" s="582"/>
      <c r="F191" s="582"/>
      <c r="G191" s="582"/>
      <c r="H191" s="582"/>
      <c r="I191" s="582"/>
    </row>
    <row r="192" spans="2:9">
      <c r="B192" s="222" t="s">
        <v>214</v>
      </c>
      <c r="C192" s="582"/>
      <c r="D192" s="582"/>
      <c r="E192" s="582"/>
      <c r="F192" s="582"/>
      <c r="G192" s="582"/>
      <c r="H192" s="582"/>
      <c r="I192" s="582"/>
    </row>
    <row r="193" spans="2:9">
      <c r="B193" s="222" t="s">
        <v>215</v>
      </c>
      <c r="C193" s="582"/>
      <c r="D193" s="582"/>
      <c r="E193" s="582"/>
      <c r="F193" s="582"/>
      <c r="G193" s="582"/>
      <c r="H193" s="582"/>
      <c r="I193" s="582"/>
    </row>
    <row r="194" spans="2:9">
      <c r="B194" s="103" t="s">
        <v>216</v>
      </c>
      <c r="C194" s="582"/>
      <c r="D194" s="582"/>
      <c r="E194" s="582"/>
      <c r="F194" s="582"/>
      <c r="G194" s="582"/>
      <c r="H194" s="582"/>
      <c r="I194" s="582"/>
    </row>
    <row r="195" spans="2:9">
      <c r="B195" s="103" t="s">
        <v>206</v>
      </c>
      <c r="C195" s="582"/>
      <c r="D195" s="582"/>
      <c r="E195" s="582"/>
      <c r="F195" s="582"/>
      <c r="G195" s="582"/>
      <c r="H195" s="582"/>
      <c r="I195" s="582"/>
    </row>
    <row r="196" spans="2:9">
      <c r="B196" s="222" t="s">
        <v>217</v>
      </c>
      <c r="C196" s="582"/>
      <c r="D196" s="582"/>
      <c r="E196" s="582"/>
      <c r="F196" s="582"/>
      <c r="G196" s="582"/>
      <c r="H196" s="582"/>
      <c r="I196" s="582"/>
    </row>
    <row r="197" spans="2:9">
      <c r="B197" s="222" t="s">
        <v>218</v>
      </c>
      <c r="C197" s="582"/>
      <c r="D197" s="582"/>
      <c r="E197" s="582"/>
      <c r="F197" s="582"/>
      <c r="G197" s="582"/>
      <c r="H197" s="582"/>
      <c r="I197" s="582"/>
    </row>
    <row r="198" spans="2:9">
      <c r="B198" s="222" t="s">
        <v>219</v>
      </c>
      <c r="C198" s="582"/>
      <c r="D198" s="582"/>
      <c r="E198" s="582"/>
      <c r="F198" s="582"/>
      <c r="G198" s="582"/>
      <c r="H198" s="582"/>
      <c r="I198" s="582"/>
    </row>
    <row r="199" spans="2:9">
      <c r="B199" s="222"/>
      <c r="C199" s="86"/>
      <c r="D199" s="86"/>
      <c r="E199" s="86"/>
      <c r="F199" s="86"/>
      <c r="G199" s="86"/>
      <c r="H199" s="86"/>
      <c r="I199" s="86"/>
    </row>
    <row r="200" spans="2:9">
      <c r="B200" s="49" t="s">
        <v>222</v>
      </c>
      <c r="C200" s="86"/>
      <c r="D200" s="86"/>
      <c r="E200" s="86"/>
      <c r="F200" s="86"/>
      <c r="G200" s="86"/>
      <c r="H200" s="86"/>
      <c r="I200" s="86"/>
    </row>
    <row r="201" spans="2:9">
      <c r="B201" s="103" t="s">
        <v>213</v>
      </c>
      <c r="C201" s="582"/>
      <c r="D201" s="582"/>
      <c r="E201" s="582"/>
      <c r="F201" s="582"/>
      <c r="G201" s="582"/>
      <c r="H201" s="582"/>
      <c r="I201" s="582"/>
    </row>
    <row r="202" spans="2:9">
      <c r="B202" s="222" t="s">
        <v>214</v>
      </c>
      <c r="C202" s="582"/>
      <c r="D202" s="582"/>
      <c r="E202" s="582"/>
      <c r="F202" s="582"/>
      <c r="G202" s="582"/>
      <c r="H202" s="582"/>
      <c r="I202" s="582"/>
    </row>
    <row r="203" spans="2:9">
      <c r="B203" s="222" t="s">
        <v>215</v>
      </c>
      <c r="C203" s="582"/>
      <c r="D203" s="582"/>
      <c r="E203" s="582"/>
      <c r="F203" s="582"/>
      <c r="G203" s="582"/>
      <c r="H203" s="582"/>
      <c r="I203" s="582"/>
    </row>
    <row r="204" spans="2:9">
      <c r="B204" s="103" t="s">
        <v>216</v>
      </c>
      <c r="C204" s="582"/>
      <c r="D204" s="582"/>
      <c r="E204" s="582"/>
      <c r="F204" s="582"/>
      <c r="G204" s="582"/>
      <c r="H204" s="582"/>
      <c r="I204" s="582"/>
    </row>
    <row r="205" spans="2:9">
      <c r="B205" s="103" t="s">
        <v>206</v>
      </c>
      <c r="C205" s="582"/>
      <c r="D205" s="582"/>
      <c r="E205" s="582"/>
      <c r="F205" s="582"/>
      <c r="G205" s="582"/>
      <c r="H205" s="582"/>
      <c r="I205" s="582"/>
    </row>
    <row r="206" spans="2:9">
      <c r="B206" s="222" t="s">
        <v>217</v>
      </c>
      <c r="C206" s="582"/>
      <c r="D206" s="582"/>
      <c r="E206" s="582"/>
      <c r="F206" s="582"/>
      <c r="G206" s="582"/>
      <c r="H206" s="582"/>
      <c r="I206" s="582"/>
    </row>
    <row r="207" spans="2:9">
      <c r="B207" s="222" t="s">
        <v>218</v>
      </c>
      <c r="C207" s="582"/>
      <c r="D207" s="582"/>
      <c r="E207" s="582"/>
      <c r="F207" s="582"/>
      <c r="G207" s="582"/>
      <c r="H207" s="582"/>
      <c r="I207" s="582"/>
    </row>
    <row r="208" spans="2:9" ht="15" thickBot="1">
      <c r="B208" s="91" t="s">
        <v>219</v>
      </c>
      <c r="C208" s="582"/>
      <c r="D208" s="582"/>
      <c r="E208" s="582"/>
      <c r="F208" s="582"/>
      <c r="G208" s="582"/>
      <c r="H208" s="765"/>
      <c r="I208" s="765"/>
    </row>
    <row r="209" spans="2:9" ht="15" thickTop="1">
      <c r="B209" s="1320" t="s">
        <v>1228</v>
      </c>
      <c r="C209" s="1320"/>
      <c r="D209" s="1320"/>
      <c r="E209" s="1320"/>
      <c r="F209" s="1320"/>
      <c r="G209" s="1320"/>
      <c r="H209" s="14"/>
      <c r="I209" s="14"/>
    </row>
    <row r="210" spans="2:9">
      <c r="B210" s="27"/>
      <c r="C210" s="14"/>
      <c r="D210" s="14"/>
      <c r="E210" s="14"/>
      <c r="F210" s="14"/>
      <c r="G210" s="14"/>
      <c r="H210" s="14"/>
      <c r="I210" s="14"/>
    </row>
    <row r="211" spans="2:9">
      <c r="B211" s="1319" t="s">
        <v>21</v>
      </c>
      <c r="C211" s="1319"/>
      <c r="D211" s="1319"/>
      <c r="E211" s="1319"/>
      <c r="F211" s="1319"/>
      <c r="G211" s="1319"/>
      <c r="H211" s="1319"/>
      <c r="I211" s="1319"/>
    </row>
    <row r="212" spans="2:9">
      <c r="B212" s="750" t="s">
        <v>20</v>
      </c>
      <c r="C212" s="14"/>
      <c r="D212" s="14"/>
      <c r="E212" s="14"/>
      <c r="F212" s="14"/>
      <c r="G212" s="14"/>
      <c r="H212" s="14"/>
      <c r="I212" s="14"/>
    </row>
    <row r="213" spans="2:9">
      <c r="B213" s="26" t="s">
        <v>224</v>
      </c>
      <c r="C213" s="14"/>
      <c r="D213" s="14"/>
      <c r="E213" s="14"/>
      <c r="F213" s="14"/>
      <c r="G213" s="14"/>
      <c r="H213" s="14"/>
      <c r="I213" s="14"/>
    </row>
    <row r="214" spans="2:9">
      <c r="B214" s="27"/>
      <c r="C214" s="14"/>
      <c r="D214" s="14"/>
      <c r="E214" s="14"/>
      <c r="F214" s="14"/>
      <c r="G214" s="14"/>
      <c r="H214" s="14"/>
      <c r="I214" s="14"/>
    </row>
    <row r="215" spans="2:9">
      <c r="B215" s="16"/>
      <c r="C215" s="308">
        <v>2014</v>
      </c>
      <c r="D215" s="308">
        <v>2015</v>
      </c>
      <c r="E215" s="308">
        <v>2016</v>
      </c>
      <c r="F215" s="308">
        <v>2017</v>
      </c>
      <c r="G215" s="308">
        <v>2018</v>
      </c>
      <c r="H215" s="308">
        <v>2019</v>
      </c>
      <c r="I215" s="308">
        <v>2020</v>
      </c>
    </row>
    <row r="216" spans="2:9">
      <c r="B216" s="44" t="s">
        <v>197</v>
      </c>
      <c r="C216" s="14"/>
      <c r="D216" s="14"/>
      <c r="E216" s="14"/>
      <c r="F216" s="14"/>
      <c r="G216" s="14"/>
      <c r="H216" s="14"/>
      <c r="I216" s="14"/>
    </row>
    <row r="217" spans="2:9">
      <c r="B217" s="103" t="s">
        <v>198</v>
      </c>
      <c r="C217" s="582">
        <f>C219</f>
        <v>248985.0467007868</v>
      </c>
      <c r="D217" s="582">
        <f t="shared" ref="D217:I217" si="3">D219</f>
        <v>233868.59121440069</v>
      </c>
      <c r="E217" s="582">
        <f t="shared" si="3"/>
        <v>236293.84165559759</v>
      </c>
      <c r="F217" s="582">
        <f t="shared" si="3"/>
        <v>295727.60865436576</v>
      </c>
      <c r="G217" s="582">
        <f t="shared" si="3"/>
        <v>425685.51417896658</v>
      </c>
      <c r="H217" s="582">
        <f t="shared" si="3"/>
        <v>539258.44997065794</v>
      </c>
      <c r="I217" s="582">
        <f t="shared" si="3"/>
        <v>601679.08418045146</v>
      </c>
    </row>
    <row r="218" spans="2:9">
      <c r="B218" s="220" t="s">
        <v>199</v>
      </c>
      <c r="C218" s="582"/>
      <c r="D218" s="582"/>
      <c r="E218" s="582"/>
      <c r="F218" s="582"/>
      <c r="G218" s="582"/>
      <c r="H218" s="582"/>
      <c r="I218" s="582"/>
    </row>
    <row r="219" spans="2:9">
      <c r="B219" s="220" t="s">
        <v>200</v>
      </c>
      <c r="C219" s="582">
        <v>248985.0467007868</v>
      </c>
      <c r="D219" s="582">
        <v>233868.59121440069</v>
      </c>
      <c r="E219" s="582">
        <v>236293.84165559759</v>
      </c>
      <c r="F219" s="582">
        <v>295727.60865436576</v>
      </c>
      <c r="G219" s="582">
        <v>425685.51417896658</v>
      </c>
      <c r="H219" s="582">
        <v>539258.44997065794</v>
      </c>
      <c r="I219" s="582">
        <v>601679.08418045146</v>
      </c>
    </row>
    <row r="220" spans="2:9">
      <c r="B220" s="221" t="s">
        <v>201</v>
      </c>
      <c r="C220" s="582">
        <v>1820.0245275424984</v>
      </c>
      <c r="D220" s="582">
        <v>1698.278667481303</v>
      </c>
      <c r="E220" s="582">
        <v>1545.4759608430149</v>
      </c>
      <c r="F220" s="766">
        <v>1588.5738128974767</v>
      </c>
      <c r="G220" s="766">
        <v>1770.6232792043857</v>
      </c>
      <c r="H220" s="766">
        <v>2100.9221960119135</v>
      </c>
      <c r="I220" s="766">
        <v>1813.4688068209684</v>
      </c>
    </row>
    <row r="221" spans="2:9">
      <c r="B221" s="93" t="s">
        <v>202</v>
      </c>
      <c r="C221" s="582">
        <v>16214.868707793386</v>
      </c>
      <c r="D221" s="582">
        <v>17018.838806228548</v>
      </c>
      <c r="E221" s="582">
        <v>18631.256933857483</v>
      </c>
      <c r="F221" s="766">
        <v>20101.834797039945</v>
      </c>
      <c r="G221" s="766">
        <v>23348.485488134258</v>
      </c>
      <c r="H221" s="766">
        <v>26411.928883491415</v>
      </c>
      <c r="I221" s="766">
        <v>20034.922861391853</v>
      </c>
    </row>
    <row r="222" spans="2:9">
      <c r="B222" s="220" t="s">
        <v>203</v>
      </c>
      <c r="C222" s="582">
        <v>4252.5119118512621</v>
      </c>
      <c r="D222" s="582">
        <v>4505.9508430737642</v>
      </c>
      <c r="E222" s="582">
        <v>4947.0664060486934</v>
      </c>
      <c r="F222" s="766">
        <v>5524.8078599002556</v>
      </c>
      <c r="G222" s="766">
        <v>6714.5579539214368</v>
      </c>
      <c r="H222" s="766">
        <v>7841.6750970139965</v>
      </c>
      <c r="I222" s="766">
        <v>8254.2936917213246</v>
      </c>
    </row>
    <row r="223" spans="2:9">
      <c r="B223" s="220" t="s">
        <v>205</v>
      </c>
      <c r="C223" s="582">
        <v>11962.356795942125</v>
      </c>
      <c r="D223" s="582">
        <v>12512.887963154784</v>
      </c>
      <c r="E223" s="582">
        <v>13684.190527808789</v>
      </c>
      <c r="F223" s="582">
        <v>14577.026937139688</v>
      </c>
      <c r="G223" s="582">
        <v>16633.927534212824</v>
      </c>
      <c r="H223" s="582">
        <v>18570.253786477417</v>
      </c>
      <c r="I223" s="582">
        <v>11780.62916967053</v>
      </c>
    </row>
    <row r="224" spans="2:9">
      <c r="B224" s="93" t="s">
        <v>206</v>
      </c>
      <c r="C224" s="582"/>
      <c r="D224" s="582"/>
      <c r="E224" s="582"/>
      <c r="F224" s="582"/>
      <c r="G224" s="582"/>
      <c r="H224" s="582"/>
      <c r="I224" s="582"/>
    </row>
    <row r="225" spans="2:9">
      <c r="B225" s="93" t="s">
        <v>207</v>
      </c>
      <c r="C225" s="582">
        <v>85961.960501366062</v>
      </c>
      <c r="D225" s="582">
        <v>69148.422710375351</v>
      </c>
      <c r="E225" s="582">
        <v>59874.227476877524</v>
      </c>
      <c r="F225" s="582">
        <v>56960.586689468139</v>
      </c>
      <c r="G225" s="582">
        <v>54717.457798576477</v>
      </c>
      <c r="H225" s="582">
        <v>47238.831491421326</v>
      </c>
      <c r="I225" s="205">
        <v>24266.749546694067</v>
      </c>
    </row>
    <row r="226" spans="2:9">
      <c r="B226" s="37" t="s">
        <v>130</v>
      </c>
      <c r="C226" s="582">
        <v>64038.643226612599</v>
      </c>
      <c r="D226" s="582">
        <v>49987.667433563547</v>
      </c>
      <c r="E226" s="205">
        <v>43080.580308248638</v>
      </c>
      <c r="F226" s="205">
        <v>40672.988741847737</v>
      </c>
      <c r="G226" s="205">
        <v>39647.692964486094</v>
      </c>
      <c r="H226" s="205">
        <v>35124.187526741327</v>
      </c>
      <c r="I226" s="766">
        <v>18653.022064589892</v>
      </c>
    </row>
    <row r="227" spans="2:9">
      <c r="B227" s="37" t="s">
        <v>131</v>
      </c>
      <c r="C227" s="582">
        <v>21923.317274753466</v>
      </c>
      <c r="D227" s="582">
        <v>19160.755276811808</v>
      </c>
      <c r="E227" s="582">
        <v>16793.647168628886</v>
      </c>
      <c r="F227" s="766">
        <v>16287.597947620403</v>
      </c>
      <c r="G227" s="766">
        <v>15069.764834090385</v>
      </c>
      <c r="H227" s="766">
        <v>12114.643964679995</v>
      </c>
      <c r="I227" s="582">
        <v>5613.7274821041756</v>
      </c>
    </row>
    <row r="228" spans="2:9">
      <c r="B228" s="103" t="s">
        <v>208</v>
      </c>
      <c r="C228" s="582"/>
      <c r="D228" s="582"/>
      <c r="E228" s="582"/>
      <c r="F228" s="582"/>
      <c r="G228" s="582"/>
      <c r="H228" s="582"/>
      <c r="I228" s="582"/>
    </row>
    <row r="229" spans="2:9">
      <c r="B229" s="103"/>
      <c r="C229" s="582"/>
      <c r="D229" s="582"/>
      <c r="E229" s="582"/>
      <c r="F229" s="582"/>
      <c r="G229" s="582"/>
      <c r="H229" s="582"/>
      <c r="I229" s="582"/>
    </row>
    <row r="230" spans="2:9">
      <c r="B230" s="103" t="s">
        <v>225</v>
      </c>
      <c r="C230" s="582">
        <f>C219+C220+C221+C225</f>
        <v>352981.90043748874</v>
      </c>
      <c r="D230" s="582">
        <f t="shared" ref="D230:G230" si="4">D219+D220+D221+D225</f>
        <v>321734.13139848586</v>
      </c>
      <c r="E230" s="582">
        <f t="shared" si="4"/>
        <v>316344.80202717561</v>
      </c>
      <c r="F230" s="582">
        <f t="shared" si="4"/>
        <v>374378.60395377129</v>
      </c>
      <c r="G230" s="582">
        <f t="shared" si="4"/>
        <v>505522.08074488165</v>
      </c>
      <c r="H230" s="582">
        <f t="shared" ref="H230:I230" si="5">H219+H220+H221+H225</f>
        <v>615010.13254158257</v>
      </c>
      <c r="I230" s="582">
        <f t="shared" si="5"/>
        <v>647794.2253953584</v>
      </c>
    </row>
    <row r="231" spans="2:9">
      <c r="B231" s="222" t="s">
        <v>210</v>
      </c>
      <c r="C231" s="582"/>
      <c r="D231" s="582"/>
      <c r="E231" s="582"/>
      <c r="F231" s="582"/>
      <c r="G231" s="582"/>
      <c r="H231" s="582"/>
      <c r="I231" s="582"/>
    </row>
    <row r="232" spans="2:9">
      <c r="B232" s="222"/>
      <c r="C232" s="582"/>
      <c r="D232" s="582"/>
      <c r="E232" s="582"/>
      <c r="F232" s="582"/>
      <c r="G232" s="582"/>
      <c r="H232" s="582"/>
      <c r="I232" s="582"/>
    </row>
    <row r="233" spans="2:9">
      <c r="B233" s="103" t="s">
        <v>211</v>
      </c>
      <c r="C233" s="582"/>
      <c r="D233" s="582"/>
      <c r="E233" s="582"/>
      <c r="F233" s="582"/>
      <c r="G233" s="582"/>
      <c r="H233" s="582"/>
      <c r="I233" s="582"/>
    </row>
    <row r="234" spans="2:9">
      <c r="B234" s="103"/>
      <c r="C234" s="582"/>
      <c r="D234" s="582"/>
      <c r="E234" s="582"/>
      <c r="F234" s="582"/>
      <c r="G234" s="582"/>
      <c r="H234" s="582"/>
      <c r="I234" s="766"/>
    </row>
    <row r="235" spans="2:9">
      <c r="B235" s="44" t="s">
        <v>212</v>
      </c>
      <c r="C235" s="582"/>
      <c r="D235" s="582"/>
      <c r="E235" s="766"/>
      <c r="F235" s="766"/>
      <c r="G235" s="766"/>
      <c r="H235" s="766"/>
      <c r="I235" s="582"/>
    </row>
    <row r="236" spans="2:9">
      <c r="B236" s="103" t="s">
        <v>213</v>
      </c>
      <c r="C236" s="582"/>
      <c r="D236" s="582"/>
      <c r="E236" s="582"/>
      <c r="F236" s="582"/>
      <c r="G236" s="582"/>
      <c r="H236" s="582"/>
      <c r="I236" s="205"/>
    </row>
    <row r="237" spans="2:9">
      <c r="B237" s="222" t="s">
        <v>214</v>
      </c>
      <c r="C237" s="582">
        <v>37535.564123754462</v>
      </c>
      <c r="D237" s="582">
        <v>37725.909485689066</v>
      </c>
      <c r="E237" s="205">
        <v>39934.893631747676</v>
      </c>
      <c r="F237" s="205">
        <v>46222.533231977824</v>
      </c>
      <c r="G237" s="205">
        <v>52093.812216328486</v>
      </c>
      <c r="H237" s="205">
        <v>55540.625067315137</v>
      </c>
      <c r="I237" s="582">
        <v>43682.468957570716</v>
      </c>
    </row>
    <row r="238" spans="2:9">
      <c r="B238" s="222" t="s">
        <v>215</v>
      </c>
      <c r="C238" s="582"/>
      <c r="D238" s="582"/>
      <c r="E238" s="582"/>
      <c r="F238" s="582"/>
      <c r="G238" s="582"/>
      <c r="H238" s="582"/>
      <c r="I238" s="582"/>
    </row>
    <row r="239" spans="2:9">
      <c r="B239" s="103" t="s">
        <v>216</v>
      </c>
      <c r="C239" s="582">
        <v>9542.2966787865862</v>
      </c>
      <c r="D239" s="582">
        <v>9793.8260724949268</v>
      </c>
      <c r="E239" s="582">
        <v>10794.289120795891</v>
      </c>
      <c r="F239" s="582">
        <v>11623.288792525758</v>
      </c>
      <c r="G239" s="582">
        <v>13506.642769772207</v>
      </c>
      <c r="H239" s="582">
        <v>14346.538776841913</v>
      </c>
      <c r="I239" s="582">
        <v>10460.192957746478</v>
      </c>
    </row>
    <row r="240" spans="2:9">
      <c r="B240" s="103" t="s">
        <v>206</v>
      </c>
      <c r="C240" s="582"/>
      <c r="D240" s="582"/>
      <c r="E240" s="582"/>
      <c r="F240" s="582"/>
      <c r="G240" s="582"/>
      <c r="H240" s="582"/>
    </row>
    <row r="241" spans="2:9">
      <c r="B241" s="222" t="s">
        <v>217</v>
      </c>
      <c r="C241" s="582"/>
      <c r="D241" s="582"/>
      <c r="E241" s="582"/>
      <c r="F241" s="582"/>
      <c r="G241" s="582"/>
      <c r="H241" s="582"/>
      <c r="I241" s="582"/>
    </row>
    <row r="242" spans="2:9">
      <c r="B242" s="222" t="s">
        <v>218</v>
      </c>
      <c r="C242" s="582"/>
      <c r="D242" s="582"/>
      <c r="E242" s="582"/>
      <c r="F242" s="582"/>
      <c r="G242" s="582"/>
      <c r="H242" s="582"/>
      <c r="I242" s="582"/>
    </row>
    <row r="243" spans="2:9">
      <c r="B243" s="222" t="s">
        <v>219</v>
      </c>
      <c r="C243" s="582"/>
      <c r="D243" s="582"/>
      <c r="E243" s="582"/>
      <c r="F243" s="582"/>
      <c r="G243" s="582"/>
      <c r="H243" s="582"/>
      <c r="I243" s="582"/>
    </row>
    <row r="244" spans="2:9">
      <c r="B244" s="222"/>
      <c r="C244" s="582"/>
      <c r="D244" s="582"/>
      <c r="E244" s="766"/>
      <c r="F244" s="766"/>
      <c r="G244" s="766"/>
      <c r="H244" s="766"/>
      <c r="I244" s="766"/>
    </row>
    <row r="245" spans="2:9">
      <c r="B245" s="49" t="s">
        <v>220</v>
      </c>
      <c r="C245" s="582"/>
      <c r="D245" s="582"/>
      <c r="E245" s="766"/>
      <c r="F245" s="766"/>
      <c r="G245" s="766"/>
      <c r="H245" s="766"/>
      <c r="I245" s="766"/>
    </row>
    <row r="246" spans="2:9">
      <c r="B246" s="103" t="s">
        <v>213</v>
      </c>
      <c r="C246" s="582"/>
      <c r="D246" s="582"/>
      <c r="E246" s="582"/>
      <c r="F246" s="582"/>
      <c r="G246" s="582"/>
      <c r="H246" s="582"/>
      <c r="I246" s="582"/>
    </row>
    <row r="247" spans="2:9">
      <c r="B247" s="222" t="s">
        <v>214</v>
      </c>
      <c r="C247" s="582"/>
      <c r="D247" s="582"/>
      <c r="E247" s="582"/>
      <c r="F247" s="582"/>
      <c r="G247" s="582"/>
      <c r="H247" s="582"/>
      <c r="I247" s="582"/>
    </row>
    <row r="248" spans="2:9">
      <c r="B248" s="222" t="s">
        <v>215</v>
      </c>
      <c r="C248" s="582"/>
      <c r="D248" s="582"/>
      <c r="E248" s="582"/>
      <c r="F248" s="582"/>
      <c r="G248" s="582"/>
      <c r="H248" s="582"/>
      <c r="I248" s="582"/>
    </row>
    <row r="249" spans="2:9">
      <c r="B249" s="103" t="s">
        <v>216</v>
      </c>
      <c r="C249" s="582"/>
      <c r="D249" s="582"/>
      <c r="E249" s="582"/>
      <c r="F249" s="582"/>
      <c r="G249" s="582"/>
      <c r="H249" s="582"/>
      <c r="I249" s="582"/>
    </row>
    <row r="250" spans="2:9">
      <c r="B250" s="103" t="s">
        <v>206</v>
      </c>
      <c r="C250" s="582"/>
      <c r="D250" s="582"/>
      <c r="E250" s="582"/>
      <c r="F250" s="582"/>
      <c r="G250" s="582"/>
      <c r="H250" s="582"/>
      <c r="I250" s="582"/>
    </row>
    <row r="251" spans="2:9">
      <c r="B251" s="222" t="s">
        <v>217</v>
      </c>
      <c r="C251" s="582"/>
      <c r="D251" s="582"/>
      <c r="E251" s="582"/>
      <c r="F251" s="582"/>
      <c r="G251" s="582"/>
      <c r="H251" s="582"/>
      <c r="I251" s="582"/>
    </row>
    <row r="252" spans="2:9">
      <c r="B252" s="222" t="s">
        <v>218</v>
      </c>
      <c r="C252" s="582"/>
      <c r="D252" s="582"/>
      <c r="E252" s="582"/>
      <c r="F252" s="582"/>
      <c r="G252" s="582"/>
      <c r="H252" s="582"/>
      <c r="I252" s="582"/>
    </row>
    <row r="253" spans="2:9">
      <c r="B253" s="222" t="s">
        <v>219</v>
      </c>
      <c r="C253" s="582"/>
      <c r="D253" s="582"/>
      <c r="E253" s="582"/>
      <c r="F253" s="582"/>
      <c r="G253" s="582"/>
      <c r="H253" s="582"/>
      <c r="I253" s="582"/>
    </row>
    <row r="254" spans="2:9">
      <c r="B254" s="222"/>
      <c r="C254" s="582"/>
      <c r="D254" s="582"/>
      <c r="E254" s="766"/>
      <c r="F254" s="766"/>
      <c r="G254" s="766"/>
      <c r="H254" s="766"/>
      <c r="I254" s="766"/>
    </row>
    <row r="255" spans="2:9">
      <c r="B255" s="49" t="s">
        <v>221</v>
      </c>
      <c r="C255" s="582"/>
      <c r="D255" s="582"/>
      <c r="E255" s="766"/>
      <c r="F255" s="766"/>
      <c r="G255" s="766"/>
      <c r="H255" s="766"/>
      <c r="I255" s="766"/>
    </row>
    <row r="256" spans="2:9">
      <c r="B256" s="103" t="s">
        <v>213</v>
      </c>
      <c r="C256" s="582"/>
      <c r="D256" s="582"/>
      <c r="E256" s="582"/>
      <c r="F256" s="582"/>
      <c r="G256" s="582"/>
      <c r="H256" s="582"/>
      <c r="I256" s="582"/>
    </row>
    <row r="257" spans="2:9">
      <c r="B257" s="222" t="s">
        <v>214</v>
      </c>
      <c r="C257" s="582"/>
      <c r="D257" s="582"/>
      <c r="E257" s="582"/>
      <c r="F257" s="582"/>
      <c r="G257" s="582"/>
      <c r="H257" s="582"/>
      <c r="I257" s="582"/>
    </row>
    <row r="258" spans="2:9">
      <c r="B258" s="222" t="s">
        <v>215</v>
      </c>
      <c r="C258" s="582"/>
      <c r="D258" s="582"/>
      <c r="E258" s="582"/>
      <c r="F258" s="582"/>
      <c r="G258" s="582"/>
      <c r="H258" s="582"/>
      <c r="I258" s="582"/>
    </row>
    <row r="259" spans="2:9">
      <c r="B259" s="103" t="s">
        <v>216</v>
      </c>
      <c r="C259" s="582"/>
      <c r="D259" s="582"/>
      <c r="E259" s="582"/>
      <c r="F259" s="582"/>
      <c r="G259" s="582"/>
      <c r="H259" s="582"/>
      <c r="I259" s="582"/>
    </row>
    <row r="260" spans="2:9">
      <c r="B260" s="103" t="s">
        <v>206</v>
      </c>
      <c r="C260" s="582"/>
      <c r="D260" s="582"/>
      <c r="E260" s="582"/>
      <c r="F260" s="582"/>
      <c r="G260" s="582"/>
      <c r="H260" s="582"/>
      <c r="I260" s="582"/>
    </row>
    <row r="261" spans="2:9">
      <c r="B261" s="222" t="s">
        <v>217</v>
      </c>
      <c r="C261" s="582"/>
      <c r="D261" s="582"/>
      <c r="E261" s="582"/>
      <c r="F261" s="582"/>
      <c r="G261" s="582"/>
      <c r="H261" s="582"/>
      <c r="I261" s="582"/>
    </row>
    <row r="262" spans="2:9">
      <c r="B262" s="222" t="s">
        <v>218</v>
      </c>
      <c r="C262" s="582"/>
      <c r="D262" s="582"/>
      <c r="E262" s="582"/>
      <c r="F262" s="582"/>
      <c r="G262" s="582"/>
      <c r="H262" s="582"/>
      <c r="I262" s="582"/>
    </row>
    <row r="263" spans="2:9">
      <c r="B263" s="222" t="s">
        <v>219</v>
      </c>
      <c r="C263" s="582"/>
      <c r="D263" s="582"/>
      <c r="E263" s="582"/>
      <c r="F263" s="582"/>
      <c r="G263" s="582"/>
      <c r="H263" s="582"/>
      <c r="I263" s="582"/>
    </row>
    <row r="264" spans="2:9">
      <c r="B264" s="222"/>
      <c r="C264" s="582"/>
      <c r="D264" s="582"/>
      <c r="E264" s="766"/>
      <c r="F264" s="766"/>
      <c r="G264" s="766"/>
      <c r="H264" s="766"/>
      <c r="I264" s="766"/>
    </row>
    <row r="265" spans="2:9">
      <c r="B265" s="49" t="s">
        <v>222</v>
      </c>
      <c r="C265" s="582"/>
      <c r="D265" s="582"/>
      <c r="E265" s="766"/>
      <c r="F265" s="766"/>
      <c r="G265" s="766"/>
      <c r="H265" s="766"/>
      <c r="I265" s="766"/>
    </row>
    <row r="266" spans="2:9">
      <c r="B266" s="103" t="s">
        <v>213</v>
      </c>
      <c r="C266" s="582"/>
      <c r="D266" s="582"/>
      <c r="E266" s="582"/>
      <c r="F266" s="582"/>
      <c r="G266" s="582"/>
      <c r="H266" s="582"/>
      <c r="I266" s="582"/>
    </row>
    <row r="267" spans="2:9">
      <c r="B267" s="222" t="s">
        <v>214</v>
      </c>
      <c r="C267" s="582"/>
      <c r="D267" s="582"/>
      <c r="E267" s="582"/>
      <c r="F267" s="582"/>
      <c r="G267" s="582"/>
      <c r="H267" s="582"/>
      <c r="I267" s="582"/>
    </row>
    <row r="268" spans="2:9">
      <c r="B268" s="222" t="s">
        <v>215</v>
      </c>
      <c r="C268" s="582"/>
      <c r="D268" s="582"/>
      <c r="E268" s="582"/>
      <c r="F268" s="582"/>
      <c r="G268" s="582"/>
      <c r="H268" s="582"/>
      <c r="I268" s="582"/>
    </row>
    <row r="269" spans="2:9">
      <c r="B269" s="103" t="s">
        <v>216</v>
      </c>
      <c r="C269" s="582"/>
      <c r="D269" s="582"/>
      <c r="E269" s="582"/>
      <c r="F269" s="582"/>
      <c r="G269" s="582"/>
      <c r="H269" s="582"/>
      <c r="I269" s="582"/>
    </row>
    <row r="270" spans="2:9">
      <c r="B270" s="103" t="s">
        <v>206</v>
      </c>
      <c r="C270" s="582"/>
      <c r="D270" s="582"/>
      <c r="E270" s="582"/>
      <c r="F270" s="582"/>
      <c r="G270" s="582"/>
      <c r="H270" s="582"/>
      <c r="I270" s="582"/>
    </row>
    <row r="271" spans="2:9">
      <c r="B271" s="222" t="s">
        <v>217</v>
      </c>
      <c r="C271" s="582"/>
      <c r="D271" s="582"/>
      <c r="E271" s="582"/>
      <c r="F271" s="582"/>
      <c r="G271" s="582"/>
      <c r="H271" s="582"/>
      <c r="I271" s="582"/>
    </row>
    <row r="272" spans="2:9">
      <c r="B272" s="222" t="s">
        <v>218</v>
      </c>
      <c r="C272" s="582"/>
      <c r="D272" s="582"/>
      <c r="E272" s="582"/>
      <c r="F272" s="582"/>
      <c r="G272" s="582"/>
      <c r="H272" s="582"/>
      <c r="I272" s="582"/>
    </row>
    <row r="273" spans="2:9" ht="15" thickBot="1">
      <c r="B273" s="91" t="s">
        <v>219</v>
      </c>
      <c r="C273" s="582"/>
      <c r="D273" s="582"/>
      <c r="E273" s="582"/>
      <c r="F273" s="582"/>
      <c r="G273" s="582"/>
      <c r="H273" s="765"/>
      <c r="I273" s="765"/>
    </row>
    <row r="274" spans="2:9" ht="15" thickTop="1">
      <c r="B274" s="1320" t="s">
        <v>1228</v>
      </c>
      <c r="C274" s="1320"/>
      <c r="D274" s="1320"/>
      <c r="E274" s="1320"/>
      <c r="F274" s="1320"/>
      <c r="G274" s="1320"/>
      <c r="H274" s="14"/>
      <c r="I274" s="14"/>
    </row>
    <row r="275" spans="2:9">
      <c r="B275" s="27"/>
      <c r="C275" s="14"/>
      <c r="D275" s="14"/>
      <c r="E275" s="14"/>
      <c r="F275" s="14"/>
      <c r="G275" s="14"/>
      <c r="H275" s="14"/>
      <c r="I275" s="14"/>
    </row>
    <row r="276" spans="2:9">
      <c r="B276" s="1319" t="s">
        <v>24</v>
      </c>
      <c r="C276" s="1319"/>
      <c r="D276" s="1319"/>
      <c r="E276" s="1319"/>
      <c r="F276" s="1319"/>
      <c r="G276" s="1319"/>
      <c r="H276" s="1319"/>
      <c r="I276" s="1319"/>
    </row>
    <row r="277" spans="2:9">
      <c r="B277" s="750" t="s">
        <v>23</v>
      </c>
      <c r="C277" s="14"/>
      <c r="D277" s="14"/>
      <c r="E277" s="14"/>
      <c r="F277" s="14"/>
      <c r="G277" s="14"/>
      <c r="H277" s="14"/>
      <c r="I277" s="14"/>
    </row>
    <row r="278" spans="2:9">
      <c r="B278" s="26" t="s">
        <v>172</v>
      </c>
      <c r="C278" s="14"/>
      <c r="D278" s="14"/>
      <c r="E278" s="14"/>
      <c r="F278" s="14"/>
      <c r="G278" s="14"/>
      <c r="H278" s="14"/>
      <c r="I278" s="14"/>
    </row>
    <row r="279" spans="2:9">
      <c r="B279" s="27"/>
      <c r="C279" s="14"/>
      <c r="D279" s="14"/>
      <c r="E279" s="14"/>
      <c r="F279" s="14"/>
      <c r="G279" s="14"/>
      <c r="H279" s="14"/>
      <c r="I279" s="14"/>
    </row>
    <row r="280" spans="2:9">
      <c r="B280" s="16"/>
      <c r="C280" s="308">
        <v>2014</v>
      </c>
      <c r="D280" s="308">
        <v>2015</v>
      </c>
      <c r="E280" s="308">
        <v>2016</v>
      </c>
      <c r="F280" s="308">
        <v>2017</v>
      </c>
      <c r="G280" s="308">
        <v>2018</v>
      </c>
      <c r="H280" s="308">
        <v>2019</v>
      </c>
      <c r="I280" s="308">
        <v>2020</v>
      </c>
    </row>
    <row r="281" spans="2:9">
      <c r="B281" s="44" t="s">
        <v>226</v>
      </c>
      <c r="C281" s="14"/>
      <c r="D281" s="14"/>
      <c r="E281" s="14"/>
      <c r="F281" s="14"/>
      <c r="G281" s="14"/>
      <c r="H281" s="14"/>
      <c r="I281" s="14"/>
    </row>
    <row r="282" spans="2:9">
      <c r="B282" s="44"/>
      <c r="C282" s="14"/>
      <c r="D282" s="14"/>
      <c r="E282" s="14"/>
      <c r="F282" s="14"/>
      <c r="G282" s="14"/>
      <c r="H282" s="14"/>
      <c r="I282" s="14"/>
    </row>
    <row r="283" spans="2:9">
      <c r="B283" s="92" t="s">
        <v>1244</v>
      </c>
      <c r="C283" s="14"/>
      <c r="D283" s="14"/>
      <c r="E283" s="14"/>
      <c r="F283" s="14"/>
      <c r="G283" s="14"/>
      <c r="H283" s="14"/>
      <c r="I283" s="14"/>
    </row>
    <row r="284" spans="2:9">
      <c r="B284" s="93" t="s">
        <v>228</v>
      </c>
      <c r="C284" s="203">
        <v>58</v>
      </c>
      <c r="D284" s="203">
        <v>56</v>
      </c>
      <c r="E284" s="203">
        <v>51</v>
      </c>
      <c r="F284" s="203">
        <v>51</v>
      </c>
      <c r="G284" s="203">
        <v>53</v>
      </c>
      <c r="H284" s="203">
        <v>53</v>
      </c>
      <c r="I284" s="203">
        <v>53</v>
      </c>
    </row>
    <row r="285" spans="2:9">
      <c r="B285" s="95" t="s">
        <v>229</v>
      </c>
      <c r="C285" s="203">
        <v>58</v>
      </c>
      <c r="D285" s="203">
        <v>56</v>
      </c>
      <c r="E285" s="203">
        <v>51</v>
      </c>
      <c r="F285" s="203">
        <v>51</v>
      </c>
      <c r="G285" s="203">
        <v>53</v>
      </c>
      <c r="H285" s="203">
        <v>53</v>
      </c>
      <c r="I285" s="203">
        <v>53</v>
      </c>
    </row>
    <row r="286" spans="2:9" ht="15.6">
      <c r="B286" s="96" t="s">
        <v>1245</v>
      </c>
      <c r="C286" s="203">
        <v>19</v>
      </c>
      <c r="D286" s="203">
        <v>19</v>
      </c>
      <c r="E286" s="203">
        <v>18</v>
      </c>
      <c r="F286" s="203">
        <v>19</v>
      </c>
      <c r="G286" s="203">
        <v>18</v>
      </c>
      <c r="H286" s="203">
        <v>19</v>
      </c>
      <c r="I286" s="203">
        <v>19</v>
      </c>
    </row>
    <row r="287" spans="2:9">
      <c r="B287" s="96" t="s">
        <v>230</v>
      </c>
      <c r="C287" s="203">
        <v>1</v>
      </c>
      <c r="D287" s="203">
        <v>1</v>
      </c>
      <c r="E287" s="203">
        <v>1</v>
      </c>
      <c r="F287" s="203">
        <v>1</v>
      </c>
      <c r="G287" s="203">
        <v>1</v>
      </c>
      <c r="H287" s="203">
        <v>1</v>
      </c>
      <c r="I287" s="203">
        <v>1</v>
      </c>
    </row>
    <row r="288" spans="2:9">
      <c r="B288" s="96" t="s">
        <v>231</v>
      </c>
      <c r="C288" s="203">
        <v>38</v>
      </c>
      <c r="D288" s="203">
        <v>36</v>
      </c>
      <c r="E288" s="203">
        <v>32</v>
      </c>
      <c r="F288" s="203">
        <v>31</v>
      </c>
      <c r="G288" s="203">
        <v>34</v>
      </c>
      <c r="H288" s="203">
        <v>33</v>
      </c>
      <c r="I288" s="203">
        <v>33</v>
      </c>
    </row>
    <row r="289" spans="2:9">
      <c r="B289" s="97" t="s">
        <v>232</v>
      </c>
      <c r="C289" s="203">
        <v>0</v>
      </c>
      <c r="D289" s="203">
        <v>1</v>
      </c>
      <c r="E289" s="203">
        <v>1</v>
      </c>
      <c r="F289" s="203">
        <v>1</v>
      </c>
      <c r="G289" s="203">
        <v>1</v>
      </c>
      <c r="H289" s="203">
        <v>1</v>
      </c>
      <c r="I289" s="203">
        <v>1</v>
      </c>
    </row>
    <row r="290" spans="2:9">
      <c r="B290" s="97" t="s">
        <v>233</v>
      </c>
      <c r="C290" s="203">
        <v>0</v>
      </c>
      <c r="D290" s="203">
        <v>0</v>
      </c>
      <c r="E290" s="203">
        <v>0</v>
      </c>
      <c r="F290" s="203">
        <v>0</v>
      </c>
      <c r="G290" s="203">
        <v>0</v>
      </c>
      <c r="H290" s="203">
        <v>0</v>
      </c>
      <c r="I290" s="203">
        <v>0</v>
      </c>
    </row>
    <row r="291" spans="2:9">
      <c r="B291" s="97" t="s">
        <v>234</v>
      </c>
      <c r="C291" s="203">
        <v>1</v>
      </c>
      <c r="D291" s="203">
        <v>1</v>
      </c>
      <c r="E291" s="203">
        <v>1</v>
      </c>
      <c r="F291" s="203">
        <v>1</v>
      </c>
      <c r="G291" s="203">
        <v>1</v>
      </c>
      <c r="H291" s="203">
        <v>1</v>
      </c>
      <c r="I291" s="203">
        <v>1</v>
      </c>
    </row>
    <row r="292" spans="2:9">
      <c r="B292" s="97" t="s">
        <v>235</v>
      </c>
      <c r="C292" s="203">
        <v>34</v>
      </c>
      <c r="D292" s="203">
        <v>31</v>
      </c>
      <c r="E292" s="203">
        <v>27</v>
      </c>
      <c r="F292" s="203">
        <v>26</v>
      </c>
      <c r="G292" s="203">
        <v>30</v>
      </c>
      <c r="H292" s="203">
        <v>28</v>
      </c>
      <c r="I292" s="203">
        <v>28</v>
      </c>
    </row>
    <row r="293" spans="2:9">
      <c r="B293" s="97" t="s">
        <v>236</v>
      </c>
      <c r="C293" s="203">
        <v>3</v>
      </c>
      <c r="D293" s="203">
        <v>3</v>
      </c>
      <c r="E293" s="203">
        <v>3</v>
      </c>
      <c r="F293" s="203">
        <v>3</v>
      </c>
      <c r="G293" s="203">
        <v>2</v>
      </c>
      <c r="H293" s="203">
        <v>3</v>
      </c>
      <c r="I293" s="203">
        <v>3</v>
      </c>
    </row>
    <row r="294" spans="2:9">
      <c r="B294" s="95" t="s">
        <v>237</v>
      </c>
      <c r="C294" s="203">
        <v>0</v>
      </c>
      <c r="D294" s="203">
        <v>0</v>
      </c>
      <c r="E294" s="203">
        <v>0</v>
      </c>
      <c r="F294" s="203">
        <v>0</v>
      </c>
      <c r="G294" s="203">
        <v>0</v>
      </c>
      <c r="H294" s="203">
        <v>0</v>
      </c>
      <c r="I294" s="203">
        <v>0</v>
      </c>
    </row>
    <row r="295" spans="2:9">
      <c r="B295" s="95"/>
      <c r="C295" s="203"/>
      <c r="D295" s="203"/>
      <c r="E295" s="203"/>
      <c r="F295" s="203"/>
      <c r="G295" s="203"/>
      <c r="H295" s="203"/>
      <c r="I295" s="203"/>
    </row>
    <row r="296" spans="2:9">
      <c r="B296" s="44" t="s">
        <v>241</v>
      </c>
      <c r="C296" s="203"/>
      <c r="D296" s="203"/>
      <c r="E296" s="203"/>
      <c r="F296" s="203"/>
      <c r="G296" s="203"/>
      <c r="H296" s="203"/>
      <c r="I296" s="203"/>
    </row>
    <row r="297" spans="2:9">
      <c r="B297" s="44"/>
      <c r="C297" s="203"/>
      <c r="D297" s="203"/>
      <c r="E297" s="203"/>
      <c r="F297" s="203"/>
      <c r="G297" s="203"/>
      <c r="H297" s="203"/>
      <c r="I297" s="203"/>
    </row>
    <row r="298" spans="2:9">
      <c r="B298" s="92" t="s">
        <v>1246</v>
      </c>
      <c r="C298" s="203"/>
      <c r="D298" s="203"/>
      <c r="E298" s="203"/>
      <c r="F298" s="203"/>
      <c r="G298" s="203"/>
      <c r="H298" s="203"/>
      <c r="I298" s="203"/>
    </row>
    <row r="299" spans="2:9">
      <c r="B299" s="93" t="s">
        <v>228</v>
      </c>
      <c r="C299" s="203">
        <v>24</v>
      </c>
      <c r="D299" s="203">
        <v>24</v>
      </c>
      <c r="E299" s="203">
        <v>27</v>
      </c>
      <c r="F299" s="203">
        <v>30</v>
      </c>
      <c r="G299" s="203">
        <v>31</v>
      </c>
      <c r="H299" s="203">
        <v>31</v>
      </c>
      <c r="I299" s="203">
        <v>31</v>
      </c>
    </row>
    <row r="300" spans="2:9">
      <c r="B300" s="95" t="s">
        <v>229</v>
      </c>
      <c r="C300" s="203">
        <v>24</v>
      </c>
      <c r="D300" s="203">
        <v>24</v>
      </c>
      <c r="E300" s="203">
        <v>27</v>
      </c>
      <c r="F300" s="203">
        <v>30</v>
      </c>
      <c r="G300" s="203">
        <v>31</v>
      </c>
      <c r="H300" s="203">
        <v>31</v>
      </c>
      <c r="I300" s="203">
        <v>31</v>
      </c>
    </row>
    <row r="301" spans="2:9">
      <c r="B301" s="96" t="s">
        <v>162</v>
      </c>
      <c r="C301" s="203">
        <v>15</v>
      </c>
      <c r="D301" s="203">
        <v>15</v>
      </c>
      <c r="E301" s="203">
        <v>17</v>
      </c>
      <c r="F301" s="203">
        <v>17</v>
      </c>
      <c r="G301" s="203">
        <v>17</v>
      </c>
      <c r="H301" s="203">
        <v>17</v>
      </c>
      <c r="I301" s="203">
        <v>16</v>
      </c>
    </row>
    <row r="302" spans="2:9">
      <c r="B302" s="96" t="s">
        <v>230</v>
      </c>
      <c r="C302" s="203">
        <v>1</v>
      </c>
      <c r="D302" s="203">
        <v>1</v>
      </c>
      <c r="E302" s="203">
        <v>1</v>
      </c>
      <c r="F302" s="203">
        <v>1</v>
      </c>
      <c r="G302" s="203">
        <v>1</v>
      </c>
      <c r="H302" s="203">
        <v>1</v>
      </c>
      <c r="I302" s="203">
        <v>1</v>
      </c>
    </row>
    <row r="303" spans="2:9">
      <c r="B303" s="96" t="s">
        <v>231</v>
      </c>
      <c r="C303" s="203">
        <v>8</v>
      </c>
      <c r="D303" s="203">
        <v>8</v>
      </c>
      <c r="E303" s="203">
        <v>9</v>
      </c>
      <c r="F303" s="203">
        <v>12</v>
      </c>
      <c r="G303" s="203">
        <v>13</v>
      </c>
      <c r="H303" s="203">
        <v>13</v>
      </c>
      <c r="I303" s="203">
        <v>14</v>
      </c>
    </row>
    <row r="304" spans="2:9">
      <c r="B304" s="97" t="s">
        <v>232</v>
      </c>
      <c r="C304" s="203">
        <v>0</v>
      </c>
      <c r="D304" s="203">
        <v>0</v>
      </c>
      <c r="E304" s="203">
        <v>0</v>
      </c>
      <c r="F304" s="203">
        <v>0</v>
      </c>
      <c r="G304" s="203">
        <v>0</v>
      </c>
      <c r="H304" s="203">
        <v>0</v>
      </c>
      <c r="I304" s="203">
        <v>0</v>
      </c>
    </row>
    <row r="305" spans="2:9">
      <c r="B305" s="97" t="s">
        <v>233</v>
      </c>
      <c r="C305" s="203">
        <v>0</v>
      </c>
      <c r="D305" s="203">
        <v>0</v>
      </c>
      <c r="E305" s="203">
        <v>0</v>
      </c>
      <c r="F305" s="203">
        <v>0</v>
      </c>
      <c r="G305" s="203">
        <v>0</v>
      </c>
      <c r="H305" s="203">
        <v>0</v>
      </c>
      <c r="I305" s="203">
        <v>0</v>
      </c>
    </row>
    <row r="306" spans="2:9">
      <c r="B306" s="97" t="s">
        <v>234</v>
      </c>
      <c r="C306" s="203">
        <v>0</v>
      </c>
      <c r="D306" s="203">
        <v>0</v>
      </c>
      <c r="E306" s="203">
        <v>0</v>
      </c>
      <c r="F306" s="203">
        <v>0</v>
      </c>
      <c r="G306" s="203">
        <v>0</v>
      </c>
      <c r="H306" s="203">
        <v>0</v>
      </c>
      <c r="I306" s="203">
        <v>0</v>
      </c>
    </row>
    <row r="307" spans="2:9">
      <c r="B307" s="97" t="s">
        <v>235</v>
      </c>
      <c r="C307" s="203">
        <v>8</v>
      </c>
      <c r="D307" s="203">
        <v>8</v>
      </c>
      <c r="E307" s="203">
        <v>9</v>
      </c>
      <c r="F307" s="203">
        <v>12</v>
      </c>
      <c r="G307" s="203">
        <v>13</v>
      </c>
      <c r="H307" s="203">
        <v>13</v>
      </c>
      <c r="I307" s="203">
        <v>14</v>
      </c>
    </row>
    <row r="308" spans="2:9">
      <c r="B308" s="97" t="s">
        <v>236</v>
      </c>
      <c r="C308" s="203">
        <v>0</v>
      </c>
      <c r="D308" s="203">
        <v>0</v>
      </c>
      <c r="E308" s="203">
        <v>0</v>
      </c>
      <c r="F308" s="203">
        <v>0</v>
      </c>
      <c r="G308" s="203">
        <v>0</v>
      </c>
      <c r="H308" s="203">
        <v>0</v>
      </c>
      <c r="I308" s="203">
        <v>0</v>
      </c>
    </row>
    <row r="309" spans="2:9" ht="15" thickBot="1">
      <c r="B309" s="95" t="s">
        <v>237</v>
      </c>
      <c r="C309" s="203">
        <v>0</v>
      </c>
      <c r="D309" s="203">
        <v>0</v>
      </c>
      <c r="E309" s="203">
        <v>0</v>
      </c>
      <c r="F309" s="203">
        <v>0</v>
      </c>
      <c r="G309" s="203">
        <v>0</v>
      </c>
      <c r="H309" s="357">
        <v>0</v>
      </c>
      <c r="I309" s="357">
        <v>0</v>
      </c>
    </row>
    <row r="310" spans="2:9" ht="15" thickTop="1">
      <c r="B310" s="1324" t="s">
        <v>1228</v>
      </c>
      <c r="C310" s="1324"/>
      <c r="D310" s="1324"/>
      <c r="E310" s="1324"/>
      <c r="F310" s="1324"/>
      <c r="G310" s="1324"/>
      <c r="H310" s="1324"/>
      <c r="I310" s="1324"/>
    </row>
    <row r="311" spans="2:9">
      <c r="B311" s="1334" t="s">
        <v>1247</v>
      </c>
      <c r="C311" s="1334"/>
      <c r="D311" s="1334"/>
      <c r="E311" s="1334"/>
      <c r="F311" s="1334"/>
      <c r="G311" s="1334"/>
      <c r="H311" s="1334"/>
      <c r="I311" s="1334"/>
    </row>
    <row r="312" spans="2:9">
      <c r="B312" s="27"/>
      <c r="C312" s="14"/>
      <c r="D312" s="14"/>
      <c r="E312" s="14"/>
      <c r="F312" s="14"/>
      <c r="G312" s="14"/>
      <c r="H312" s="14"/>
      <c r="I312" s="14"/>
    </row>
    <row r="313" spans="2:9">
      <c r="B313" s="1319" t="s">
        <v>26</v>
      </c>
      <c r="C313" s="1319"/>
      <c r="D313" s="1319"/>
      <c r="E313" s="1319"/>
      <c r="F313" s="1319"/>
      <c r="G313" s="1319"/>
      <c r="H313" s="1319"/>
      <c r="I313" s="1319"/>
    </row>
    <row r="314" spans="2:9">
      <c r="B314" s="750" t="s">
        <v>25</v>
      </c>
      <c r="C314" s="14"/>
      <c r="D314" s="14"/>
      <c r="E314" s="14"/>
      <c r="F314" s="14"/>
      <c r="G314" s="14"/>
      <c r="H314" s="14"/>
      <c r="I314" s="14"/>
    </row>
    <row r="315" spans="2:9">
      <c r="B315" s="26" t="s">
        <v>115</v>
      </c>
      <c r="C315" s="14"/>
      <c r="D315" s="14"/>
      <c r="E315" s="14"/>
      <c r="F315" s="14"/>
      <c r="G315" s="14"/>
      <c r="H315" s="14"/>
      <c r="I315" s="14"/>
    </row>
    <row r="316" spans="2:9">
      <c r="B316" s="27"/>
      <c r="C316" s="14"/>
      <c r="D316" s="14"/>
      <c r="E316" s="14"/>
      <c r="F316" s="14"/>
      <c r="G316" s="14"/>
      <c r="H316" s="14"/>
      <c r="I316" s="14"/>
    </row>
    <row r="317" spans="2:9">
      <c r="B317" s="16"/>
      <c r="C317" s="308">
        <v>2014</v>
      </c>
      <c r="D317" s="308">
        <v>2015</v>
      </c>
      <c r="E317" s="308">
        <v>2016</v>
      </c>
      <c r="F317" s="308">
        <v>2017</v>
      </c>
      <c r="G317" s="308">
        <v>2018</v>
      </c>
      <c r="H317" s="308">
        <v>2019</v>
      </c>
      <c r="I317" s="308">
        <v>2020</v>
      </c>
    </row>
    <row r="318" spans="2:9">
      <c r="B318" s="44" t="s">
        <v>226</v>
      </c>
      <c r="C318" s="106"/>
      <c r="D318" s="106"/>
      <c r="E318" s="106"/>
      <c r="F318" s="106"/>
      <c r="G318" s="106"/>
      <c r="H318" s="106"/>
      <c r="I318" s="106"/>
    </row>
    <row r="319" spans="2:9">
      <c r="B319" s="44"/>
      <c r="C319" s="106"/>
      <c r="D319" s="106"/>
      <c r="E319" s="106"/>
      <c r="F319" s="106"/>
      <c r="G319" s="106"/>
      <c r="H319" s="106"/>
      <c r="I319" s="106"/>
    </row>
    <row r="320" spans="2:9">
      <c r="B320" s="92" t="s">
        <v>1244</v>
      </c>
      <c r="C320" s="106"/>
      <c r="D320" s="106"/>
      <c r="E320" s="106"/>
      <c r="F320" s="106"/>
      <c r="G320" s="106"/>
      <c r="H320" s="106"/>
      <c r="I320" s="106"/>
    </row>
    <row r="321" spans="2:9">
      <c r="B321" s="93" t="s">
        <v>246</v>
      </c>
      <c r="C321" s="110">
        <v>0.82913599999999998</v>
      </c>
      <c r="D321" s="110">
        <v>0.78653799999999996</v>
      </c>
      <c r="E321" s="110">
        <v>0.80179</v>
      </c>
      <c r="F321" s="110">
        <v>0.853495</v>
      </c>
      <c r="G321" s="110">
        <v>0.96003899999999998</v>
      </c>
      <c r="H321" s="110">
        <v>0.98333300000000001</v>
      </c>
      <c r="I321" s="110">
        <v>0.86230700000000005</v>
      </c>
    </row>
    <row r="322" spans="2:9">
      <c r="B322" s="95" t="s">
        <v>247</v>
      </c>
      <c r="C322" s="244"/>
      <c r="D322" s="244"/>
      <c r="E322" s="244"/>
      <c r="F322" s="244"/>
      <c r="G322" s="244"/>
      <c r="H322" s="244"/>
      <c r="I322" s="244"/>
    </row>
    <row r="323" spans="2:9">
      <c r="B323" s="107" t="s">
        <v>248</v>
      </c>
      <c r="C323" s="244"/>
      <c r="D323" s="244"/>
      <c r="E323" s="244"/>
      <c r="F323" s="244"/>
      <c r="G323" s="244"/>
      <c r="H323" s="244"/>
      <c r="I323" s="244"/>
    </row>
    <row r="324" spans="2:9">
      <c r="B324" s="107" t="s">
        <v>249</v>
      </c>
      <c r="C324" s="244"/>
      <c r="D324" s="244"/>
      <c r="E324" s="244"/>
      <c r="F324" s="244"/>
      <c r="G324" s="244"/>
      <c r="H324" s="244"/>
      <c r="I324" s="244"/>
    </row>
    <row r="325" spans="2:9">
      <c r="B325" s="47" t="s">
        <v>253</v>
      </c>
      <c r="C325" s="244"/>
      <c r="D325" s="244"/>
      <c r="E325" s="244"/>
      <c r="F325" s="244"/>
      <c r="G325" s="244"/>
      <c r="H325" s="244"/>
      <c r="I325" s="244"/>
    </row>
    <row r="326" spans="2:9">
      <c r="B326" s="97"/>
      <c r="C326" s="110"/>
      <c r="D326" s="110"/>
      <c r="E326" s="110"/>
      <c r="F326" s="110"/>
      <c r="G326" s="110"/>
      <c r="H326" s="110"/>
      <c r="I326" s="110"/>
    </row>
    <row r="327" spans="2:9">
      <c r="B327" s="44" t="s">
        <v>241</v>
      </c>
      <c r="C327" s="110"/>
      <c r="D327" s="110"/>
      <c r="E327" s="110"/>
      <c r="F327" s="110"/>
      <c r="G327" s="110"/>
      <c r="H327" s="110"/>
      <c r="I327" s="110"/>
    </row>
    <row r="328" spans="2:9">
      <c r="B328" s="44"/>
      <c r="C328" s="110"/>
      <c r="D328" s="110"/>
      <c r="E328" s="110"/>
      <c r="F328" s="110"/>
      <c r="G328" s="110"/>
      <c r="H328" s="110"/>
      <c r="I328" s="110"/>
    </row>
    <row r="329" spans="2:9">
      <c r="B329" s="92" t="s">
        <v>1246</v>
      </c>
      <c r="C329" s="110"/>
      <c r="D329" s="110"/>
      <c r="E329" s="110"/>
      <c r="F329" s="110"/>
      <c r="G329" s="110"/>
      <c r="H329" s="110"/>
      <c r="I329" s="110"/>
    </row>
    <row r="330" spans="2:9">
      <c r="B330" s="93" t="s">
        <v>246</v>
      </c>
      <c r="C330" s="86">
        <v>16.533323999999997</v>
      </c>
      <c r="D330" s="86">
        <v>18.173548</v>
      </c>
      <c r="E330" s="86">
        <v>20.492685999999999</v>
      </c>
      <c r="F330" s="86">
        <v>24.894942</v>
      </c>
      <c r="G330" s="86">
        <v>30.230205999999999</v>
      </c>
      <c r="H330" s="86">
        <v>38.634247999999999</v>
      </c>
      <c r="I330" s="933">
        <v>62.309848000000002</v>
      </c>
    </row>
    <row r="331" spans="2:9">
      <c r="B331" s="95" t="s">
        <v>247</v>
      </c>
      <c r="C331" s="86"/>
      <c r="D331" s="86"/>
      <c r="E331" s="86"/>
      <c r="F331" s="86"/>
      <c r="G331" s="86"/>
      <c r="H331" s="86"/>
      <c r="I331" s="933"/>
    </row>
    <row r="332" spans="2:9">
      <c r="B332" s="112" t="s">
        <v>254</v>
      </c>
      <c r="C332" s="86">
        <v>9.3244559999999979</v>
      </c>
      <c r="D332" s="86">
        <v>11.783383000000001</v>
      </c>
      <c r="E332" s="86">
        <v>14.759817999999999</v>
      </c>
      <c r="F332" s="86">
        <v>19.882000999999999</v>
      </c>
      <c r="G332" s="86">
        <v>25.971163000000001</v>
      </c>
      <c r="H332" s="86">
        <v>34.909002999999998</v>
      </c>
      <c r="I332" s="933">
        <v>60.515163000000001</v>
      </c>
    </row>
    <row r="333" spans="2:9">
      <c r="B333" s="112" t="s">
        <v>255</v>
      </c>
      <c r="C333" s="767"/>
      <c r="D333" s="767"/>
      <c r="E333" s="767"/>
      <c r="F333" s="767"/>
      <c r="G333" s="767"/>
      <c r="H333" s="767"/>
      <c r="I333" s="933"/>
    </row>
    <row r="334" spans="2:9">
      <c r="B334" s="112" t="s">
        <v>256</v>
      </c>
      <c r="C334" s="767"/>
      <c r="D334" s="767"/>
      <c r="E334" s="767"/>
      <c r="F334" s="767"/>
      <c r="G334" s="767"/>
      <c r="H334" s="767"/>
      <c r="I334" s="162"/>
    </row>
    <row r="335" spans="2:9">
      <c r="B335" s="112" t="s">
        <v>257</v>
      </c>
      <c r="C335" s="767"/>
      <c r="D335" s="767"/>
      <c r="E335" s="767"/>
      <c r="F335" s="767"/>
      <c r="G335" s="767"/>
      <c r="H335" s="767"/>
      <c r="I335" s="933"/>
    </row>
    <row r="336" spans="2:9">
      <c r="B336" s="112" t="s">
        <v>258</v>
      </c>
      <c r="C336" s="767"/>
      <c r="D336" s="767"/>
      <c r="E336" s="767"/>
      <c r="F336" s="767"/>
      <c r="G336" s="767"/>
      <c r="H336" s="767"/>
      <c r="I336" s="933"/>
    </row>
    <row r="337" spans="2:9">
      <c r="B337" s="112" t="s">
        <v>259</v>
      </c>
      <c r="C337" s="86">
        <v>7.2088679999999998</v>
      </c>
      <c r="D337" s="86">
        <v>6.3901649999999997</v>
      </c>
      <c r="E337" s="86">
        <v>5.7328679999999999</v>
      </c>
      <c r="F337" s="86">
        <v>5.0129409999999996</v>
      </c>
      <c r="G337" s="86">
        <v>4.2590430000000001</v>
      </c>
      <c r="H337" s="86">
        <v>3.7252450000000001</v>
      </c>
      <c r="I337" s="933">
        <v>1.7946850000000001</v>
      </c>
    </row>
    <row r="338" spans="2:9">
      <c r="B338" s="112" t="s">
        <v>260</v>
      </c>
      <c r="C338" s="767"/>
      <c r="D338" s="767"/>
      <c r="E338" s="767"/>
      <c r="F338" s="767"/>
      <c r="G338" s="767"/>
      <c r="H338" s="767"/>
    </row>
    <row r="339" spans="2:9">
      <c r="B339" s="107" t="s">
        <v>248</v>
      </c>
      <c r="C339" s="767"/>
      <c r="D339" s="767"/>
      <c r="E339" s="767"/>
      <c r="F339" s="767"/>
      <c r="G339" s="767"/>
      <c r="H339" s="767"/>
    </row>
    <row r="340" spans="2:9">
      <c r="B340" s="112" t="s">
        <v>254</v>
      </c>
      <c r="C340" s="767"/>
      <c r="D340" s="767"/>
      <c r="E340" s="767"/>
      <c r="F340" s="767"/>
      <c r="G340" s="767"/>
      <c r="H340" s="767"/>
    </row>
    <row r="341" spans="2:9">
      <c r="B341" s="112" t="s">
        <v>255</v>
      </c>
      <c r="C341" s="767"/>
      <c r="D341" s="767"/>
      <c r="E341" s="767"/>
      <c r="F341" s="767"/>
      <c r="G341" s="767"/>
      <c r="H341" s="767"/>
      <c r="I341" s="767"/>
    </row>
    <row r="342" spans="2:9">
      <c r="B342" s="112" t="s">
        <v>256</v>
      </c>
      <c r="C342" s="767"/>
      <c r="D342" s="767"/>
      <c r="E342" s="767"/>
      <c r="F342" s="767"/>
      <c r="G342" s="767"/>
      <c r="H342" s="767"/>
      <c r="I342" s="767"/>
    </row>
    <row r="343" spans="2:9">
      <c r="B343" s="112" t="s">
        <v>257</v>
      </c>
      <c r="C343" s="767"/>
      <c r="D343" s="767"/>
      <c r="E343" s="767"/>
      <c r="F343" s="767"/>
      <c r="G343" s="767"/>
      <c r="H343" s="767"/>
      <c r="I343" s="767"/>
    </row>
    <row r="344" spans="2:9">
      <c r="B344" s="112" t="s">
        <v>258</v>
      </c>
      <c r="C344" s="767"/>
      <c r="D344" s="767"/>
      <c r="E344" s="767"/>
      <c r="F344" s="767"/>
      <c r="G344" s="767"/>
      <c r="H344" s="767"/>
      <c r="I344" s="767"/>
    </row>
    <row r="345" spans="2:9">
      <c r="B345" s="112" t="s">
        <v>259</v>
      </c>
      <c r="C345" s="767"/>
      <c r="D345" s="767"/>
      <c r="E345" s="767"/>
      <c r="F345" s="767"/>
      <c r="G345" s="767"/>
      <c r="H345" s="767"/>
      <c r="I345" s="767"/>
    </row>
    <row r="346" spans="2:9">
      <c r="B346" s="112" t="s">
        <v>260</v>
      </c>
      <c r="C346" s="767"/>
      <c r="D346" s="767"/>
      <c r="E346" s="767"/>
      <c r="F346" s="767"/>
      <c r="G346" s="767"/>
      <c r="H346" s="767"/>
      <c r="I346" s="767"/>
    </row>
    <row r="347" spans="2:9" ht="15" thickBot="1">
      <c r="B347" s="47" t="s">
        <v>253</v>
      </c>
      <c r="C347" s="767"/>
      <c r="D347" s="767"/>
      <c r="E347" s="767"/>
      <c r="F347" s="767"/>
      <c r="G347" s="767"/>
      <c r="H347" s="767"/>
      <c r="I347" s="767"/>
    </row>
    <row r="348" spans="2:9" ht="15" thickTop="1">
      <c r="B348" s="1320" t="s">
        <v>1228</v>
      </c>
      <c r="C348" s="1320"/>
      <c r="D348" s="1320"/>
      <c r="E348" s="1320"/>
      <c r="F348" s="1320"/>
      <c r="G348" s="1320"/>
      <c r="H348" s="1320"/>
      <c r="I348" s="1320"/>
    </row>
    <row r="349" spans="2:9">
      <c r="B349" s="27"/>
      <c r="C349" s="14"/>
      <c r="D349" s="14"/>
      <c r="E349" s="14"/>
      <c r="F349" s="14"/>
      <c r="G349" s="14"/>
      <c r="H349" s="14"/>
      <c r="I349" s="14"/>
    </row>
    <row r="350" spans="2:9">
      <c r="B350" s="748" t="s">
        <v>28</v>
      </c>
      <c r="C350" s="748"/>
      <c r="D350" s="748"/>
      <c r="E350" s="748"/>
      <c r="F350" s="748"/>
      <c r="G350" s="748"/>
      <c r="H350" s="882"/>
      <c r="I350" s="882"/>
    </row>
    <row r="351" spans="2:9">
      <c r="B351" s="750" t="s">
        <v>27</v>
      </c>
      <c r="C351" s="14"/>
      <c r="D351" s="14"/>
      <c r="E351" s="14"/>
      <c r="F351" s="14"/>
      <c r="G351" s="14"/>
      <c r="H351" s="14"/>
      <c r="I351" s="14"/>
    </row>
    <row r="352" spans="2:9">
      <c r="B352" s="26" t="s">
        <v>224</v>
      </c>
      <c r="C352" s="14"/>
      <c r="D352" s="14"/>
      <c r="E352" s="14"/>
      <c r="F352" s="14"/>
      <c r="G352" s="14"/>
      <c r="H352" s="14"/>
      <c r="I352" s="14"/>
    </row>
    <row r="353" spans="2:9">
      <c r="B353" s="27"/>
      <c r="C353" s="14"/>
      <c r="D353" s="14"/>
      <c r="E353" s="14"/>
      <c r="F353" s="14"/>
      <c r="G353" s="14"/>
      <c r="H353" s="14"/>
      <c r="I353" s="14"/>
    </row>
    <row r="354" spans="2:9">
      <c r="B354" s="16"/>
      <c r="C354" s="308">
        <v>2014</v>
      </c>
      <c r="D354" s="308">
        <v>2015</v>
      </c>
      <c r="E354" s="308">
        <v>2016</v>
      </c>
      <c r="F354" s="308">
        <v>2017</v>
      </c>
      <c r="G354" s="308">
        <v>2018</v>
      </c>
      <c r="H354" s="308">
        <v>2019</v>
      </c>
      <c r="I354" s="308">
        <v>2020</v>
      </c>
    </row>
    <row r="355" spans="2:9">
      <c r="B355" s="44" t="s">
        <v>226</v>
      </c>
      <c r="C355" s="106"/>
      <c r="D355" s="106"/>
      <c r="E355" s="106"/>
      <c r="F355" s="106"/>
      <c r="G355" s="106"/>
      <c r="H355" s="106"/>
      <c r="I355" s="106"/>
    </row>
    <row r="356" spans="2:9">
      <c r="B356" s="44"/>
      <c r="C356" s="106"/>
      <c r="D356" s="106"/>
      <c r="E356" s="106"/>
      <c r="F356" s="106"/>
      <c r="G356" s="106"/>
      <c r="H356" s="106"/>
      <c r="I356" s="106"/>
    </row>
    <row r="357" spans="2:9">
      <c r="B357" s="92" t="s">
        <v>398</v>
      </c>
      <c r="C357" s="106"/>
      <c r="D357" s="106"/>
      <c r="E357" s="106"/>
      <c r="F357" s="106"/>
      <c r="G357" s="106"/>
      <c r="H357" s="106"/>
      <c r="I357" s="106"/>
    </row>
    <row r="358" spans="2:9">
      <c r="B358" s="93" t="s">
        <v>246</v>
      </c>
      <c r="C358" s="86">
        <v>1247158.9120311616</v>
      </c>
      <c r="D358" s="86">
        <v>972295.55770102597</v>
      </c>
      <c r="E358" s="86">
        <v>934154.77181914845</v>
      </c>
      <c r="F358" s="86">
        <v>1006114.7645056135</v>
      </c>
      <c r="G358" s="86">
        <v>1322588.1657274053</v>
      </c>
      <c r="H358" s="86">
        <v>1342898.043651222</v>
      </c>
      <c r="I358" s="86">
        <v>967856.5380153826</v>
      </c>
    </row>
    <row r="359" spans="2:9">
      <c r="B359" s="95" t="s">
        <v>247</v>
      </c>
      <c r="C359" s="244"/>
      <c r="D359" s="244"/>
      <c r="E359" s="244"/>
      <c r="F359" s="244"/>
      <c r="G359" s="244"/>
      <c r="H359" s="244"/>
      <c r="I359" s="244"/>
    </row>
    <row r="360" spans="2:9">
      <c r="B360" s="107" t="s">
        <v>248</v>
      </c>
      <c r="C360" s="244"/>
      <c r="D360" s="244"/>
      <c r="E360" s="244"/>
      <c r="F360" s="244"/>
      <c r="G360" s="244"/>
      <c r="H360" s="244"/>
      <c r="I360" s="244"/>
    </row>
    <row r="361" spans="2:9">
      <c r="B361" s="107" t="s">
        <v>249</v>
      </c>
      <c r="C361" s="244"/>
      <c r="D361" s="244"/>
      <c r="E361" s="244"/>
      <c r="F361" s="244"/>
      <c r="G361" s="244"/>
      <c r="H361" s="244"/>
      <c r="I361" s="244"/>
    </row>
    <row r="362" spans="2:9">
      <c r="B362" s="47" t="s">
        <v>265</v>
      </c>
      <c r="C362" s="244"/>
      <c r="D362" s="244"/>
      <c r="E362" s="244"/>
      <c r="F362" s="244"/>
      <c r="G362" s="244"/>
      <c r="H362" s="244"/>
      <c r="I362" s="244"/>
    </row>
    <row r="363" spans="2:9">
      <c r="B363" s="97"/>
      <c r="C363" s="205"/>
      <c r="D363" s="205"/>
      <c r="E363" s="205"/>
      <c r="F363" s="205"/>
      <c r="G363" s="205"/>
      <c r="H363" s="205"/>
      <c r="I363" s="205"/>
    </row>
    <row r="364" spans="2:9">
      <c r="B364" s="44" t="s">
        <v>241</v>
      </c>
      <c r="C364" s="205"/>
      <c r="D364" s="205"/>
      <c r="E364" s="205"/>
      <c r="F364" s="205"/>
      <c r="G364" s="205"/>
      <c r="H364" s="205"/>
      <c r="I364" s="205"/>
    </row>
    <row r="365" spans="2:9">
      <c r="B365" s="44"/>
      <c r="C365" s="205"/>
      <c r="D365" s="205"/>
      <c r="E365" s="205"/>
      <c r="F365" s="205"/>
      <c r="G365" s="205"/>
      <c r="H365" s="205"/>
      <c r="I365" s="205"/>
    </row>
    <row r="366" spans="2:9">
      <c r="B366" s="92" t="s">
        <v>1246</v>
      </c>
      <c r="C366" s="205"/>
      <c r="D366" s="205"/>
      <c r="E366" s="205"/>
      <c r="F366" s="205"/>
      <c r="G366" s="205"/>
      <c r="H366" s="205"/>
      <c r="I366" s="205"/>
    </row>
    <row r="367" spans="2:9">
      <c r="B367" s="93" t="s">
        <v>246</v>
      </c>
      <c r="C367" s="205">
        <v>85027.669516103633</v>
      </c>
      <c r="D367" s="205">
        <v>74220.589992259236</v>
      </c>
      <c r="E367" s="205">
        <v>72232.123430570136</v>
      </c>
      <c r="F367" s="205">
        <v>75578.439326749562</v>
      </c>
      <c r="G367" s="205">
        <v>80858.33011992916</v>
      </c>
      <c r="H367" s="205">
        <v>90115.284224910618</v>
      </c>
      <c r="I367" s="934">
        <v>75068.602539261279</v>
      </c>
    </row>
    <row r="368" spans="2:9">
      <c r="B368" s="95" t="s">
        <v>247</v>
      </c>
      <c r="C368" s="86"/>
      <c r="D368" s="86"/>
      <c r="E368" s="86"/>
      <c r="F368" s="86"/>
      <c r="G368" s="86"/>
      <c r="H368" s="86"/>
      <c r="I368" s="934"/>
    </row>
    <row r="369" spans="2:9">
      <c r="B369" s="112" t="s">
        <v>254</v>
      </c>
      <c r="C369" s="582">
        <v>29793.285113170783</v>
      </c>
      <c r="D369" s="582">
        <v>31850.292905837527</v>
      </c>
      <c r="E369" s="582">
        <v>35399.844455275394</v>
      </c>
      <c r="F369" s="582">
        <v>40886.018219734724</v>
      </c>
      <c r="G369" s="582">
        <v>48488.283821319666</v>
      </c>
      <c r="H369" s="582">
        <v>54562.971797768638</v>
      </c>
      <c r="I369" s="934">
        <v>56670.681868491025</v>
      </c>
    </row>
    <row r="370" spans="2:9">
      <c r="B370" s="112" t="s">
        <v>255</v>
      </c>
      <c r="C370" s="767"/>
      <c r="D370" s="767"/>
      <c r="E370" s="767"/>
      <c r="F370" s="767"/>
      <c r="G370" s="767"/>
      <c r="H370" s="767"/>
      <c r="I370" s="934"/>
    </row>
    <row r="371" spans="2:9">
      <c r="B371" s="112" t="s">
        <v>256</v>
      </c>
      <c r="C371" s="767"/>
      <c r="D371" s="767"/>
      <c r="E371" s="767"/>
      <c r="F371" s="767"/>
      <c r="G371" s="767"/>
      <c r="H371" s="767"/>
      <c r="I371" s="934"/>
    </row>
    <row r="372" spans="2:9">
      <c r="B372" s="112" t="s">
        <v>257</v>
      </c>
      <c r="C372" s="767"/>
      <c r="D372" s="767"/>
      <c r="E372" s="767"/>
      <c r="F372" s="767"/>
      <c r="G372" s="767"/>
      <c r="H372" s="767"/>
      <c r="I372" s="934"/>
    </row>
    <row r="373" spans="2:9">
      <c r="B373" s="112" t="s">
        <v>258</v>
      </c>
      <c r="C373" s="767"/>
      <c r="D373" s="767"/>
      <c r="E373" s="767"/>
      <c r="F373" s="767"/>
      <c r="G373" s="767"/>
      <c r="H373" s="767"/>
      <c r="I373" s="934"/>
    </row>
    <row r="374" spans="2:9">
      <c r="B374" s="112" t="s">
        <v>259</v>
      </c>
      <c r="C374" s="582">
        <v>55234.384402932854</v>
      </c>
      <c r="D374" s="582">
        <v>42370.297086421713</v>
      </c>
      <c r="E374" s="582">
        <v>36832.278975294736</v>
      </c>
      <c r="F374" s="582">
        <v>34692.421107014852</v>
      </c>
      <c r="G374" s="582">
        <v>32370.046298609483</v>
      </c>
      <c r="H374" s="582">
        <v>35552.312427141987</v>
      </c>
      <c r="I374" s="934">
        <v>18397.920670770254</v>
      </c>
    </row>
    <row r="375" spans="2:9">
      <c r="B375" s="112" t="s">
        <v>260</v>
      </c>
      <c r="C375" s="767"/>
      <c r="D375" s="767"/>
      <c r="E375" s="767"/>
      <c r="F375" s="767"/>
      <c r="G375" s="767"/>
      <c r="H375" s="767"/>
    </row>
    <row r="376" spans="2:9">
      <c r="B376" s="107" t="s">
        <v>248</v>
      </c>
      <c r="C376" s="767"/>
      <c r="D376" s="767"/>
      <c r="E376" s="767"/>
      <c r="F376" s="767"/>
      <c r="G376" s="767"/>
      <c r="H376" s="767"/>
    </row>
    <row r="377" spans="2:9">
      <c r="B377" s="112" t="s">
        <v>254</v>
      </c>
      <c r="C377" s="767"/>
      <c r="D377" s="767"/>
      <c r="E377" s="767"/>
      <c r="F377" s="767"/>
      <c r="G377" s="767"/>
      <c r="H377" s="767"/>
    </row>
    <row r="378" spans="2:9">
      <c r="B378" s="112" t="s">
        <v>255</v>
      </c>
      <c r="C378" s="767"/>
      <c r="D378" s="767"/>
      <c r="E378" s="767"/>
      <c r="F378" s="767"/>
      <c r="G378" s="767"/>
      <c r="H378" s="767"/>
    </row>
    <row r="379" spans="2:9">
      <c r="B379" s="112" t="s">
        <v>256</v>
      </c>
      <c r="C379" s="767"/>
      <c r="D379" s="767"/>
      <c r="E379" s="767"/>
      <c r="F379" s="767"/>
      <c r="G379" s="767"/>
      <c r="H379" s="767"/>
      <c r="I379" s="767"/>
    </row>
    <row r="380" spans="2:9">
      <c r="B380" s="112" t="s">
        <v>257</v>
      </c>
      <c r="C380" s="767"/>
      <c r="D380" s="767"/>
      <c r="E380" s="767"/>
      <c r="F380" s="767"/>
      <c r="G380" s="767"/>
      <c r="H380" s="767"/>
      <c r="I380" s="767"/>
    </row>
    <row r="381" spans="2:9">
      <c r="B381" s="112" t="s">
        <v>258</v>
      </c>
      <c r="C381" s="767"/>
      <c r="D381" s="767"/>
      <c r="E381" s="767"/>
      <c r="F381" s="767"/>
      <c r="G381" s="767"/>
      <c r="H381" s="767"/>
      <c r="I381" s="767"/>
    </row>
    <row r="382" spans="2:9">
      <c r="B382" s="112" t="s">
        <v>259</v>
      </c>
      <c r="C382" s="767"/>
      <c r="D382" s="767"/>
      <c r="E382" s="767"/>
      <c r="F382" s="767"/>
      <c r="G382" s="767"/>
      <c r="H382" s="767"/>
      <c r="I382" s="767"/>
    </row>
    <row r="383" spans="2:9">
      <c r="B383" s="112" t="s">
        <v>260</v>
      </c>
      <c r="C383" s="767"/>
      <c r="D383" s="767"/>
      <c r="E383" s="767"/>
      <c r="F383" s="767"/>
      <c r="G383" s="767"/>
      <c r="H383" s="767"/>
      <c r="I383" s="767"/>
    </row>
    <row r="384" spans="2:9" ht="15" thickBot="1">
      <c r="B384" s="47" t="s">
        <v>265</v>
      </c>
      <c r="C384" s="767"/>
      <c r="D384" s="767"/>
      <c r="E384" s="767"/>
      <c r="F384" s="767"/>
      <c r="G384" s="767"/>
      <c r="H384" s="768"/>
      <c r="I384" s="768"/>
    </row>
    <row r="385" spans="2:9" ht="15" thickTop="1">
      <c r="B385" s="1320" t="s">
        <v>1228</v>
      </c>
      <c r="C385" s="1320"/>
      <c r="D385" s="1320"/>
      <c r="E385" s="1320"/>
      <c r="F385" s="1320"/>
      <c r="G385" s="1320"/>
      <c r="H385" s="14"/>
      <c r="I385" s="14"/>
    </row>
    <row r="386" spans="2:9">
      <c r="B386" s="27"/>
      <c r="C386" s="14"/>
      <c r="D386" s="14"/>
      <c r="E386" s="14"/>
      <c r="F386" s="14"/>
      <c r="G386" s="14"/>
      <c r="H386" s="14"/>
      <c r="I386" s="14"/>
    </row>
    <row r="387" spans="2:9">
      <c r="B387" s="748" t="s">
        <v>29</v>
      </c>
      <c r="C387" s="748"/>
      <c r="D387" s="748"/>
      <c r="E387" s="748"/>
      <c r="F387" s="748"/>
      <c r="G387" s="748"/>
      <c r="H387" s="882"/>
      <c r="I387" s="882"/>
    </row>
    <row r="388" spans="2:9">
      <c r="B388" s="1354" t="s">
        <v>267</v>
      </c>
      <c r="C388" s="1354"/>
      <c r="D388" s="1354"/>
      <c r="E388" s="1354"/>
      <c r="F388" s="1354"/>
      <c r="G388" s="1354"/>
      <c r="H388" s="1354"/>
      <c r="I388" s="1354"/>
    </row>
    <row r="389" spans="2:9">
      <c r="B389" s="26" t="s">
        <v>172</v>
      </c>
      <c r="C389" s="14"/>
      <c r="D389" s="14"/>
      <c r="E389" s="14"/>
      <c r="F389" s="14"/>
      <c r="G389" s="14"/>
      <c r="H389" s="14"/>
      <c r="I389" s="14"/>
    </row>
    <row r="390" spans="2:9">
      <c r="B390" s="27"/>
      <c r="C390" s="14"/>
      <c r="D390" s="14"/>
      <c r="E390" s="14"/>
      <c r="F390" s="14"/>
      <c r="G390" s="14"/>
      <c r="H390" s="14"/>
      <c r="I390" s="14"/>
    </row>
    <row r="391" spans="2:9">
      <c r="B391" s="16"/>
      <c r="C391" s="308">
        <v>2014</v>
      </c>
      <c r="D391" s="308">
        <v>2015</v>
      </c>
      <c r="E391" s="308">
        <v>2016</v>
      </c>
      <c r="F391" s="308">
        <v>2017</v>
      </c>
      <c r="G391" s="308">
        <v>2018</v>
      </c>
      <c r="H391" s="308">
        <v>2019</v>
      </c>
      <c r="I391" s="308">
        <v>2020</v>
      </c>
    </row>
    <row r="392" spans="2:9" ht="15" thickBot="1">
      <c r="B392" s="120" t="s">
        <v>268</v>
      </c>
      <c r="C392" s="203"/>
      <c r="D392" s="203"/>
      <c r="E392" s="203"/>
      <c r="F392" s="203"/>
      <c r="G392" s="203"/>
      <c r="H392" s="769"/>
      <c r="I392" s="769"/>
    </row>
    <row r="393" spans="2:9" ht="15" thickTop="1">
      <c r="B393" s="1320" t="s">
        <v>269</v>
      </c>
      <c r="C393" s="1320"/>
      <c r="D393" s="1320"/>
      <c r="E393" s="1320"/>
      <c r="F393" s="1320"/>
      <c r="G393" s="1320"/>
      <c r="H393" s="14"/>
      <c r="I393" s="14"/>
    </row>
    <row r="394" spans="2:9">
      <c r="B394" s="27"/>
      <c r="C394" s="14"/>
      <c r="D394" s="14"/>
      <c r="E394" s="14"/>
      <c r="F394" s="14"/>
      <c r="G394" s="14"/>
      <c r="H394" s="14"/>
      <c r="I394" s="14"/>
    </row>
    <row r="395" spans="2:9">
      <c r="B395" s="748" t="s">
        <v>30</v>
      </c>
      <c r="C395" s="748"/>
      <c r="D395" s="748"/>
      <c r="E395" s="748"/>
      <c r="F395" s="748"/>
      <c r="G395" s="748"/>
      <c r="H395" s="882"/>
      <c r="I395" s="882"/>
    </row>
    <row r="396" spans="2:9">
      <c r="B396" s="750" t="s">
        <v>270</v>
      </c>
      <c r="C396" s="14"/>
      <c r="D396" s="14"/>
      <c r="E396" s="14"/>
      <c r="F396" s="14"/>
      <c r="G396" s="14"/>
      <c r="H396" s="14"/>
      <c r="I396" s="14"/>
    </row>
    <row r="397" spans="2:9">
      <c r="B397" s="26" t="s">
        <v>271</v>
      </c>
      <c r="C397" s="14"/>
      <c r="D397" s="14"/>
      <c r="E397" s="14"/>
      <c r="F397" s="14"/>
      <c r="G397" s="14"/>
      <c r="H397" s="14"/>
      <c r="I397" s="14"/>
    </row>
    <row r="398" spans="2:9">
      <c r="B398" s="27"/>
      <c r="C398" s="14"/>
      <c r="D398" s="14"/>
      <c r="E398" s="14"/>
      <c r="F398" s="14"/>
      <c r="G398" s="14"/>
      <c r="H398" s="14"/>
      <c r="I398" s="14"/>
    </row>
    <row r="399" spans="2:9">
      <c r="B399" s="16"/>
      <c r="C399" s="308">
        <v>2014</v>
      </c>
      <c r="D399" s="308">
        <v>2015</v>
      </c>
      <c r="E399" s="308">
        <v>2016</v>
      </c>
      <c r="F399" s="308">
        <v>2017</v>
      </c>
      <c r="G399" s="308">
        <v>2018</v>
      </c>
      <c r="H399" s="308">
        <v>2019</v>
      </c>
      <c r="I399" s="308">
        <v>2020</v>
      </c>
    </row>
    <row r="400" spans="2:9">
      <c r="B400" s="120" t="s">
        <v>272</v>
      </c>
      <c r="C400" s="14"/>
      <c r="D400" s="14"/>
      <c r="E400" s="14"/>
      <c r="F400" s="14"/>
      <c r="G400" s="14"/>
      <c r="H400" s="14"/>
      <c r="I400" s="14"/>
    </row>
    <row r="401" spans="2:9">
      <c r="B401" s="121" t="s">
        <v>273</v>
      </c>
      <c r="C401" s="132"/>
      <c r="D401" s="132"/>
      <c r="E401" s="132"/>
      <c r="F401" s="132"/>
      <c r="G401" s="132"/>
      <c r="H401" s="132"/>
      <c r="I401" s="132"/>
    </row>
    <row r="402" spans="2:9">
      <c r="B402" s="122" t="s">
        <v>274</v>
      </c>
      <c r="C402" s="770"/>
      <c r="D402" s="770"/>
      <c r="E402" s="770"/>
      <c r="F402" s="770"/>
      <c r="G402" s="770"/>
      <c r="H402" s="770"/>
      <c r="I402" s="770"/>
    </row>
    <row r="403" spans="2:9">
      <c r="B403" s="122" t="s">
        <v>275</v>
      </c>
      <c r="C403" s="770"/>
      <c r="D403" s="770"/>
      <c r="E403" s="770"/>
      <c r="F403" s="770"/>
      <c r="G403" s="770"/>
      <c r="H403" s="770"/>
      <c r="I403" s="770"/>
    </row>
    <row r="404" spans="2:9">
      <c r="B404" s="122" t="s">
        <v>276</v>
      </c>
      <c r="C404" s="770"/>
      <c r="D404" s="770"/>
      <c r="E404" s="770"/>
      <c r="F404" s="770"/>
      <c r="G404" s="770"/>
      <c r="H404" s="770"/>
      <c r="I404" s="770"/>
    </row>
    <row r="405" spans="2:9">
      <c r="B405" s="122" t="s">
        <v>277</v>
      </c>
      <c r="C405" s="770"/>
      <c r="D405" s="770"/>
      <c r="E405" s="770"/>
      <c r="F405" s="770"/>
      <c r="G405" s="770"/>
      <c r="H405" s="770"/>
      <c r="I405" s="770"/>
    </row>
    <row r="406" spans="2:9">
      <c r="B406" s="123" t="s">
        <v>278</v>
      </c>
      <c r="C406" s="132"/>
      <c r="D406" s="132"/>
      <c r="E406" s="132"/>
      <c r="F406" s="132"/>
      <c r="G406" s="132"/>
      <c r="H406" s="132"/>
      <c r="I406" s="132"/>
    </row>
    <row r="407" spans="2:9">
      <c r="B407" s="121" t="s">
        <v>273</v>
      </c>
      <c r="C407" s="132"/>
      <c r="D407" s="132"/>
      <c r="E407" s="132"/>
      <c r="F407" s="132"/>
      <c r="G407" s="132"/>
      <c r="H407" s="132"/>
      <c r="I407" s="132"/>
    </row>
    <row r="408" spans="2:9">
      <c r="B408" s="122" t="s">
        <v>274</v>
      </c>
      <c r="C408" s="770"/>
      <c r="D408" s="770"/>
      <c r="E408" s="770"/>
      <c r="F408" s="770"/>
      <c r="G408" s="770"/>
      <c r="H408" s="770"/>
      <c r="I408" s="770"/>
    </row>
    <row r="409" spans="2:9">
      <c r="B409" s="122" t="s">
        <v>275</v>
      </c>
      <c r="C409" s="770"/>
      <c r="D409" s="770"/>
      <c r="E409" s="770"/>
      <c r="F409" s="770"/>
      <c r="G409" s="770"/>
      <c r="H409" s="770"/>
      <c r="I409" s="770"/>
    </row>
    <row r="410" spans="2:9">
      <c r="B410" s="122" t="s">
        <v>276</v>
      </c>
      <c r="C410" s="770"/>
      <c r="D410" s="770"/>
      <c r="E410" s="770"/>
      <c r="F410" s="770"/>
      <c r="G410" s="770"/>
      <c r="H410" s="770"/>
      <c r="I410" s="770"/>
    </row>
    <row r="411" spans="2:9">
      <c r="B411" s="122" t="s">
        <v>277</v>
      </c>
      <c r="C411" s="770"/>
      <c r="D411" s="770"/>
      <c r="E411" s="770"/>
      <c r="F411" s="770"/>
      <c r="G411" s="770"/>
      <c r="H411" s="770"/>
      <c r="I411" s="770"/>
    </row>
    <row r="412" spans="2:9">
      <c r="B412" s="123" t="s">
        <v>279</v>
      </c>
      <c r="C412" s="132"/>
      <c r="D412" s="132"/>
      <c r="E412" s="132"/>
      <c r="F412" s="132"/>
      <c r="G412" s="132"/>
      <c r="H412" s="132"/>
      <c r="I412" s="132"/>
    </row>
    <row r="413" spans="2:9">
      <c r="B413" s="121" t="s">
        <v>273</v>
      </c>
      <c r="C413" s="132"/>
      <c r="D413" s="132"/>
      <c r="E413" s="132"/>
      <c r="F413" s="132"/>
      <c r="G413" s="132"/>
      <c r="H413" s="132"/>
      <c r="I413" s="132"/>
    </row>
    <row r="414" spans="2:9">
      <c r="B414" s="122" t="s">
        <v>274</v>
      </c>
      <c r="C414" s="770"/>
      <c r="D414" s="770"/>
      <c r="E414" s="770"/>
      <c r="F414" s="770"/>
      <c r="G414" s="770"/>
      <c r="H414" s="770"/>
      <c r="I414" s="770"/>
    </row>
    <row r="415" spans="2:9">
      <c r="B415" s="122" t="s">
        <v>275</v>
      </c>
      <c r="C415" s="132"/>
      <c r="D415" s="132"/>
      <c r="E415" s="132"/>
      <c r="F415" s="132"/>
      <c r="G415" s="132"/>
      <c r="H415" s="14"/>
      <c r="I415" s="14"/>
    </row>
    <row r="416" spans="2:9">
      <c r="B416" s="122" t="s">
        <v>276</v>
      </c>
      <c r="C416" s="770"/>
      <c r="D416" s="770"/>
      <c r="E416" s="770"/>
      <c r="F416" s="770"/>
      <c r="G416" s="770"/>
      <c r="H416" s="132"/>
      <c r="I416" s="132"/>
    </row>
    <row r="417" spans="2:9" ht="15" thickBot="1">
      <c r="B417" s="122" t="s">
        <v>277</v>
      </c>
      <c r="C417" s="105"/>
      <c r="D417" s="105"/>
      <c r="E417" s="105"/>
      <c r="F417" s="105"/>
      <c r="G417" s="105"/>
      <c r="H417" s="105"/>
      <c r="I417" s="105"/>
    </row>
    <row r="418" spans="2:9" ht="15" thickTop="1">
      <c r="B418" s="1320" t="s">
        <v>269</v>
      </c>
      <c r="C418" s="1320"/>
      <c r="D418" s="1320"/>
      <c r="E418" s="1320"/>
      <c r="F418" s="1320"/>
      <c r="G418" s="1320"/>
      <c r="H418" s="14"/>
      <c r="I418" s="14"/>
    </row>
    <row r="419" spans="2:9">
      <c r="B419" s="27"/>
      <c r="C419" s="14"/>
      <c r="D419" s="14"/>
      <c r="E419" s="14"/>
      <c r="F419" s="14"/>
      <c r="G419" s="14"/>
      <c r="H419" s="14"/>
      <c r="I419" s="14"/>
    </row>
    <row r="420" spans="2:9">
      <c r="B420" s="748" t="s">
        <v>34</v>
      </c>
      <c r="C420" s="748"/>
      <c r="D420" s="748"/>
      <c r="E420" s="748"/>
      <c r="F420" s="748"/>
      <c r="G420" s="748"/>
      <c r="H420" s="882"/>
      <c r="I420" s="882"/>
    </row>
    <row r="421" spans="2:9">
      <c r="B421" s="750" t="s">
        <v>33</v>
      </c>
      <c r="C421" s="14"/>
      <c r="D421" s="14"/>
      <c r="E421" s="14"/>
      <c r="F421" s="14"/>
      <c r="G421" s="14"/>
      <c r="H421" s="14"/>
      <c r="I421" s="14"/>
    </row>
    <row r="422" spans="2:9">
      <c r="B422" s="127" t="s">
        <v>172</v>
      </c>
      <c r="C422" s="14"/>
      <c r="D422" s="14"/>
      <c r="E422" s="14"/>
      <c r="F422" s="14"/>
      <c r="G422" s="14"/>
      <c r="H422" s="14"/>
      <c r="I422" s="14"/>
    </row>
    <row r="423" spans="2:9">
      <c r="B423" s="128"/>
      <c r="C423" s="14"/>
      <c r="D423" s="14"/>
      <c r="E423" s="14"/>
      <c r="F423" s="14"/>
      <c r="G423" s="14"/>
      <c r="H423" s="14"/>
      <c r="I423" s="14"/>
    </row>
    <row r="424" spans="2:9">
      <c r="B424" s="16"/>
      <c r="C424" s="308">
        <v>2014</v>
      </c>
      <c r="D424" s="308">
        <v>2015</v>
      </c>
      <c r="E424" s="308">
        <v>2016</v>
      </c>
      <c r="F424" s="308">
        <v>2017</v>
      </c>
      <c r="G424" s="308">
        <v>2018</v>
      </c>
      <c r="H424" s="308">
        <v>2019</v>
      </c>
      <c r="I424" s="308">
        <v>2020</v>
      </c>
    </row>
    <row r="425" spans="2:9">
      <c r="B425" s="92" t="s">
        <v>1248</v>
      </c>
      <c r="C425" s="14"/>
      <c r="D425" s="14"/>
      <c r="E425" s="14"/>
      <c r="F425" s="14"/>
      <c r="G425" s="14"/>
      <c r="H425" s="14"/>
      <c r="I425" s="14"/>
    </row>
    <row r="426" spans="2:9">
      <c r="B426" s="93" t="s">
        <v>88</v>
      </c>
      <c r="C426" s="244">
        <v>25</v>
      </c>
      <c r="D426" s="244">
        <v>24</v>
      </c>
      <c r="E426" s="244">
        <v>24</v>
      </c>
      <c r="F426" s="244">
        <v>23</v>
      </c>
      <c r="G426" s="244">
        <v>22</v>
      </c>
      <c r="H426" s="244">
        <v>21</v>
      </c>
      <c r="I426" s="244">
        <v>21</v>
      </c>
    </row>
    <row r="427" spans="2:9">
      <c r="B427" s="96" t="s">
        <v>157</v>
      </c>
      <c r="C427" s="771"/>
      <c r="D427" s="771"/>
      <c r="E427" s="771"/>
      <c r="F427" s="771"/>
      <c r="G427" s="771"/>
      <c r="H427" s="771"/>
      <c r="I427" s="771"/>
    </row>
    <row r="428" spans="2:9">
      <c r="B428" s="96" t="s">
        <v>280</v>
      </c>
      <c r="C428" s="771"/>
      <c r="D428" s="771"/>
      <c r="E428" s="771"/>
      <c r="F428" s="771"/>
      <c r="G428" s="771"/>
      <c r="H428" s="771"/>
      <c r="I428" s="771"/>
    </row>
    <row r="429" spans="2:9">
      <c r="B429" s="96" t="s">
        <v>162</v>
      </c>
      <c r="C429" s="771"/>
      <c r="D429" s="771"/>
      <c r="E429" s="771"/>
      <c r="F429" s="771"/>
      <c r="G429" s="771"/>
      <c r="H429" s="771"/>
      <c r="I429" s="771"/>
    </row>
    <row r="430" spans="2:9">
      <c r="B430" s="96" t="s">
        <v>1249</v>
      </c>
      <c r="C430" s="772">
        <v>25</v>
      </c>
      <c r="D430" s="772">
        <v>24</v>
      </c>
      <c r="E430" s="772">
        <v>24</v>
      </c>
      <c r="F430" s="772">
        <v>23</v>
      </c>
      <c r="G430" s="772">
        <v>22</v>
      </c>
      <c r="H430" s="772">
        <v>21</v>
      </c>
      <c r="I430" s="772">
        <v>21</v>
      </c>
    </row>
    <row r="431" spans="2:9">
      <c r="B431" s="96"/>
      <c r="C431" s="132"/>
      <c r="D431" s="132"/>
      <c r="E431" s="132"/>
      <c r="F431" s="132"/>
      <c r="G431" s="132"/>
      <c r="H431" s="132"/>
      <c r="I431" s="132"/>
    </row>
    <row r="432" spans="2:9">
      <c r="B432" s="93" t="s">
        <v>281</v>
      </c>
      <c r="C432" s="772"/>
      <c r="D432" s="772"/>
      <c r="E432" s="772"/>
      <c r="F432" s="772"/>
      <c r="G432" s="772"/>
      <c r="H432" s="772"/>
      <c r="I432" s="772"/>
    </row>
    <row r="433" spans="2:9">
      <c r="B433" s="96" t="s">
        <v>157</v>
      </c>
      <c r="C433" s="771"/>
      <c r="D433" s="771"/>
      <c r="E433" s="771"/>
      <c r="F433" s="771"/>
      <c r="G433" s="771"/>
      <c r="H433" s="771"/>
      <c r="I433" s="771"/>
    </row>
    <row r="434" spans="2:9">
      <c r="B434" s="96" t="s">
        <v>280</v>
      </c>
      <c r="C434" s="771"/>
      <c r="D434" s="771"/>
      <c r="E434" s="771"/>
      <c r="F434" s="771"/>
      <c r="G434" s="771"/>
      <c r="H434" s="771"/>
      <c r="I434" s="771"/>
    </row>
    <row r="435" spans="2:9">
      <c r="B435" s="96" t="s">
        <v>162</v>
      </c>
      <c r="C435" s="771"/>
      <c r="D435" s="771"/>
      <c r="E435" s="771"/>
      <c r="F435" s="771"/>
      <c r="G435" s="771"/>
      <c r="H435" s="771"/>
      <c r="I435" s="771"/>
    </row>
    <row r="436" spans="2:9">
      <c r="B436" s="96" t="s">
        <v>1249</v>
      </c>
      <c r="C436" s="772">
        <v>25</v>
      </c>
      <c r="D436" s="772">
        <v>24</v>
      </c>
      <c r="E436" s="772">
        <v>24</v>
      </c>
      <c r="F436" s="772">
        <v>23</v>
      </c>
      <c r="G436" s="772">
        <v>22</v>
      </c>
      <c r="H436" s="772">
        <v>21</v>
      </c>
      <c r="I436" s="772">
        <v>21</v>
      </c>
    </row>
    <row r="437" spans="2:9">
      <c r="B437" s="96"/>
      <c r="C437" s="773"/>
      <c r="D437" s="773"/>
      <c r="E437" s="773"/>
      <c r="F437" s="773"/>
      <c r="G437" s="773"/>
      <c r="H437" s="773"/>
      <c r="I437" s="773"/>
    </row>
    <row r="438" spans="2:9">
      <c r="B438" s="93" t="s">
        <v>282</v>
      </c>
      <c r="C438" s="771"/>
      <c r="D438" s="771"/>
      <c r="E438" s="771"/>
      <c r="F438" s="771"/>
      <c r="G438" s="771"/>
      <c r="H438" s="771"/>
      <c r="I438" s="771"/>
    </row>
    <row r="439" spans="2:9">
      <c r="B439" s="96" t="s">
        <v>157</v>
      </c>
      <c r="C439" s="771"/>
      <c r="D439" s="771"/>
      <c r="E439" s="771"/>
      <c r="F439" s="771"/>
      <c r="G439" s="771"/>
      <c r="H439" s="771"/>
      <c r="I439" s="771"/>
    </row>
    <row r="440" spans="2:9">
      <c r="B440" s="96" t="s">
        <v>280</v>
      </c>
      <c r="C440" s="771"/>
      <c r="D440" s="771"/>
      <c r="E440" s="771"/>
      <c r="F440" s="771"/>
      <c r="G440" s="771"/>
      <c r="H440" s="771"/>
      <c r="I440" s="771"/>
    </row>
    <row r="441" spans="2:9">
      <c r="B441" s="96" t="s">
        <v>162</v>
      </c>
      <c r="C441" s="771"/>
      <c r="D441" s="771"/>
      <c r="E441" s="771"/>
      <c r="F441" s="771"/>
      <c r="G441" s="771"/>
      <c r="H441" s="771"/>
      <c r="I441" s="771"/>
    </row>
    <row r="442" spans="2:9" ht="15" thickBot="1">
      <c r="B442" s="96" t="s">
        <v>236</v>
      </c>
      <c r="C442" s="771"/>
      <c r="D442" s="771"/>
      <c r="E442" s="771"/>
      <c r="F442" s="771"/>
      <c r="G442" s="771"/>
      <c r="H442" s="774"/>
      <c r="I442" s="774"/>
    </row>
    <row r="443" spans="2:9" ht="15" thickTop="1">
      <c r="B443" s="1320" t="s">
        <v>1250</v>
      </c>
      <c r="C443" s="1320"/>
      <c r="D443" s="1320"/>
      <c r="E443" s="1320"/>
      <c r="F443" s="1320"/>
      <c r="G443" s="1320"/>
      <c r="H443" s="14"/>
      <c r="I443" s="14"/>
    </row>
    <row r="444" spans="2:9">
      <c r="B444" s="134"/>
      <c r="C444" s="14"/>
      <c r="D444" s="14"/>
      <c r="E444" s="14"/>
      <c r="F444" s="14"/>
      <c r="G444" s="14"/>
      <c r="H444" s="14"/>
      <c r="I444" s="14"/>
    </row>
    <row r="445" spans="2:9">
      <c r="B445" s="748" t="s">
        <v>36</v>
      </c>
      <c r="C445" s="748"/>
      <c r="D445" s="748"/>
      <c r="E445" s="748"/>
      <c r="F445" s="748"/>
      <c r="G445" s="748"/>
      <c r="H445" s="882"/>
      <c r="I445" s="882"/>
    </row>
    <row r="446" spans="2:9">
      <c r="B446" s="750" t="s">
        <v>35</v>
      </c>
      <c r="C446" s="14"/>
      <c r="D446" s="14"/>
      <c r="E446" s="14"/>
      <c r="F446" s="14"/>
      <c r="G446" s="14"/>
      <c r="H446" s="14"/>
      <c r="I446" s="14"/>
    </row>
    <row r="447" spans="2:9">
      <c r="B447" s="127" t="s">
        <v>288</v>
      </c>
      <c r="C447" s="14"/>
      <c r="D447" s="14"/>
      <c r="E447" s="14"/>
      <c r="F447" s="14"/>
      <c r="G447" s="14"/>
      <c r="H447" s="14"/>
      <c r="I447" s="14"/>
    </row>
    <row r="448" spans="2:9">
      <c r="B448" s="134"/>
      <c r="C448" s="14"/>
      <c r="D448" s="14"/>
      <c r="E448" s="14"/>
      <c r="F448" s="14"/>
      <c r="G448" s="14"/>
      <c r="H448" s="14"/>
      <c r="I448" s="14"/>
    </row>
    <row r="449" spans="2:9">
      <c r="B449" s="16"/>
      <c r="C449" s="308">
        <v>2014</v>
      </c>
      <c r="D449" s="308">
        <v>2015</v>
      </c>
      <c r="E449" s="308">
        <v>2016</v>
      </c>
      <c r="F449" s="308">
        <v>2017</v>
      </c>
      <c r="G449" s="308">
        <v>2018</v>
      </c>
      <c r="H449" s="308">
        <v>2019</v>
      </c>
      <c r="I449" s="308">
        <v>2020</v>
      </c>
    </row>
    <row r="450" spans="2:9">
      <c r="B450" s="92" t="s">
        <v>1248</v>
      </c>
      <c r="C450" s="14"/>
      <c r="D450" s="14"/>
      <c r="E450" s="14"/>
      <c r="F450" s="14"/>
      <c r="G450" s="14"/>
      <c r="H450" s="14"/>
      <c r="I450" s="14"/>
    </row>
    <row r="451" spans="2:9">
      <c r="B451" s="93" t="s">
        <v>290</v>
      </c>
      <c r="C451" s="130">
        <v>0.66500000000000004</v>
      </c>
      <c r="D451" s="130">
        <v>0.66900000000000004</v>
      </c>
      <c r="E451" s="130">
        <v>0.69699999999999995</v>
      </c>
      <c r="F451" s="130">
        <v>0.69899999999999995</v>
      </c>
      <c r="G451" s="130">
        <v>0.70599999999999996</v>
      </c>
      <c r="H451" s="130">
        <v>0.69000000000000006</v>
      </c>
      <c r="I451" s="130">
        <v>0.70099999999999996</v>
      </c>
    </row>
    <row r="452" spans="2:9">
      <c r="B452" s="96" t="s">
        <v>291</v>
      </c>
      <c r="C452" s="130">
        <v>0.35399999999999998</v>
      </c>
      <c r="D452" s="130">
        <v>0.318</v>
      </c>
      <c r="E452" s="130">
        <v>0.315</v>
      </c>
      <c r="F452" s="130">
        <v>0.32799999999999996</v>
      </c>
      <c r="G452" s="130">
        <v>0.32</v>
      </c>
      <c r="H452" s="130">
        <v>0.33200000000000002</v>
      </c>
      <c r="I452" s="130">
        <v>0.314</v>
      </c>
    </row>
    <row r="453" spans="2:9">
      <c r="B453" s="136" t="s">
        <v>292</v>
      </c>
      <c r="C453" s="130">
        <v>4.3999999999999997E-2</v>
      </c>
      <c r="D453" s="130">
        <v>3.7999999999999999E-2</v>
      </c>
      <c r="E453" s="130">
        <v>4.1000000000000002E-2</v>
      </c>
      <c r="F453" s="130">
        <v>0.04</v>
      </c>
      <c r="G453" s="130">
        <v>4.2999999999999997E-2</v>
      </c>
      <c r="H453" s="130">
        <v>5.6000000000000001E-2</v>
      </c>
      <c r="I453" s="130">
        <v>2.8000000000000001E-2</v>
      </c>
    </row>
    <row r="454" spans="2:9">
      <c r="B454" s="136" t="s">
        <v>293</v>
      </c>
      <c r="C454" s="130">
        <v>0.31</v>
      </c>
      <c r="D454" s="130">
        <v>0.28000000000000003</v>
      </c>
      <c r="E454" s="130">
        <v>0.27400000000000002</v>
      </c>
      <c r="F454" s="130">
        <v>0.28799999999999998</v>
      </c>
      <c r="G454" s="130">
        <v>0.27700000000000002</v>
      </c>
      <c r="H454" s="130">
        <v>0.27600000000000002</v>
      </c>
      <c r="I454" s="130">
        <v>0.28599999999999998</v>
      </c>
    </row>
    <row r="455" spans="2:9">
      <c r="B455" s="96" t="s">
        <v>294</v>
      </c>
      <c r="C455" s="130">
        <v>0.30099999999999999</v>
      </c>
      <c r="D455" s="130">
        <v>0.35099999999999998</v>
      </c>
      <c r="E455" s="130">
        <v>0.373</v>
      </c>
      <c r="F455" s="130">
        <v>0.36199999999999999</v>
      </c>
      <c r="G455" s="130">
        <v>0.376</v>
      </c>
      <c r="H455" s="130">
        <v>0.35699999999999998</v>
      </c>
      <c r="I455" s="130">
        <v>0.38600000000000001</v>
      </c>
    </row>
    <row r="456" spans="2:9" ht="15" thickBot="1">
      <c r="B456" s="96" t="s">
        <v>236</v>
      </c>
      <c r="C456" s="130">
        <v>0.01</v>
      </c>
      <c r="D456" s="130">
        <v>0.01</v>
      </c>
      <c r="E456" s="130">
        <v>8.9999999999999993E-3</v>
      </c>
      <c r="F456" s="130">
        <v>8.9999999999999993E-3</v>
      </c>
      <c r="G456" s="130">
        <v>0.01</v>
      </c>
      <c r="H456" s="775">
        <v>1E-3</v>
      </c>
      <c r="I456" s="775">
        <v>1E-3</v>
      </c>
    </row>
    <row r="457" spans="2:9" ht="15" thickTop="1">
      <c r="B457" s="1320" t="s">
        <v>1250</v>
      </c>
      <c r="C457" s="1320"/>
      <c r="D457" s="1320"/>
      <c r="E457" s="1320"/>
      <c r="F457" s="1320"/>
      <c r="G457" s="1320"/>
      <c r="H457" s="14"/>
      <c r="I457" s="14"/>
    </row>
    <row r="458" spans="2:9">
      <c r="B458" s="1316"/>
      <c r="C458" s="1316"/>
      <c r="D458" s="1316"/>
      <c r="E458" s="1316"/>
      <c r="F458" s="1316"/>
      <c r="G458" s="1316"/>
      <c r="H458" s="14"/>
      <c r="I458" s="14"/>
    </row>
    <row r="459" spans="2:9">
      <c r="B459" s="748" t="s">
        <v>38</v>
      </c>
      <c r="C459" s="748"/>
      <c r="D459" s="748"/>
      <c r="E459" s="748"/>
      <c r="F459" s="748"/>
      <c r="G459" s="748"/>
      <c r="H459" s="882"/>
      <c r="I459" s="882"/>
    </row>
    <row r="460" spans="2:9">
      <c r="B460" s="750" t="s">
        <v>37</v>
      </c>
      <c r="C460" s="14"/>
      <c r="D460" s="14"/>
      <c r="E460" s="14"/>
      <c r="F460" s="14"/>
      <c r="G460" s="14"/>
      <c r="H460" s="14"/>
      <c r="I460" s="14"/>
    </row>
    <row r="461" spans="2:9">
      <c r="B461" s="142" t="s">
        <v>115</v>
      </c>
      <c r="C461" s="14"/>
      <c r="D461" s="14"/>
      <c r="E461" s="14"/>
      <c r="F461" s="14"/>
      <c r="G461" s="14"/>
      <c r="H461" s="14"/>
      <c r="I461" s="14"/>
    </row>
    <row r="462" spans="2:9">
      <c r="B462" s="143"/>
      <c r="C462" s="14"/>
      <c r="D462" s="14"/>
      <c r="E462" s="14"/>
      <c r="F462" s="14"/>
      <c r="G462" s="14"/>
      <c r="H462" s="14"/>
      <c r="I462" s="14"/>
    </row>
    <row r="463" spans="2:9">
      <c r="B463" s="16"/>
      <c r="C463" s="308">
        <v>2014</v>
      </c>
      <c r="D463" s="308">
        <v>2015</v>
      </c>
      <c r="E463" s="308">
        <v>2016</v>
      </c>
      <c r="F463" s="308">
        <v>2017</v>
      </c>
      <c r="G463" s="308">
        <v>2018</v>
      </c>
      <c r="H463" s="308">
        <v>2019</v>
      </c>
      <c r="I463" s="308">
        <v>2020</v>
      </c>
    </row>
    <row r="464" spans="2:9">
      <c r="B464" s="44" t="s">
        <v>1251</v>
      </c>
      <c r="C464" s="14"/>
      <c r="D464" s="14"/>
      <c r="E464" s="14"/>
      <c r="F464" s="14"/>
      <c r="G464" s="14"/>
      <c r="H464" s="14"/>
      <c r="I464" s="14"/>
    </row>
    <row r="465" spans="2:9" ht="15" thickBot="1">
      <c r="B465" s="93" t="s">
        <v>304</v>
      </c>
      <c r="C465" s="776">
        <v>120884.41183149078</v>
      </c>
      <c r="D465" s="776">
        <v>90603.638762644783</v>
      </c>
      <c r="E465" s="776">
        <v>124006862.55303933</v>
      </c>
      <c r="F465" s="776">
        <v>162379.81397501158</v>
      </c>
      <c r="G465" s="776">
        <v>142057.24659158269</v>
      </c>
      <c r="H465" s="777">
        <v>162132.8364514182</v>
      </c>
      <c r="I465" s="777">
        <v>165425.98453465893</v>
      </c>
    </row>
    <row r="466" spans="2:9" ht="15" thickTop="1">
      <c r="B466" s="1320" t="s">
        <v>1250</v>
      </c>
      <c r="C466" s="1320"/>
      <c r="D466" s="1320"/>
      <c r="E466" s="1320"/>
      <c r="F466" s="1320"/>
      <c r="G466" s="1320"/>
      <c r="H466" s="14"/>
      <c r="I466" s="14"/>
    </row>
    <row r="467" spans="2:9">
      <c r="B467" s="27"/>
      <c r="C467" s="14"/>
      <c r="D467" s="14"/>
      <c r="E467" s="14"/>
      <c r="F467" s="14"/>
      <c r="G467" s="14"/>
      <c r="H467" s="14"/>
      <c r="I467" s="14"/>
    </row>
    <row r="468" spans="2:9">
      <c r="B468" s="748" t="s">
        <v>40</v>
      </c>
      <c r="C468" s="748"/>
      <c r="D468" s="748"/>
      <c r="E468" s="748"/>
      <c r="F468" s="748"/>
      <c r="G468" s="748"/>
      <c r="H468" s="882"/>
      <c r="I468" s="882"/>
    </row>
    <row r="469" spans="2:9">
      <c r="B469" s="750" t="s">
        <v>39</v>
      </c>
      <c r="C469" s="14"/>
      <c r="D469" s="14"/>
      <c r="E469" s="14"/>
      <c r="F469" s="14"/>
      <c r="G469" s="14"/>
      <c r="H469" s="14"/>
      <c r="I469" s="14"/>
    </row>
    <row r="470" spans="2:9">
      <c r="B470" s="142" t="s">
        <v>271</v>
      </c>
      <c r="C470" s="14"/>
      <c r="D470" s="14"/>
      <c r="E470" s="14"/>
      <c r="F470" s="14"/>
      <c r="G470" s="14"/>
      <c r="H470" s="14"/>
      <c r="I470" s="14"/>
    </row>
    <row r="471" spans="2:9">
      <c r="B471" s="141"/>
      <c r="C471" s="14"/>
      <c r="D471" s="14"/>
      <c r="E471" s="14"/>
      <c r="F471" s="14"/>
      <c r="G471" s="14"/>
      <c r="H471" s="14"/>
      <c r="I471" s="14"/>
    </row>
    <row r="472" spans="2:9">
      <c r="B472" s="16"/>
      <c r="C472" s="308">
        <v>2014</v>
      </c>
      <c r="D472" s="308">
        <v>2015</v>
      </c>
      <c r="E472" s="308">
        <v>2016</v>
      </c>
      <c r="F472" s="308">
        <v>2017</v>
      </c>
      <c r="G472" s="308">
        <v>2018</v>
      </c>
      <c r="H472" s="308">
        <v>2019</v>
      </c>
      <c r="I472" s="308">
        <v>2020</v>
      </c>
    </row>
    <row r="473" spans="2:9">
      <c r="B473" s="92" t="s">
        <v>1252</v>
      </c>
      <c r="C473" s="14"/>
      <c r="D473" s="14"/>
      <c r="E473" s="14"/>
      <c r="F473" s="14"/>
      <c r="G473" s="14"/>
      <c r="H473" s="14"/>
      <c r="I473" s="14"/>
    </row>
    <row r="474" spans="2:9">
      <c r="B474" s="93" t="s">
        <v>306</v>
      </c>
      <c r="C474" s="778">
        <v>199.99</v>
      </c>
      <c r="D474" s="778">
        <v>110.035</v>
      </c>
      <c r="E474" s="778">
        <v>143.95699999999999</v>
      </c>
      <c r="F474" s="778">
        <v>176.41600000000003</v>
      </c>
      <c r="G474" s="778">
        <v>131.048</v>
      </c>
      <c r="H474" s="778">
        <v>101.363</v>
      </c>
      <c r="I474" s="778">
        <v>128.624</v>
      </c>
    </row>
    <row r="475" spans="2:9">
      <c r="B475" s="96" t="s">
        <v>1253</v>
      </c>
      <c r="C475" s="778">
        <v>0.11700000000000001</v>
      </c>
      <c r="D475" s="778">
        <v>0.23</v>
      </c>
      <c r="E475" s="778">
        <v>0.254</v>
      </c>
      <c r="F475" s="778">
        <v>0.13899999999999998</v>
      </c>
      <c r="G475" s="778">
        <v>0.36499999999999999</v>
      </c>
      <c r="H475" s="778">
        <v>0.47600000000000003</v>
      </c>
      <c r="I475" s="778">
        <v>0.65600000000000003</v>
      </c>
    </row>
    <row r="476" spans="2:9">
      <c r="B476" s="136" t="s">
        <v>1254</v>
      </c>
      <c r="C476" s="778">
        <v>0</v>
      </c>
      <c r="D476" s="778"/>
      <c r="E476" s="778"/>
      <c r="F476" s="778">
        <v>0</v>
      </c>
      <c r="G476" s="778">
        <v>0.14399999999999999</v>
      </c>
      <c r="H476" s="779">
        <v>8.2000000000000003E-2</v>
      </c>
      <c r="I476" s="779">
        <v>0.42199999999999999</v>
      </c>
    </row>
    <row r="477" spans="2:9">
      <c r="B477" s="136" t="s">
        <v>1255</v>
      </c>
      <c r="C477" s="778">
        <v>0.11700000000000001</v>
      </c>
      <c r="D477" s="778">
        <v>0.22600000000000001</v>
      </c>
      <c r="E477" s="778">
        <v>0.224</v>
      </c>
      <c r="F477" s="778">
        <v>0.12</v>
      </c>
      <c r="G477" s="778">
        <v>0.20100000000000001</v>
      </c>
      <c r="H477" s="778">
        <v>0.32500000000000001</v>
      </c>
      <c r="I477" s="778">
        <v>0.191</v>
      </c>
    </row>
    <row r="478" spans="2:9">
      <c r="B478" s="136" t="s">
        <v>1256</v>
      </c>
      <c r="C478" s="778">
        <v>0</v>
      </c>
      <c r="D478" s="778">
        <v>4.0000000000000001E-3</v>
      </c>
      <c r="E478" s="778">
        <v>0.03</v>
      </c>
      <c r="F478" s="778">
        <v>1.9E-2</v>
      </c>
      <c r="G478" s="778">
        <v>0.02</v>
      </c>
      <c r="H478" s="778">
        <v>6.9000000000000006E-2</v>
      </c>
      <c r="I478" s="778">
        <v>4.2999999999999997E-2</v>
      </c>
    </row>
    <row r="479" spans="2:9">
      <c r="B479" s="96" t="s">
        <v>1257</v>
      </c>
      <c r="C479" s="778">
        <v>1.8129999999999999</v>
      </c>
      <c r="D479" s="778">
        <v>1.0429999999999999</v>
      </c>
      <c r="E479" s="778">
        <v>0.94599999999999995</v>
      </c>
      <c r="F479" s="778">
        <v>0.95499999999999996</v>
      </c>
      <c r="G479" s="778">
        <v>1.054</v>
      </c>
      <c r="H479" s="778">
        <v>0.39200000000000002</v>
      </c>
      <c r="I479" s="778">
        <v>0</v>
      </c>
    </row>
    <row r="480" spans="2:9">
      <c r="B480" s="136" t="s">
        <v>1255</v>
      </c>
      <c r="C480" s="778">
        <v>1.8129999999999999</v>
      </c>
      <c r="D480" s="778">
        <v>1.0429999999999999</v>
      </c>
      <c r="E480" s="778">
        <v>0.94599999999999995</v>
      </c>
      <c r="F480" s="778">
        <v>0.95499999999999996</v>
      </c>
      <c r="G480" s="778">
        <v>1.054</v>
      </c>
      <c r="H480" s="778">
        <v>0.39200000000000002</v>
      </c>
      <c r="I480" s="778">
        <v>0</v>
      </c>
    </row>
    <row r="481" spans="2:9">
      <c r="B481" s="96" t="s">
        <v>1258</v>
      </c>
      <c r="C481" s="778">
        <v>0.78200000000000003</v>
      </c>
      <c r="D481" s="778">
        <v>0.71599999999999997</v>
      </c>
      <c r="E481" s="778">
        <v>1.17</v>
      </c>
      <c r="F481" s="778">
        <v>1.1140000000000001</v>
      </c>
      <c r="G481" s="778">
        <v>1.133</v>
      </c>
      <c r="H481" s="778">
        <v>1.8169999999999999</v>
      </c>
      <c r="I481" s="778">
        <v>0.497</v>
      </c>
    </row>
    <row r="482" spans="2:9">
      <c r="B482" s="136" t="s">
        <v>1256</v>
      </c>
      <c r="C482" s="778">
        <v>0.78200000000000003</v>
      </c>
      <c r="D482" s="778">
        <v>0.71599999999999997</v>
      </c>
      <c r="E482" s="778">
        <v>1.17</v>
      </c>
      <c r="F482" s="778">
        <v>1.1140000000000001</v>
      </c>
      <c r="G482" s="778">
        <v>1.133</v>
      </c>
      <c r="H482" s="778">
        <v>1.8169999999999999</v>
      </c>
      <c r="I482" s="778">
        <v>0.497</v>
      </c>
    </row>
    <row r="483" spans="2:9">
      <c r="B483" s="96" t="s">
        <v>1259</v>
      </c>
      <c r="C483" s="778">
        <v>12.712999999999999</v>
      </c>
      <c r="D483" s="778">
        <v>6.8609999999999998</v>
      </c>
      <c r="E483" s="778">
        <v>6.1580000000000004</v>
      </c>
      <c r="F483" s="778">
        <v>13.712</v>
      </c>
      <c r="G483" s="778">
        <v>23.873000000000001</v>
      </c>
      <c r="H483" s="778">
        <v>16.954000000000001</v>
      </c>
      <c r="I483" s="778">
        <v>14.285</v>
      </c>
    </row>
    <row r="484" spans="2:9">
      <c r="B484" s="136" t="s">
        <v>1260</v>
      </c>
      <c r="C484" s="778">
        <v>0</v>
      </c>
      <c r="D484" s="778">
        <v>0</v>
      </c>
      <c r="E484" s="778">
        <v>0</v>
      </c>
      <c r="F484" s="778">
        <v>0</v>
      </c>
      <c r="G484" s="778">
        <v>0</v>
      </c>
      <c r="H484" s="778">
        <v>0</v>
      </c>
      <c r="I484" s="778">
        <v>0</v>
      </c>
    </row>
    <row r="485" spans="2:9">
      <c r="B485" s="136" t="s">
        <v>1256</v>
      </c>
      <c r="C485" s="778">
        <v>12.712999999999999</v>
      </c>
      <c r="D485" s="778">
        <v>6.8609999999999998</v>
      </c>
      <c r="E485" s="778">
        <v>6.1580000000000004</v>
      </c>
      <c r="F485" s="778">
        <v>13.712</v>
      </c>
      <c r="G485" s="778">
        <v>23.873000000000001</v>
      </c>
      <c r="H485" s="778">
        <v>16.954000000000001</v>
      </c>
      <c r="I485" s="778">
        <v>14.285</v>
      </c>
    </row>
    <row r="486" spans="2:9">
      <c r="B486" s="96" t="s">
        <v>1261</v>
      </c>
      <c r="C486" s="778">
        <v>0</v>
      </c>
      <c r="D486" s="778">
        <v>0</v>
      </c>
      <c r="E486" s="778">
        <v>0</v>
      </c>
      <c r="F486" s="778"/>
      <c r="G486" s="778">
        <v>0</v>
      </c>
      <c r="H486" s="778">
        <v>0</v>
      </c>
      <c r="I486" s="778">
        <v>0</v>
      </c>
    </row>
    <row r="487" spans="2:9">
      <c r="B487" s="136" t="s">
        <v>1256</v>
      </c>
      <c r="C487" s="778">
        <v>0</v>
      </c>
      <c r="D487" s="778">
        <v>0</v>
      </c>
      <c r="E487" s="778">
        <v>0</v>
      </c>
      <c r="F487" s="778"/>
      <c r="G487" s="778">
        <v>0</v>
      </c>
      <c r="H487" s="778">
        <v>0</v>
      </c>
      <c r="I487" s="778">
        <v>0</v>
      </c>
    </row>
    <row r="488" spans="2:9">
      <c r="B488" s="96" t="s">
        <v>1262</v>
      </c>
      <c r="C488" s="778">
        <v>2.9260000000000002</v>
      </c>
      <c r="D488" s="778">
        <v>2.8860000000000001</v>
      </c>
      <c r="E488" s="778">
        <v>1.744</v>
      </c>
      <c r="F488" s="778">
        <v>1.4769999999999999</v>
      </c>
      <c r="G488" s="778">
        <v>1.2329999999999999</v>
      </c>
      <c r="H488" s="778">
        <v>1.0069999999999999</v>
      </c>
      <c r="I488" s="778">
        <v>0.50600000000000001</v>
      </c>
    </row>
    <row r="489" spans="2:9">
      <c r="B489" s="136" t="s">
        <v>1255</v>
      </c>
      <c r="C489" s="778">
        <v>0.08</v>
      </c>
      <c r="D489" s="778">
        <v>8.4000000000000005E-2</v>
      </c>
      <c r="E489" s="778">
        <v>8.5000000000000006E-2</v>
      </c>
      <c r="F489" s="778">
        <v>6.5000000000000002E-2</v>
      </c>
      <c r="G489" s="778">
        <v>3.1E-2</v>
      </c>
      <c r="H489" s="778">
        <v>0.02</v>
      </c>
      <c r="I489" s="778">
        <v>3.7999999999999999E-2</v>
      </c>
    </row>
    <row r="490" spans="2:9">
      <c r="B490" s="136" t="s">
        <v>1256</v>
      </c>
      <c r="C490" s="778">
        <v>2.8460000000000001</v>
      </c>
      <c r="D490" s="778">
        <v>2.802</v>
      </c>
      <c r="E490" s="778">
        <v>1.659</v>
      </c>
      <c r="F490" s="778">
        <v>1.4119999999999999</v>
      </c>
      <c r="G490" s="778">
        <v>1.202</v>
      </c>
      <c r="H490" s="778">
        <v>0.98699999999999999</v>
      </c>
      <c r="I490" s="778">
        <v>0.46800000000000003</v>
      </c>
    </row>
    <row r="491" spans="2:9">
      <c r="B491" s="96" t="s">
        <v>1263</v>
      </c>
      <c r="C491" s="778">
        <v>0.82899999999999996</v>
      </c>
      <c r="D491" s="778">
        <v>0.82499999999999996</v>
      </c>
      <c r="E491" s="778">
        <v>0.72499999999999998</v>
      </c>
      <c r="F491" s="778">
        <v>0.7589999999999999</v>
      </c>
      <c r="G491" s="778">
        <v>0.88700000000000001</v>
      </c>
      <c r="H491" s="778">
        <v>0.627</v>
      </c>
      <c r="I491" s="778">
        <v>0.63500000000000001</v>
      </c>
    </row>
    <row r="492" spans="2:9">
      <c r="B492" s="136" t="s">
        <v>1255</v>
      </c>
      <c r="C492" s="778">
        <v>0.65100000000000002</v>
      </c>
      <c r="D492" s="778">
        <v>0.63400000000000001</v>
      </c>
      <c r="E492" s="778">
        <v>0.59399999999999997</v>
      </c>
      <c r="F492" s="778">
        <v>0.57599999999999996</v>
      </c>
      <c r="G492" s="778">
        <v>0.748</v>
      </c>
      <c r="H492" s="778">
        <v>0.32600000000000001</v>
      </c>
      <c r="I492" s="778">
        <v>7.6999999999999999E-2</v>
      </c>
    </row>
    <row r="493" spans="2:9">
      <c r="B493" s="136" t="s">
        <v>1256</v>
      </c>
      <c r="C493" s="778">
        <v>0.17799999999999999</v>
      </c>
      <c r="D493" s="778">
        <v>0.191</v>
      </c>
      <c r="E493" s="778">
        <v>0.13100000000000001</v>
      </c>
      <c r="F493" s="778">
        <v>0.183</v>
      </c>
      <c r="G493" s="778">
        <v>0.13900000000000001</v>
      </c>
      <c r="H493" s="778">
        <v>0.30099999999999999</v>
      </c>
      <c r="I493" s="778">
        <v>0.55800000000000005</v>
      </c>
    </row>
    <row r="494" spans="2:9">
      <c r="B494" s="96" t="s">
        <v>1264</v>
      </c>
      <c r="C494" s="778">
        <v>180.81</v>
      </c>
      <c r="D494" s="778">
        <v>97.474000000000004</v>
      </c>
      <c r="E494" s="778">
        <v>132.96</v>
      </c>
      <c r="F494" s="778">
        <v>158.26000000000002</v>
      </c>
      <c r="G494" s="778">
        <v>102.503</v>
      </c>
      <c r="H494" s="778">
        <v>80.09</v>
      </c>
      <c r="I494" s="778">
        <v>112.045</v>
      </c>
    </row>
    <row r="495" spans="2:9">
      <c r="B495" s="136" t="s">
        <v>294</v>
      </c>
      <c r="C495" s="778">
        <v>180.56800000000001</v>
      </c>
      <c r="D495" s="778">
        <v>97.119</v>
      </c>
      <c r="E495" s="778">
        <v>132.55500000000001</v>
      </c>
      <c r="F495" s="778">
        <v>157.75800000000001</v>
      </c>
      <c r="G495" s="778">
        <v>101.996</v>
      </c>
      <c r="H495" s="778">
        <v>79.064999999999998</v>
      </c>
      <c r="I495" s="778">
        <v>110.504</v>
      </c>
    </row>
    <row r="496" spans="2:9">
      <c r="B496" s="136" t="s">
        <v>1260</v>
      </c>
      <c r="C496" s="778">
        <v>0.24199999999999999</v>
      </c>
      <c r="D496" s="778">
        <v>0.35499999999999998</v>
      </c>
      <c r="E496" s="778">
        <v>0.40500000000000003</v>
      </c>
      <c r="F496" s="778">
        <v>0.442</v>
      </c>
      <c r="G496" s="778">
        <v>0.44700000000000001</v>
      </c>
      <c r="H496" s="778">
        <v>0.878</v>
      </c>
      <c r="I496" s="778">
        <v>1.3819999999999999</v>
      </c>
    </row>
    <row r="497" spans="2:9">
      <c r="B497" s="136" t="s">
        <v>1255</v>
      </c>
      <c r="C497" s="778">
        <v>0</v>
      </c>
      <c r="D497" s="778">
        <v>0</v>
      </c>
      <c r="E497" s="778">
        <v>0</v>
      </c>
      <c r="F497" s="778">
        <v>0</v>
      </c>
      <c r="G497" s="778">
        <v>0</v>
      </c>
      <c r="H497" s="778">
        <v>0</v>
      </c>
      <c r="I497" s="778">
        <v>0</v>
      </c>
    </row>
    <row r="498" spans="2:9">
      <c r="B498" s="136" t="s">
        <v>1265</v>
      </c>
      <c r="C498" s="778">
        <v>0</v>
      </c>
      <c r="D498" s="778">
        <v>0</v>
      </c>
      <c r="E498" s="778">
        <v>0</v>
      </c>
      <c r="F498" s="778">
        <v>5.3999999999999999E-2</v>
      </c>
      <c r="G498" s="778">
        <v>0</v>
      </c>
      <c r="H498" s="778">
        <v>0</v>
      </c>
      <c r="I498" s="778">
        <v>3.5000000000000003E-2</v>
      </c>
    </row>
    <row r="499" spans="2:9">
      <c r="B499" s="136" t="s">
        <v>1266</v>
      </c>
      <c r="C499" s="778">
        <v>0</v>
      </c>
      <c r="D499" s="778">
        <v>0</v>
      </c>
      <c r="E499" s="778">
        <v>0</v>
      </c>
      <c r="F499" s="778">
        <v>6.0000000000000001E-3</v>
      </c>
      <c r="G499" s="778">
        <v>0.06</v>
      </c>
      <c r="H499" s="778">
        <v>0.14699999999999999</v>
      </c>
      <c r="I499" s="778">
        <v>0.124</v>
      </c>
    </row>
    <row r="500" spans="2:9">
      <c r="B500" s="96"/>
      <c r="C500" s="14"/>
      <c r="D500" s="14"/>
      <c r="E500" s="14"/>
      <c r="F500" s="14"/>
      <c r="G500" s="14"/>
      <c r="H500" s="14"/>
      <c r="I500" s="14"/>
    </row>
    <row r="501" spans="2:9">
      <c r="B501" s="93" t="s">
        <v>308</v>
      </c>
      <c r="C501" s="132"/>
      <c r="D501" s="132"/>
      <c r="E501" s="132"/>
      <c r="F501" s="132"/>
      <c r="G501" s="132"/>
      <c r="H501" s="132"/>
      <c r="I501" s="132"/>
    </row>
    <row r="502" spans="2:9">
      <c r="B502" s="96" t="s">
        <v>309</v>
      </c>
      <c r="C502" s="132"/>
      <c r="D502" s="132"/>
      <c r="E502" s="132"/>
      <c r="F502" s="132"/>
      <c r="G502" s="132"/>
      <c r="H502" s="132"/>
      <c r="I502" s="132"/>
    </row>
    <row r="503" spans="2:9">
      <c r="B503" s="96" t="s">
        <v>310</v>
      </c>
      <c r="C503" s="132"/>
      <c r="D503" s="132"/>
      <c r="E503" s="132"/>
      <c r="F503" s="132"/>
      <c r="G503" s="132"/>
      <c r="H503" s="132"/>
      <c r="I503" s="132"/>
    </row>
    <row r="504" spans="2:9">
      <c r="B504" s="96" t="s">
        <v>311</v>
      </c>
      <c r="C504" s="132"/>
      <c r="D504" s="132"/>
      <c r="E504" s="132"/>
      <c r="F504" s="132"/>
      <c r="G504" s="132"/>
      <c r="H504" s="132"/>
      <c r="I504" s="132"/>
    </row>
    <row r="505" spans="2:9">
      <c r="B505" s="96" t="s">
        <v>312</v>
      </c>
      <c r="C505" s="132"/>
      <c r="D505" s="132"/>
      <c r="E505" s="132"/>
      <c r="F505" s="132"/>
      <c r="G505" s="132"/>
      <c r="H505" s="132"/>
      <c r="I505" s="132"/>
    </row>
    <row r="506" spans="2:9">
      <c r="B506" s="96" t="s">
        <v>313</v>
      </c>
      <c r="C506" s="132"/>
      <c r="D506" s="132"/>
      <c r="E506" s="132"/>
      <c r="F506" s="132"/>
      <c r="G506" s="132"/>
      <c r="H506" s="132"/>
      <c r="I506" s="132"/>
    </row>
    <row r="507" spans="2:9" ht="15" thickBot="1">
      <c r="B507" s="96" t="s">
        <v>314</v>
      </c>
      <c r="C507" s="132"/>
      <c r="D507" s="132"/>
      <c r="E507" s="132"/>
      <c r="F507" s="132"/>
      <c r="G507" s="132"/>
      <c r="H507" s="105"/>
      <c r="I507" s="105"/>
    </row>
    <row r="508" spans="2:9" ht="15" thickTop="1">
      <c r="B508" s="1320" t="s">
        <v>1267</v>
      </c>
      <c r="C508" s="1320"/>
      <c r="D508" s="1320"/>
      <c r="E508" s="1320"/>
      <c r="F508" s="1320"/>
      <c r="G508" s="1320"/>
      <c r="H508" s="14"/>
      <c r="I508" s="14"/>
    </row>
    <row r="509" spans="2:9">
      <c r="B509" s="143"/>
      <c r="C509" s="14"/>
      <c r="D509" s="14"/>
      <c r="E509" s="14"/>
      <c r="F509" s="14"/>
      <c r="G509" s="14"/>
      <c r="H509" s="14"/>
      <c r="I509" s="14"/>
    </row>
    <row r="510" spans="2:9">
      <c r="B510" s="748" t="s">
        <v>42</v>
      </c>
      <c r="C510" s="748"/>
      <c r="D510" s="748"/>
      <c r="E510" s="748"/>
      <c r="F510" s="748"/>
      <c r="G510" s="748"/>
      <c r="H510" s="882"/>
      <c r="I510" s="882"/>
    </row>
    <row r="511" spans="2:9">
      <c r="B511" s="750" t="s">
        <v>41</v>
      </c>
      <c r="C511" s="14"/>
      <c r="D511" s="14"/>
      <c r="E511" s="14"/>
      <c r="F511" s="14"/>
      <c r="G511" s="14"/>
      <c r="H511" s="14"/>
      <c r="I511" s="14"/>
    </row>
    <row r="512" spans="2:9">
      <c r="B512" s="142" t="s">
        <v>318</v>
      </c>
      <c r="C512" s="14"/>
      <c r="D512" s="14"/>
      <c r="E512" s="14"/>
      <c r="F512" s="14"/>
      <c r="G512" s="14"/>
      <c r="H512" s="14"/>
      <c r="I512" s="14"/>
    </row>
    <row r="513" spans="2:9">
      <c r="B513" s="142"/>
      <c r="C513" s="14"/>
      <c r="D513" s="14"/>
      <c r="E513" s="14"/>
      <c r="F513" s="14"/>
      <c r="G513" s="14"/>
      <c r="H513" s="14"/>
      <c r="I513" s="14"/>
    </row>
    <row r="514" spans="2:9">
      <c r="B514" s="16"/>
      <c r="C514" s="308">
        <v>2014</v>
      </c>
      <c r="D514" s="308">
        <v>2015</v>
      </c>
      <c r="E514" s="308">
        <v>2016</v>
      </c>
      <c r="F514" s="308">
        <v>2017</v>
      </c>
      <c r="G514" s="308">
        <v>2018</v>
      </c>
      <c r="H514" s="308">
        <v>2019</v>
      </c>
      <c r="I514" s="308">
        <v>2020</v>
      </c>
    </row>
    <row r="515" spans="2:9">
      <c r="B515" s="92" t="s">
        <v>1252</v>
      </c>
      <c r="C515" s="14"/>
      <c r="D515" s="14"/>
      <c r="E515" s="14"/>
      <c r="F515" s="14"/>
      <c r="G515" s="14"/>
      <c r="H515" s="14"/>
      <c r="I515" s="14"/>
    </row>
    <row r="516" spans="2:9">
      <c r="B516" s="93" t="s">
        <v>319</v>
      </c>
      <c r="C516" s="780">
        <v>19986.873574493427</v>
      </c>
      <c r="D516" s="780">
        <v>10769.895704520637</v>
      </c>
      <c r="E516" s="780">
        <v>14874.008918254274</v>
      </c>
      <c r="F516" s="780">
        <v>29850.348229746225</v>
      </c>
      <c r="G516" s="780">
        <v>27246.904095417758</v>
      </c>
      <c r="H516" s="86">
        <v>31150.998660461439</v>
      </c>
      <c r="I516" s="86">
        <v>29287.609759041705</v>
      </c>
    </row>
    <row r="517" spans="2:9">
      <c r="B517" s="96" t="s">
        <v>1253</v>
      </c>
      <c r="C517" s="780">
        <v>11.061756972832045</v>
      </c>
      <c r="D517" s="780">
        <v>23.930876971787146</v>
      </c>
      <c r="E517" s="780">
        <v>21.722334745637163</v>
      </c>
      <c r="F517" s="780">
        <v>37.998890783102048</v>
      </c>
      <c r="G517" s="780">
        <v>48.936895271709368</v>
      </c>
      <c r="H517" s="86">
        <v>33.53731079392383</v>
      </c>
      <c r="I517" s="86">
        <v>46.624449309859159</v>
      </c>
    </row>
    <row r="518" spans="2:9">
      <c r="B518" s="136" t="s">
        <v>1254</v>
      </c>
      <c r="C518" s="201">
        <v>0</v>
      </c>
      <c r="D518" s="201">
        <v>0</v>
      </c>
      <c r="E518" s="201">
        <v>0</v>
      </c>
      <c r="F518" s="201">
        <v>0</v>
      </c>
      <c r="G518" s="201">
        <v>22.898131807947426</v>
      </c>
      <c r="H518" s="48">
        <v>4.6677075310835878</v>
      </c>
      <c r="I518" s="48">
        <v>36.216823855012429</v>
      </c>
    </row>
    <row r="519" spans="2:9">
      <c r="B519" s="136" t="s">
        <v>1255</v>
      </c>
      <c r="C519" s="780">
        <v>11.061756972832045</v>
      </c>
      <c r="D519" s="780">
        <v>20.162568290781547</v>
      </c>
      <c r="E519" s="780">
        <v>14.297438890699533</v>
      </c>
      <c r="F519" s="780">
        <v>10.539410602162079</v>
      </c>
      <c r="G519" s="780">
        <v>23.868131199415807</v>
      </c>
      <c r="H519" s="86">
        <v>24.830310131646375</v>
      </c>
      <c r="I519" s="86">
        <v>8.7517357834852252</v>
      </c>
    </row>
    <row r="520" spans="2:9">
      <c r="B520" s="136" t="s">
        <v>1256</v>
      </c>
      <c r="C520" s="780">
        <v>0</v>
      </c>
      <c r="D520" s="780">
        <v>3.768308681005605</v>
      </c>
      <c r="E520" s="780">
        <v>7.4248958549376312</v>
      </c>
      <c r="F520" s="780">
        <v>27.45948018093997</v>
      </c>
      <c r="G520" s="780">
        <v>2.1706322643461329</v>
      </c>
      <c r="H520" s="86">
        <v>4.0392931311938671</v>
      </c>
      <c r="I520" s="86">
        <v>1.6558896713615023</v>
      </c>
    </row>
    <row r="521" spans="2:9">
      <c r="B521" s="96" t="s">
        <v>1257</v>
      </c>
      <c r="C521" s="201">
        <v>263.34328246984722</v>
      </c>
      <c r="D521" s="780">
        <v>433.88680754384006</v>
      </c>
      <c r="E521" s="780">
        <v>921.00996503807289</v>
      </c>
      <c r="F521" s="780">
        <v>1218.1132191305683</v>
      </c>
      <c r="G521" s="780">
        <v>1315.7993062739611</v>
      </c>
      <c r="H521" s="86">
        <v>446.62762925648121</v>
      </c>
      <c r="I521" s="86">
        <v>0</v>
      </c>
    </row>
    <row r="522" spans="2:9">
      <c r="B522" s="136" t="s">
        <v>1255</v>
      </c>
      <c r="C522" s="780">
        <v>263.34328246984722</v>
      </c>
      <c r="D522" s="780">
        <v>433.88680754384006</v>
      </c>
      <c r="E522" s="780">
        <v>921.00996503807289</v>
      </c>
      <c r="F522" s="780">
        <v>1218.1132191305683</v>
      </c>
      <c r="G522" s="780">
        <v>1315.7993062739611</v>
      </c>
      <c r="H522" s="86">
        <v>446.62762925648121</v>
      </c>
      <c r="I522" s="86">
        <v>0</v>
      </c>
    </row>
    <row r="523" spans="2:9">
      <c r="B523" s="96" t="s">
        <v>1258</v>
      </c>
      <c r="C523" s="780">
        <v>1586.0159563220614</v>
      </c>
      <c r="D523" s="780">
        <v>875.48810195787189</v>
      </c>
      <c r="E523" s="780">
        <v>3676.5203442860948</v>
      </c>
      <c r="F523" s="780">
        <v>3968.1317739109099</v>
      </c>
      <c r="G523" s="780">
        <v>3166.8119028783544</v>
      </c>
      <c r="H523" s="86">
        <v>3979.0654396053906</v>
      </c>
      <c r="I523" s="86">
        <v>925.51337297155487</v>
      </c>
    </row>
    <row r="524" spans="2:9">
      <c r="B524" s="136" t="s">
        <v>1256</v>
      </c>
      <c r="C524" s="780">
        <v>1586.0159563220614</v>
      </c>
      <c r="D524" s="780">
        <v>875.48810195787189</v>
      </c>
      <c r="E524" s="780">
        <v>3676.5203442860948</v>
      </c>
      <c r="F524" s="780">
        <v>3968.1317739109099</v>
      </c>
      <c r="G524" s="780">
        <v>3166.8119028783544</v>
      </c>
      <c r="H524" s="86">
        <v>3979.0654396053906</v>
      </c>
      <c r="I524" s="86">
        <v>925.51337297155487</v>
      </c>
    </row>
    <row r="525" spans="2:9">
      <c r="B525" s="96" t="s">
        <v>1259</v>
      </c>
      <c r="C525" s="780">
        <v>13241.481183023598</v>
      </c>
      <c r="D525" s="780">
        <v>6489.0787069362796</v>
      </c>
      <c r="E525" s="780">
        <v>6253.6741287665554</v>
      </c>
      <c r="F525" s="780">
        <v>16394.441538747222</v>
      </c>
      <c r="G525" s="780">
        <v>17259.667133207571</v>
      </c>
      <c r="H525" s="86">
        <v>21813.136468113291</v>
      </c>
      <c r="I525" s="86">
        <v>23300.847607851421</v>
      </c>
    </row>
    <row r="526" spans="2:9">
      <c r="B526" s="136" t="s">
        <v>1260</v>
      </c>
      <c r="C526" s="201">
        <v>0</v>
      </c>
      <c r="D526" s="201">
        <v>0</v>
      </c>
      <c r="E526" s="201">
        <v>0</v>
      </c>
      <c r="F526" s="201">
        <v>0</v>
      </c>
      <c r="G526" s="201">
        <v>0</v>
      </c>
      <c r="H526" s="48">
        <v>0</v>
      </c>
      <c r="I526" s="48">
        <v>0</v>
      </c>
    </row>
    <row r="527" spans="2:9">
      <c r="B527" s="136" t="s">
        <v>1256</v>
      </c>
      <c r="C527" s="780">
        <v>13241.481183023598</v>
      </c>
      <c r="D527" s="780">
        <v>6489.0787069362796</v>
      </c>
      <c r="E527" s="780">
        <v>6253.6741287665554</v>
      </c>
      <c r="F527" s="780">
        <v>16394.441538747222</v>
      </c>
      <c r="G527" s="780">
        <v>17259.667133207571</v>
      </c>
      <c r="H527" s="86">
        <v>21813.136468113291</v>
      </c>
      <c r="I527" s="86">
        <v>23300.847607851421</v>
      </c>
    </row>
    <row r="528" spans="2:9">
      <c r="B528" s="96" t="s">
        <v>1261</v>
      </c>
      <c r="C528" s="201">
        <v>0</v>
      </c>
      <c r="D528" s="780">
        <v>0</v>
      </c>
      <c r="E528" s="201">
        <v>0</v>
      </c>
      <c r="F528" s="201">
        <v>0</v>
      </c>
      <c r="G528" s="201">
        <v>0</v>
      </c>
      <c r="H528" s="48">
        <v>0</v>
      </c>
      <c r="I528" s="48">
        <v>0</v>
      </c>
    </row>
    <row r="529" spans="2:9">
      <c r="B529" s="136" t="s">
        <v>1256</v>
      </c>
      <c r="C529" s="201">
        <v>0</v>
      </c>
      <c r="D529" s="780">
        <v>0</v>
      </c>
      <c r="E529" s="201">
        <v>0</v>
      </c>
      <c r="F529" s="201">
        <v>0</v>
      </c>
      <c r="G529" s="201">
        <v>0</v>
      </c>
      <c r="H529" s="48">
        <v>0</v>
      </c>
      <c r="I529" s="48">
        <v>0</v>
      </c>
    </row>
    <row r="530" spans="2:9">
      <c r="B530" s="96" t="s">
        <v>1262</v>
      </c>
      <c r="C530" s="780">
        <v>701.4255847223211</v>
      </c>
      <c r="D530" s="780">
        <v>541.2605830986646</v>
      </c>
      <c r="E530" s="780">
        <v>313.75160913750705</v>
      </c>
      <c r="F530" s="780">
        <v>333.93074418768686</v>
      </c>
      <c r="G530" s="780">
        <v>354.52534534169052</v>
      </c>
      <c r="H530" s="86">
        <v>365.46238054282776</v>
      </c>
      <c r="I530" s="86">
        <v>303.80394516128143</v>
      </c>
    </row>
    <row r="531" spans="2:9">
      <c r="B531" s="136" t="s">
        <v>1255</v>
      </c>
      <c r="C531" s="780">
        <v>20.343532589355917</v>
      </c>
      <c r="D531" s="780">
        <v>16.015345495026232</v>
      </c>
      <c r="E531" s="780">
        <v>26.771215075108884</v>
      </c>
      <c r="F531" s="780">
        <v>33.352627013110485</v>
      </c>
      <c r="G531" s="780">
        <v>16.093531308951501</v>
      </c>
      <c r="H531" s="86">
        <v>4.4771154670254747</v>
      </c>
      <c r="I531" s="86">
        <v>32.916465988124827</v>
      </c>
    </row>
    <row r="532" spans="2:9">
      <c r="B532" s="136" t="s">
        <v>1256</v>
      </c>
      <c r="C532" s="780">
        <v>681.08205213296515</v>
      </c>
      <c r="D532" s="780">
        <v>525.24523760363843</v>
      </c>
      <c r="E532" s="780">
        <v>286.98039376611064</v>
      </c>
      <c r="F532" s="780">
        <v>300.57811717457639</v>
      </c>
      <c r="G532" s="780">
        <v>338.431814032739</v>
      </c>
      <c r="H532" s="86">
        <v>360.98526507580232</v>
      </c>
      <c r="I532" s="86">
        <v>270.88747917315658</v>
      </c>
    </row>
    <row r="533" spans="2:9">
      <c r="B533" s="96" t="s">
        <v>1263</v>
      </c>
      <c r="C533" s="780">
        <v>343.8875461126496</v>
      </c>
      <c r="D533" s="780">
        <v>480.06045246396371</v>
      </c>
      <c r="E533" s="780">
        <v>1050.3713045539391</v>
      </c>
      <c r="F533" s="780">
        <v>1581.3600474887678</v>
      </c>
      <c r="G533" s="780">
        <v>1709.7672366579443</v>
      </c>
      <c r="H533" s="86">
        <v>886.47545527829129</v>
      </c>
      <c r="I533" s="86">
        <v>1112.2767994995859</v>
      </c>
    </row>
    <row r="534" spans="2:9">
      <c r="B534" s="136" t="s">
        <v>1255</v>
      </c>
      <c r="C534" s="780">
        <v>217.23000070357605</v>
      </c>
      <c r="D534" s="780">
        <v>381.4871796643223</v>
      </c>
      <c r="E534" s="780">
        <v>993.34293769073497</v>
      </c>
      <c r="F534" s="780">
        <v>1457.2714670305911</v>
      </c>
      <c r="G534" s="780">
        <v>1573.217915170693</v>
      </c>
      <c r="H534" s="86">
        <v>547.5353389452107</v>
      </c>
      <c r="I534" s="86">
        <v>75.535289721347695</v>
      </c>
    </row>
    <row r="535" spans="2:9">
      <c r="B535" s="136" t="s">
        <v>1256</v>
      </c>
      <c r="C535" s="780">
        <v>126.65754540907352</v>
      </c>
      <c r="D535" s="780">
        <v>98.573273113667128</v>
      </c>
      <c r="E535" s="780">
        <v>57.028366566916532</v>
      </c>
      <c r="F535" s="780">
        <v>124.08858045817681</v>
      </c>
      <c r="G535" s="780">
        <v>136.54932148725126</v>
      </c>
      <c r="H535" s="86">
        <v>338.9401163330806</v>
      </c>
      <c r="I535" s="86">
        <v>1036.741509778238</v>
      </c>
    </row>
    <row r="536" spans="2:9">
      <c r="B536" s="96" t="s">
        <v>1264</v>
      </c>
      <c r="C536" s="780">
        <v>3839.6582648701142</v>
      </c>
      <c r="D536" s="780">
        <v>1926.1901755482304</v>
      </c>
      <c r="E536" s="780">
        <v>2636.9592317264674</v>
      </c>
      <c r="F536" s="780">
        <v>6316.3720154979683</v>
      </c>
      <c r="G536" s="780">
        <v>3391.3962757865274</v>
      </c>
      <c r="H536" s="86">
        <v>3626.6939768712336</v>
      </c>
      <c r="I536" s="86">
        <v>3598.5435842479978</v>
      </c>
    </row>
    <row r="537" spans="2:9">
      <c r="B537" s="136" t="s">
        <v>294</v>
      </c>
      <c r="C537" s="780">
        <v>3826.4469721717305</v>
      </c>
      <c r="D537" s="780">
        <v>1912.5738593996932</v>
      </c>
      <c r="E537" s="780">
        <v>2604.5265568427603</v>
      </c>
      <c r="F537" s="780">
        <v>6268.1028090969876</v>
      </c>
      <c r="G537" s="780">
        <v>3360.5784092983631</v>
      </c>
      <c r="H537" s="86">
        <v>3569.7051516795177</v>
      </c>
      <c r="I537" s="86">
        <v>3489.1537230063518</v>
      </c>
    </row>
    <row r="538" spans="2:9">
      <c r="B538" s="136" t="s">
        <v>1260</v>
      </c>
      <c r="C538" s="780">
        <v>13.210919195689593</v>
      </c>
      <c r="D538" s="780">
        <v>13.61631614853731</v>
      </c>
      <c r="E538" s="780">
        <v>32.432674883707151</v>
      </c>
      <c r="F538" s="780">
        <v>38.384165719543049</v>
      </c>
      <c r="G538" s="780">
        <v>30.728716606827724</v>
      </c>
      <c r="H538" s="86">
        <v>56.975939250277946</v>
      </c>
      <c r="I538" s="86">
        <v>107.53887395056614</v>
      </c>
    </row>
    <row r="539" spans="2:9">
      <c r="B539" s="136" t="s">
        <v>1255</v>
      </c>
      <c r="C539" s="201">
        <v>0</v>
      </c>
      <c r="D539" s="201">
        <v>0</v>
      </c>
      <c r="E539" s="201">
        <v>0</v>
      </c>
      <c r="F539" s="201">
        <v>0</v>
      </c>
      <c r="G539" s="201">
        <v>0</v>
      </c>
      <c r="H539" s="48">
        <v>0</v>
      </c>
      <c r="I539" s="48">
        <v>0</v>
      </c>
    </row>
    <row r="540" spans="2:9">
      <c r="B540" s="136" t="s">
        <v>1265</v>
      </c>
      <c r="C540" s="780">
        <v>0</v>
      </c>
      <c r="D540" s="780">
        <v>0</v>
      </c>
      <c r="E540" s="201">
        <v>0</v>
      </c>
      <c r="F540" s="201">
        <v>9.8848028987196184</v>
      </c>
      <c r="G540" s="201">
        <v>0</v>
      </c>
      <c r="H540" s="86">
        <v>0</v>
      </c>
      <c r="I540" s="86">
        <v>1.8441418238055785</v>
      </c>
    </row>
    <row r="541" spans="2:9">
      <c r="B541" s="136" t="s">
        <v>1266</v>
      </c>
      <c r="C541" s="780">
        <v>3.7350269417961917E-4</v>
      </c>
      <c r="D541" s="201">
        <v>0</v>
      </c>
      <c r="E541" s="201">
        <v>0</v>
      </c>
      <c r="F541" s="201">
        <v>2.3778271869968564E-4</v>
      </c>
      <c r="G541" s="201">
        <v>8.9149881336335418E-2</v>
      </c>
      <c r="H541" s="48">
        <v>1.2885941437891259E-2</v>
      </c>
      <c r="I541" s="48">
        <v>6.8454672742336376E-3</v>
      </c>
    </row>
    <row r="542" spans="2:9">
      <c r="B542" s="96"/>
      <c r="C542" s="14"/>
      <c r="D542" s="781"/>
      <c r="E542" s="781"/>
      <c r="F542" s="781"/>
      <c r="G542" s="781"/>
      <c r="H542" s="781"/>
      <c r="I542" s="781"/>
    </row>
    <row r="543" spans="2:9">
      <c r="B543" s="93" t="s">
        <v>308</v>
      </c>
      <c r="C543" s="132"/>
      <c r="D543" s="132"/>
      <c r="E543" s="132"/>
      <c r="F543" s="132"/>
      <c r="G543" s="132"/>
      <c r="H543" s="132"/>
      <c r="I543" s="132"/>
    </row>
    <row r="544" spans="2:9">
      <c r="B544" s="96" t="s">
        <v>309</v>
      </c>
      <c r="C544" s="132"/>
      <c r="D544" s="132"/>
      <c r="E544" s="132"/>
      <c r="F544" s="132"/>
      <c r="G544" s="132"/>
      <c r="H544" s="132"/>
      <c r="I544" s="132"/>
    </row>
    <row r="545" spans="2:9">
      <c r="B545" s="96" t="s">
        <v>310</v>
      </c>
      <c r="C545" s="132"/>
      <c r="D545" s="132"/>
      <c r="E545" s="132"/>
      <c r="F545" s="132"/>
      <c r="G545" s="132"/>
      <c r="H545" s="132"/>
      <c r="I545" s="132"/>
    </row>
    <row r="546" spans="2:9">
      <c r="B546" s="96" t="s">
        <v>311</v>
      </c>
      <c r="C546" s="132"/>
      <c r="D546" s="132"/>
      <c r="E546" s="132"/>
      <c r="F546" s="132"/>
      <c r="G546" s="132"/>
      <c r="H546" s="132"/>
      <c r="I546" s="132"/>
    </row>
    <row r="547" spans="2:9">
      <c r="B547" s="96" t="s">
        <v>312</v>
      </c>
      <c r="C547" s="132"/>
      <c r="D547" s="132"/>
      <c r="E547" s="132"/>
      <c r="F547" s="132"/>
      <c r="G547" s="132"/>
      <c r="H547" s="132"/>
      <c r="I547" s="132"/>
    </row>
    <row r="548" spans="2:9">
      <c r="B548" s="96" t="s">
        <v>313</v>
      </c>
      <c r="C548" s="132"/>
      <c r="D548" s="132"/>
      <c r="E548" s="132"/>
      <c r="F548" s="132"/>
      <c r="G548" s="132"/>
      <c r="H548" s="132"/>
      <c r="I548" s="132"/>
    </row>
    <row r="549" spans="2:9">
      <c r="B549" s="96" t="s">
        <v>314</v>
      </c>
      <c r="C549" s="132"/>
      <c r="D549" s="132"/>
      <c r="E549" s="132"/>
      <c r="F549" s="132"/>
      <c r="G549" s="132"/>
      <c r="H549" s="94"/>
      <c r="I549" s="94"/>
    </row>
    <row r="550" spans="2:9">
      <c r="B550" s="96" t="s">
        <v>294</v>
      </c>
      <c r="C550" s="132"/>
      <c r="D550" s="132"/>
      <c r="E550" s="132"/>
      <c r="F550" s="132"/>
      <c r="G550" s="132"/>
      <c r="H550" s="132"/>
      <c r="I550" s="132"/>
    </row>
    <row r="551" spans="2:9" ht="15" thickBot="1">
      <c r="B551" s="96" t="s">
        <v>236</v>
      </c>
      <c r="C551" s="132"/>
      <c r="D551" s="132"/>
      <c r="E551" s="132"/>
      <c r="F551" s="132"/>
      <c r="G551" s="132"/>
      <c r="H551" s="132"/>
      <c r="I551" s="132"/>
    </row>
    <row r="552" spans="2:9" ht="15" thickTop="1">
      <c r="B552" s="1320" t="s">
        <v>1268</v>
      </c>
      <c r="C552" s="1320"/>
      <c r="D552" s="1320"/>
      <c r="E552" s="1320"/>
      <c r="F552" s="1320"/>
      <c r="G552" s="1320"/>
      <c r="H552" s="14"/>
      <c r="I552" s="14"/>
    </row>
    <row r="553" spans="2:9">
      <c r="B553" s="27"/>
      <c r="C553" s="14"/>
      <c r="D553" s="14"/>
      <c r="E553" s="14"/>
      <c r="F553" s="14"/>
      <c r="G553" s="14"/>
      <c r="H553" s="14"/>
      <c r="I553" s="14"/>
    </row>
    <row r="554" spans="2:9">
      <c r="B554" s="1319" t="s">
        <v>45</v>
      </c>
      <c r="C554" s="1319"/>
      <c r="D554" s="1319"/>
      <c r="E554" s="1319"/>
      <c r="F554" s="1319"/>
      <c r="G554" s="1319"/>
      <c r="H554" s="1319"/>
      <c r="I554" s="1319"/>
    </row>
    <row r="555" spans="2:9">
      <c r="B555" s="750" t="s">
        <v>44</v>
      </c>
      <c r="C555" s="14"/>
      <c r="D555" s="14"/>
      <c r="E555" s="14"/>
      <c r="F555" s="14"/>
      <c r="G555" s="14"/>
      <c r="H555" s="14"/>
      <c r="I555" s="14"/>
    </row>
    <row r="556" spans="2:9">
      <c r="B556" s="127" t="s">
        <v>172</v>
      </c>
      <c r="C556" s="14"/>
      <c r="D556" s="14"/>
      <c r="E556" s="14"/>
      <c r="F556" s="14"/>
      <c r="G556" s="14"/>
      <c r="H556" s="14"/>
      <c r="I556" s="14"/>
    </row>
    <row r="557" spans="2:9">
      <c r="B557" s="128"/>
      <c r="C557" s="14"/>
      <c r="D557" s="14"/>
      <c r="E557" s="14"/>
      <c r="F557" s="14"/>
      <c r="G557" s="14"/>
      <c r="H557" s="14"/>
      <c r="I557" s="14"/>
    </row>
    <row r="558" spans="2:9">
      <c r="B558" s="16"/>
      <c r="C558" s="308">
        <v>2014</v>
      </c>
      <c r="D558" s="308">
        <v>2015</v>
      </c>
      <c r="E558" s="308">
        <v>2016</v>
      </c>
      <c r="F558" s="308">
        <v>2017</v>
      </c>
      <c r="G558" s="308">
        <v>2018</v>
      </c>
      <c r="H558" s="308">
        <v>2019</v>
      </c>
      <c r="I558" s="308">
        <v>2020</v>
      </c>
    </row>
    <row r="559" spans="2:9">
      <c r="B559" s="92" t="s">
        <v>1269</v>
      </c>
      <c r="C559" s="14"/>
      <c r="D559" s="14"/>
      <c r="E559" s="14"/>
      <c r="F559" s="14"/>
      <c r="G559" s="14"/>
      <c r="H559" s="14"/>
      <c r="I559" s="14"/>
    </row>
    <row r="560" spans="2:9">
      <c r="B560" s="93" t="s">
        <v>327</v>
      </c>
      <c r="C560" s="235"/>
      <c r="D560" s="235"/>
      <c r="E560" s="235"/>
      <c r="F560" s="235"/>
      <c r="G560" s="235"/>
      <c r="H560" s="235"/>
      <c r="I560" s="1241"/>
    </row>
    <row r="561" spans="2:9">
      <c r="B561" s="96" t="s">
        <v>328</v>
      </c>
      <c r="C561" s="235"/>
      <c r="D561" s="235"/>
      <c r="E561" s="235"/>
      <c r="F561" s="235"/>
      <c r="G561" s="235"/>
      <c r="H561" s="235"/>
      <c r="I561" s="1241"/>
    </row>
    <row r="562" spans="2:9">
      <c r="B562" s="96" t="s">
        <v>329</v>
      </c>
      <c r="C562" s="930"/>
      <c r="D562" s="930"/>
      <c r="E562" s="930"/>
      <c r="F562" s="930"/>
      <c r="G562" s="930"/>
      <c r="H562" s="930"/>
      <c r="I562" s="1242"/>
    </row>
    <row r="563" spans="2:9">
      <c r="B563" s="96" t="s">
        <v>330</v>
      </c>
      <c r="C563" s="235"/>
      <c r="D563" s="235"/>
      <c r="E563" s="235"/>
      <c r="F563" s="235"/>
      <c r="G563" s="235"/>
      <c r="H563" s="235"/>
      <c r="I563" s="1241"/>
    </row>
    <row r="564" spans="2:9">
      <c r="B564" s="96" t="s">
        <v>331</v>
      </c>
      <c r="C564" s="235"/>
      <c r="D564" s="235"/>
      <c r="E564" s="235"/>
      <c r="F564" s="235"/>
      <c r="G564" s="235"/>
      <c r="H564" s="235"/>
      <c r="I564" s="1241"/>
    </row>
    <row r="565" spans="2:9">
      <c r="B565" s="96"/>
      <c r="C565" s="14"/>
      <c r="D565" s="14"/>
      <c r="E565" s="14"/>
      <c r="F565" s="14"/>
      <c r="G565" s="14"/>
      <c r="H565" s="14"/>
      <c r="I565" s="14"/>
    </row>
    <row r="566" spans="2:9">
      <c r="B566" s="93" t="s">
        <v>332</v>
      </c>
      <c r="C566" s="203"/>
      <c r="D566" s="203"/>
      <c r="E566" s="203"/>
      <c r="F566" s="203"/>
      <c r="G566" s="203"/>
      <c r="H566" s="203"/>
      <c r="I566" s="203"/>
    </row>
    <row r="567" spans="2:9">
      <c r="B567" s="96" t="s">
        <v>328</v>
      </c>
      <c r="C567" s="203"/>
      <c r="D567" s="203"/>
      <c r="E567" s="203"/>
      <c r="F567" s="203"/>
      <c r="G567" s="203"/>
      <c r="H567" s="203"/>
      <c r="I567" s="203"/>
    </row>
    <row r="568" spans="2:9">
      <c r="B568" s="96" t="s">
        <v>329</v>
      </c>
      <c r="C568" s="132"/>
      <c r="D568" s="132"/>
      <c r="E568" s="132"/>
      <c r="F568" s="132"/>
      <c r="G568" s="132"/>
      <c r="H568" s="132"/>
      <c r="I568" s="132"/>
    </row>
    <row r="569" spans="2:9">
      <c r="B569" s="96" t="s">
        <v>330</v>
      </c>
      <c r="C569" s="203"/>
      <c r="D569" s="203"/>
      <c r="E569" s="203"/>
      <c r="F569" s="203"/>
      <c r="G569" s="203"/>
      <c r="H569" s="203"/>
      <c r="I569" s="203"/>
    </row>
    <row r="570" spans="2:9">
      <c r="B570" s="96" t="s">
        <v>331</v>
      </c>
      <c r="C570" s="203"/>
      <c r="D570" s="203"/>
      <c r="E570" s="203"/>
      <c r="F570" s="203"/>
      <c r="G570" s="203"/>
      <c r="H570" s="203"/>
      <c r="I570" s="203"/>
    </row>
    <row r="571" spans="2:9">
      <c r="B571" s="96"/>
      <c r="C571" s="14"/>
      <c r="D571" s="14"/>
      <c r="E571" s="14"/>
      <c r="F571" s="14"/>
      <c r="G571" s="14"/>
      <c r="H571" s="14"/>
      <c r="I571" s="14"/>
    </row>
    <row r="572" spans="2:9">
      <c r="B572" s="93" t="s">
        <v>333</v>
      </c>
      <c r="C572" s="132"/>
      <c r="D572" s="132"/>
      <c r="E572" s="132"/>
      <c r="F572" s="132"/>
      <c r="G572" s="132"/>
      <c r="H572" s="132"/>
      <c r="I572" s="132"/>
    </row>
    <row r="573" spans="2:9">
      <c r="B573" s="96" t="s">
        <v>328</v>
      </c>
      <c r="C573" s="132"/>
      <c r="D573" s="132"/>
      <c r="E573" s="132"/>
      <c r="F573" s="132"/>
      <c r="G573" s="132"/>
      <c r="H573" s="132"/>
      <c r="I573" s="132"/>
    </row>
    <row r="574" spans="2:9">
      <c r="B574" s="96" t="s">
        <v>329</v>
      </c>
      <c r="C574" s="132"/>
      <c r="D574" s="132"/>
      <c r="E574" s="132"/>
      <c r="F574" s="132"/>
      <c r="G574" s="132"/>
      <c r="H574" s="132"/>
      <c r="I574" s="132"/>
    </row>
    <row r="575" spans="2:9">
      <c r="B575" s="96" t="s">
        <v>330</v>
      </c>
      <c r="C575" s="132"/>
      <c r="D575" s="132"/>
      <c r="E575" s="132"/>
      <c r="F575" s="132"/>
      <c r="G575" s="132"/>
      <c r="H575" s="132"/>
      <c r="I575" s="132"/>
    </row>
    <row r="576" spans="2:9" ht="15" thickBot="1">
      <c r="B576" s="96" t="s">
        <v>331</v>
      </c>
      <c r="C576" s="132"/>
      <c r="D576" s="132"/>
      <c r="E576" s="132"/>
      <c r="F576" s="132"/>
      <c r="G576" s="132"/>
      <c r="H576" s="105"/>
      <c r="I576" s="105"/>
    </row>
    <row r="577" spans="2:9" ht="15" thickTop="1">
      <c r="B577" s="1320" t="s">
        <v>1270</v>
      </c>
      <c r="C577" s="1320"/>
      <c r="D577" s="1320"/>
      <c r="E577" s="1320"/>
      <c r="F577" s="1320"/>
      <c r="G577" s="1320"/>
      <c r="H577" s="14"/>
      <c r="I577" s="14"/>
    </row>
    <row r="578" spans="2:9">
      <c r="B578" s="134"/>
      <c r="C578" s="14"/>
      <c r="D578" s="14"/>
      <c r="E578" s="14"/>
      <c r="F578" s="14"/>
      <c r="G578" s="14"/>
      <c r="H578" s="14"/>
      <c r="I578" s="14"/>
    </row>
    <row r="579" spans="2:9">
      <c r="B579" s="1319" t="s">
        <v>47</v>
      </c>
      <c r="C579" s="1319"/>
      <c r="D579" s="1319"/>
      <c r="E579" s="1319"/>
      <c r="F579" s="1319"/>
      <c r="G579" s="1319"/>
      <c r="H579" s="1319"/>
      <c r="I579" s="1319"/>
    </row>
    <row r="580" spans="2:9">
      <c r="B580" s="750" t="s">
        <v>46</v>
      </c>
      <c r="C580" s="14"/>
      <c r="D580" s="14"/>
      <c r="E580" s="14"/>
      <c r="F580" s="14"/>
      <c r="G580" s="14"/>
      <c r="H580" s="14"/>
      <c r="I580" s="14"/>
    </row>
    <row r="581" spans="2:9">
      <c r="B581" s="141" t="s">
        <v>196</v>
      </c>
      <c r="C581" s="14"/>
      <c r="D581" s="14"/>
      <c r="E581" s="14"/>
      <c r="F581" s="14"/>
      <c r="G581" s="14"/>
      <c r="H581" s="14"/>
      <c r="I581" s="14"/>
    </row>
    <row r="582" spans="2:9">
      <c r="B582" s="141"/>
      <c r="C582" s="14"/>
      <c r="D582" s="14"/>
      <c r="E582" s="14"/>
      <c r="F582" s="14"/>
      <c r="G582" s="14"/>
      <c r="H582" s="14"/>
      <c r="I582" s="14"/>
    </row>
    <row r="583" spans="2:9">
      <c r="B583" s="16"/>
      <c r="C583" s="308">
        <v>2014</v>
      </c>
      <c r="D583" s="308">
        <v>2015</v>
      </c>
      <c r="E583" s="308">
        <v>2016</v>
      </c>
      <c r="F583" s="308">
        <v>2017</v>
      </c>
      <c r="G583" s="308">
        <v>2018</v>
      </c>
      <c r="H583" s="308">
        <v>2019</v>
      </c>
      <c r="I583" s="308">
        <v>2020</v>
      </c>
    </row>
    <row r="584" spans="2:9">
      <c r="B584" s="92" t="s">
        <v>915</v>
      </c>
      <c r="C584" s="14"/>
      <c r="D584" s="14"/>
      <c r="E584" s="14"/>
      <c r="F584" s="14"/>
      <c r="G584" s="14"/>
      <c r="H584" s="14"/>
      <c r="I584" s="14"/>
    </row>
    <row r="585" spans="2:9">
      <c r="B585" s="93" t="s">
        <v>335</v>
      </c>
      <c r="C585" s="132" t="s">
        <v>139</v>
      </c>
      <c r="D585" s="132" t="s">
        <v>139</v>
      </c>
      <c r="E585" s="132" t="s">
        <v>139</v>
      </c>
      <c r="F585" s="132" t="s">
        <v>139</v>
      </c>
      <c r="G585" s="132" t="s">
        <v>139</v>
      </c>
      <c r="H585" s="132" t="s">
        <v>139</v>
      </c>
      <c r="I585" s="132" t="s">
        <v>139</v>
      </c>
    </row>
    <row r="586" spans="2:9">
      <c r="B586" s="93"/>
      <c r="C586" s="14"/>
      <c r="D586" s="14"/>
      <c r="E586" s="14"/>
      <c r="F586" s="14"/>
      <c r="G586" s="14"/>
      <c r="H586" s="14"/>
      <c r="I586" s="14"/>
    </row>
    <row r="587" spans="2:9">
      <c r="B587" s="93" t="s">
        <v>336</v>
      </c>
      <c r="C587" s="132" t="s">
        <v>139</v>
      </c>
      <c r="D587" s="132" t="s">
        <v>139</v>
      </c>
      <c r="E587" s="132" t="s">
        <v>139</v>
      </c>
      <c r="F587" s="132" t="s">
        <v>139</v>
      </c>
      <c r="G587" s="132" t="s">
        <v>139</v>
      </c>
      <c r="H587" s="132" t="s">
        <v>139</v>
      </c>
      <c r="I587" s="132" t="s">
        <v>139</v>
      </c>
    </row>
    <row r="588" spans="2:9">
      <c r="B588" s="96" t="s">
        <v>291</v>
      </c>
      <c r="C588" s="132" t="s">
        <v>139</v>
      </c>
      <c r="D588" s="132" t="s">
        <v>139</v>
      </c>
      <c r="E588" s="132" t="s">
        <v>139</v>
      </c>
      <c r="F588" s="132" t="s">
        <v>139</v>
      </c>
      <c r="G588" s="132" t="s">
        <v>139</v>
      </c>
      <c r="H588" s="132" t="s">
        <v>139</v>
      </c>
      <c r="I588" s="132" t="s">
        <v>139</v>
      </c>
    </row>
    <row r="589" spans="2:9">
      <c r="B589" s="136" t="s">
        <v>292</v>
      </c>
      <c r="C589" s="132" t="s">
        <v>139</v>
      </c>
      <c r="D589" s="132" t="s">
        <v>139</v>
      </c>
      <c r="E589" s="132" t="s">
        <v>139</v>
      </c>
      <c r="F589" s="132" t="s">
        <v>139</v>
      </c>
      <c r="G589" s="132" t="s">
        <v>139</v>
      </c>
      <c r="H589" s="132" t="s">
        <v>139</v>
      </c>
      <c r="I589" s="132" t="s">
        <v>139</v>
      </c>
    </row>
    <row r="590" spans="2:9">
      <c r="B590" s="136" t="s">
        <v>293</v>
      </c>
      <c r="C590" s="132" t="s">
        <v>139</v>
      </c>
      <c r="D590" s="132" t="s">
        <v>139</v>
      </c>
      <c r="E590" s="132" t="s">
        <v>139</v>
      </c>
      <c r="F590" s="132" t="s">
        <v>139</v>
      </c>
      <c r="G590" s="132" t="s">
        <v>139</v>
      </c>
      <c r="H590" s="132" t="s">
        <v>139</v>
      </c>
      <c r="I590" s="132" t="s">
        <v>139</v>
      </c>
    </row>
    <row r="591" spans="2:9">
      <c r="B591" s="136" t="s">
        <v>337</v>
      </c>
      <c r="C591" s="132" t="s">
        <v>139</v>
      </c>
      <c r="D591" s="132" t="s">
        <v>139</v>
      </c>
      <c r="E591" s="132" t="s">
        <v>139</v>
      </c>
      <c r="F591" s="132" t="s">
        <v>139</v>
      </c>
      <c r="G591" s="132" t="s">
        <v>139</v>
      </c>
      <c r="H591" s="132" t="s">
        <v>139</v>
      </c>
      <c r="I591" s="132" t="s">
        <v>139</v>
      </c>
    </row>
    <row r="592" spans="2:9">
      <c r="B592" s="96" t="s">
        <v>294</v>
      </c>
      <c r="C592" s="132" t="s">
        <v>139</v>
      </c>
      <c r="D592" s="132" t="s">
        <v>139</v>
      </c>
      <c r="E592" s="132" t="s">
        <v>139</v>
      </c>
      <c r="F592" s="132" t="s">
        <v>139</v>
      </c>
      <c r="G592" s="132" t="s">
        <v>139</v>
      </c>
      <c r="H592" s="132" t="s">
        <v>139</v>
      </c>
      <c r="I592" s="132" t="s">
        <v>139</v>
      </c>
    </row>
    <row r="593" spans="2:9">
      <c r="B593" s="96" t="s">
        <v>236</v>
      </c>
      <c r="C593" s="132" t="s">
        <v>139</v>
      </c>
      <c r="D593" s="132" t="s">
        <v>139</v>
      </c>
      <c r="E593" s="132" t="s">
        <v>139</v>
      </c>
      <c r="F593" s="132" t="s">
        <v>139</v>
      </c>
      <c r="G593" s="132" t="s">
        <v>139</v>
      </c>
      <c r="H593" s="132" t="s">
        <v>139</v>
      </c>
      <c r="I593" s="132" t="s">
        <v>139</v>
      </c>
    </row>
    <row r="594" spans="2:9">
      <c r="B594" s="96"/>
      <c r="C594" s="14"/>
      <c r="D594" s="14"/>
      <c r="E594" s="14"/>
      <c r="F594" s="14"/>
      <c r="G594" s="14"/>
      <c r="H594" s="14"/>
      <c r="I594" s="14"/>
    </row>
    <row r="595" spans="2:9">
      <c r="B595" s="93" t="s">
        <v>343</v>
      </c>
      <c r="C595" s="132" t="s">
        <v>139</v>
      </c>
      <c r="D595" s="132" t="s">
        <v>139</v>
      </c>
      <c r="E595" s="132" t="s">
        <v>139</v>
      </c>
      <c r="F595" s="132" t="s">
        <v>139</v>
      </c>
      <c r="G595" s="132" t="s">
        <v>139</v>
      </c>
      <c r="H595" s="132" t="s">
        <v>139</v>
      </c>
      <c r="I595" s="132" t="s">
        <v>139</v>
      </c>
    </row>
    <row r="596" spans="2:9">
      <c r="B596" s="96" t="s">
        <v>309</v>
      </c>
      <c r="C596" s="132" t="s">
        <v>139</v>
      </c>
      <c r="D596" s="132" t="s">
        <v>139</v>
      </c>
      <c r="E596" s="132" t="s">
        <v>139</v>
      </c>
      <c r="F596" s="132" t="s">
        <v>139</v>
      </c>
      <c r="G596" s="132" t="s">
        <v>139</v>
      </c>
      <c r="H596" s="132" t="s">
        <v>139</v>
      </c>
      <c r="I596" s="132" t="s">
        <v>139</v>
      </c>
    </row>
    <row r="597" spans="2:9">
      <c r="B597" s="96" t="s">
        <v>310</v>
      </c>
      <c r="C597" s="132" t="s">
        <v>139</v>
      </c>
      <c r="D597" s="132" t="s">
        <v>139</v>
      </c>
      <c r="E597" s="132" t="s">
        <v>139</v>
      </c>
      <c r="F597" s="132" t="s">
        <v>139</v>
      </c>
      <c r="G597" s="132" t="s">
        <v>139</v>
      </c>
      <c r="H597" s="132" t="s">
        <v>139</v>
      </c>
      <c r="I597" s="132" t="s">
        <v>139</v>
      </c>
    </row>
    <row r="598" spans="2:9">
      <c r="B598" s="96" t="s">
        <v>311</v>
      </c>
      <c r="C598" s="132" t="s">
        <v>139</v>
      </c>
      <c r="D598" s="132" t="s">
        <v>139</v>
      </c>
      <c r="E598" s="132" t="s">
        <v>139</v>
      </c>
      <c r="F598" s="132" t="s">
        <v>139</v>
      </c>
      <c r="G598" s="132" t="s">
        <v>139</v>
      </c>
      <c r="H598" s="132" t="s">
        <v>139</v>
      </c>
      <c r="I598" s="132" t="s">
        <v>139</v>
      </c>
    </row>
    <row r="599" spans="2:9">
      <c r="B599" s="96" t="s">
        <v>312</v>
      </c>
      <c r="C599" s="132" t="s">
        <v>139</v>
      </c>
      <c r="D599" s="132" t="s">
        <v>139</v>
      </c>
      <c r="E599" s="132" t="s">
        <v>139</v>
      </c>
      <c r="F599" s="132" t="s">
        <v>139</v>
      </c>
      <c r="G599" s="132" t="s">
        <v>139</v>
      </c>
      <c r="H599" s="132" t="s">
        <v>139</v>
      </c>
      <c r="I599" s="132" t="s">
        <v>139</v>
      </c>
    </row>
    <row r="600" spans="2:9">
      <c r="B600" s="96" t="s">
        <v>313</v>
      </c>
      <c r="C600" s="132" t="s">
        <v>139</v>
      </c>
      <c r="D600" s="132" t="s">
        <v>139</v>
      </c>
      <c r="E600" s="132" t="s">
        <v>139</v>
      </c>
      <c r="F600" s="132" t="s">
        <v>139</v>
      </c>
      <c r="G600" s="132" t="s">
        <v>139</v>
      </c>
      <c r="H600" s="132" t="s">
        <v>139</v>
      </c>
      <c r="I600" s="132" t="s">
        <v>139</v>
      </c>
    </row>
    <row r="601" spans="2:9">
      <c r="B601" s="96" t="s">
        <v>314</v>
      </c>
      <c r="C601" s="132" t="s">
        <v>139</v>
      </c>
      <c r="D601" s="132" t="s">
        <v>139</v>
      </c>
      <c r="E601" s="132" t="s">
        <v>139</v>
      </c>
      <c r="F601" s="132" t="s">
        <v>139</v>
      </c>
      <c r="G601" s="132" t="s">
        <v>139</v>
      </c>
      <c r="H601" s="132" t="s">
        <v>139</v>
      </c>
      <c r="I601" s="132" t="s">
        <v>139</v>
      </c>
    </row>
    <row r="602" spans="2:9">
      <c r="B602" s="96"/>
      <c r="C602" s="14"/>
      <c r="D602" s="14"/>
      <c r="E602" s="14"/>
      <c r="F602" s="14"/>
      <c r="G602" s="14"/>
      <c r="H602" s="14"/>
      <c r="I602" s="14"/>
    </row>
    <row r="603" spans="2:9">
      <c r="B603" s="153" t="s">
        <v>344</v>
      </c>
      <c r="C603" s="132" t="s">
        <v>139</v>
      </c>
      <c r="D603" s="132" t="s">
        <v>139</v>
      </c>
      <c r="E603" s="132" t="s">
        <v>139</v>
      </c>
      <c r="F603" s="132" t="s">
        <v>139</v>
      </c>
      <c r="G603" s="132" t="s">
        <v>139</v>
      </c>
      <c r="H603" s="132" t="s">
        <v>139</v>
      </c>
      <c r="I603" s="132" t="s">
        <v>139</v>
      </c>
    </row>
    <row r="604" spans="2:9">
      <c r="B604" s="96" t="s">
        <v>309</v>
      </c>
      <c r="C604" s="132" t="s">
        <v>139</v>
      </c>
      <c r="D604" s="132" t="s">
        <v>139</v>
      </c>
      <c r="E604" s="132" t="s">
        <v>139</v>
      </c>
      <c r="F604" s="132" t="s">
        <v>139</v>
      </c>
      <c r="G604" s="132" t="s">
        <v>139</v>
      </c>
      <c r="H604" s="132" t="s">
        <v>139</v>
      </c>
      <c r="I604" s="132" t="s">
        <v>139</v>
      </c>
    </row>
    <row r="605" spans="2:9">
      <c r="B605" s="96" t="s">
        <v>310</v>
      </c>
      <c r="C605" s="132" t="s">
        <v>139</v>
      </c>
      <c r="D605" s="132" t="s">
        <v>139</v>
      </c>
      <c r="E605" s="132" t="s">
        <v>139</v>
      </c>
      <c r="F605" s="132" t="s">
        <v>139</v>
      </c>
      <c r="G605" s="132" t="s">
        <v>139</v>
      </c>
      <c r="H605" s="132" t="s">
        <v>139</v>
      </c>
      <c r="I605" s="132" t="s">
        <v>139</v>
      </c>
    </row>
    <row r="606" spans="2:9">
      <c r="B606" s="96" t="s">
        <v>311</v>
      </c>
      <c r="C606" s="132" t="s">
        <v>139</v>
      </c>
      <c r="D606" s="132" t="s">
        <v>139</v>
      </c>
      <c r="E606" s="132" t="s">
        <v>139</v>
      </c>
      <c r="F606" s="132" t="s">
        <v>139</v>
      </c>
      <c r="G606" s="132" t="s">
        <v>139</v>
      </c>
      <c r="H606" s="132" t="s">
        <v>139</v>
      </c>
      <c r="I606" s="132" t="s">
        <v>139</v>
      </c>
    </row>
    <row r="607" spans="2:9">
      <c r="B607" s="96" t="s">
        <v>312</v>
      </c>
      <c r="C607" s="132" t="s">
        <v>139</v>
      </c>
      <c r="D607" s="132" t="s">
        <v>139</v>
      </c>
      <c r="E607" s="132" t="s">
        <v>139</v>
      </c>
      <c r="F607" s="132" t="s">
        <v>139</v>
      </c>
      <c r="G607" s="132" t="s">
        <v>139</v>
      </c>
      <c r="H607" s="132" t="s">
        <v>139</v>
      </c>
      <c r="I607" s="132" t="s">
        <v>139</v>
      </c>
    </row>
    <row r="608" spans="2:9">
      <c r="B608" s="96" t="s">
        <v>313</v>
      </c>
      <c r="C608" s="132" t="s">
        <v>139</v>
      </c>
      <c r="D608" s="132" t="s">
        <v>139</v>
      </c>
      <c r="E608" s="132" t="s">
        <v>139</v>
      </c>
      <c r="F608" s="132" t="s">
        <v>139</v>
      </c>
      <c r="G608" s="132" t="s">
        <v>139</v>
      </c>
      <c r="H608" s="132" t="s">
        <v>139</v>
      </c>
      <c r="I608" s="132" t="s">
        <v>139</v>
      </c>
    </row>
    <row r="609" spans="2:9" ht="15" thickBot="1">
      <c r="B609" s="96" t="s">
        <v>314</v>
      </c>
      <c r="C609" s="132" t="s">
        <v>139</v>
      </c>
      <c r="D609" s="132" t="s">
        <v>139</v>
      </c>
      <c r="E609" s="132" t="s">
        <v>139</v>
      </c>
      <c r="F609" s="132" t="s">
        <v>139</v>
      </c>
      <c r="G609" s="132" t="s">
        <v>139</v>
      </c>
      <c r="H609" s="105" t="s">
        <v>139</v>
      </c>
      <c r="I609" s="105" t="s">
        <v>139</v>
      </c>
    </row>
    <row r="610" spans="2:9" ht="15" thickTop="1">
      <c r="B610" s="1320"/>
      <c r="C610" s="1320"/>
      <c r="D610" s="1320"/>
      <c r="E610" s="1320"/>
      <c r="F610" s="1320"/>
      <c r="G610" s="1320"/>
      <c r="H610" s="14"/>
      <c r="I610" s="14"/>
    </row>
    <row r="611" spans="2:9">
      <c r="B611" s="143"/>
      <c r="C611" s="14"/>
      <c r="D611" s="14"/>
      <c r="E611" s="14"/>
      <c r="F611" s="14"/>
      <c r="G611" s="14"/>
      <c r="H611" s="14"/>
      <c r="I611" s="14"/>
    </row>
    <row r="612" spans="2:9">
      <c r="B612" s="1319" t="s">
        <v>49</v>
      </c>
      <c r="C612" s="1319"/>
      <c r="D612" s="1319"/>
      <c r="E612" s="1319"/>
      <c r="F612" s="1319"/>
      <c r="G612" s="1319"/>
      <c r="H612" s="1319"/>
      <c r="I612" s="1319"/>
    </row>
    <row r="613" spans="2:9">
      <c r="B613" s="750" t="s">
        <v>48</v>
      </c>
      <c r="C613" s="14"/>
      <c r="D613" s="14"/>
      <c r="E613" s="14"/>
      <c r="F613" s="14"/>
      <c r="G613" s="14"/>
      <c r="H613" s="14"/>
      <c r="I613" s="14"/>
    </row>
    <row r="614" spans="2:9">
      <c r="B614" s="142" t="s">
        <v>318</v>
      </c>
      <c r="C614" s="14"/>
      <c r="D614" s="14"/>
      <c r="E614" s="14"/>
      <c r="F614" s="14"/>
      <c r="G614" s="14"/>
      <c r="H614" s="14"/>
      <c r="I614" s="14"/>
    </row>
    <row r="615" spans="2:9">
      <c r="B615" s="142"/>
      <c r="C615" s="14"/>
      <c r="D615" s="14"/>
      <c r="E615" s="14"/>
      <c r="F615" s="14"/>
      <c r="G615" s="14"/>
      <c r="H615" s="14"/>
      <c r="I615" s="14"/>
    </row>
    <row r="616" spans="2:9">
      <c r="B616" s="16"/>
      <c r="C616" s="308">
        <v>2014</v>
      </c>
      <c r="D616" s="308">
        <v>2015</v>
      </c>
      <c r="E616" s="308">
        <v>2016</v>
      </c>
      <c r="F616" s="308">
        <v>2017</v>
      </c>
      <c r="G616" s="308">
        <v>2018</v>
      </c>
      <c r="H616" s="308">
        <v>2019</v>
      </c>
      <c r="I616" s="308">
        <v>2020</v>
      </c>
    </row>
    <row r="617" spans="2:9">
      <c r="B617" s="92" t="s">
        <v>915</v>
      </c>
      <c r="C617" s="14"/>
      <c r="D617" s="14"/>
      <c r="E617" s="14"/>
      <c r="F617" s="14"/>
      <c r="G617" s="14"/>
      <c r="H617" s="14"/>
      <c r="I617" s="14"/>
    </row>
    <row r="618" spans="2:9">
      <c r="B618" s="93" t="s">
        <v>347</v>
      </c>
      <c r="C618" s="132" t="s">
        <v>139</v>
      </c>
      <c r="D618" s="132" t="s">
        <v>139</v>
      </c>
      <c r="E618" s="132" t="s">
        <v>139</v>
      </c>
      <c r="F618" s="132" t="s">
        <v>139</v>
      </c>
      <c r="G618" s="132" t="s">
        <v>139</v>
      </c>
      <c r="H618" s="132" t="s">
        <v>139</v>
      </c>
      <c r="I618" s="132" t="s">
        <v>139</v>
      </c>
    </row>
    <row r="619" spans="2:9">
      <c r="B619" s="93"/>
      <c r="C619" s="14"/>
      <c r="D619" s="14"/>
      <c r="E619" s="14"/>
      <c r="F619" s="14"/>
      <c r="G619" s="14"/>
      <c r="H619" s="14"/>
      <c r="I619" s="14"/>
    </row>
    <row r="620" spans="2:9">
      <c r="B620" s="93" t="s">
        <v>348</v>
      </c>
      <c r="C620" s="132" t="s">
        <v>139</v>
      </c>
      <c r="D620" s="132" t="s">
        <v>139</v>
      </c>
      <c r="E620" s="132" t="s">
        <v>139</v>
      </c>
      <c r="F620" s="132" t="s">
        <v>139</v>
      </c>
      <c r="G620" s="132" t="s">
        <v>139</v>
      </c>
      <c r="H620" s="132" t="s">
        <v>139</v>
      </c>
      <c r="I620" s="132" t="s">
        <v>139</v>
      </c>
    </row>
    <row r="621" spans="2:9">
      <c r="B621" s="96" t="s">
        <v>291</v>
      </c>
      <c r="C621" s="132" t="s">
        <v>139</v>
      </c>
      <c r="D621" s="132" t="s">
        <v>139</v>
      </c>
      <c r="E621" s="132" t="s">
        <v>139</v>
      </c>
      <c r="F621" s="132" t="s">
        <v>139</v>
      </c>
      <c r="G621" s="132" t="s">
        <v>139</v>
      </c>
      <c r="H621" s="132" t="s">
        <v>139</v>
      </c>
      <c r="I621" s="132" t="s">
        <v>139</v>
      </c>
    </row>
    <row r="622" spans="2:9">
      <c r="B622" s="136" t="s">
        <v>292</v>
      </c>
      <c r="C622" s="132" t="s">
        <v>139</v>
      </c>
      <c r="D622" s="132" t="s">
        <v>139</v>
      </c>
      <c r="E622" s="132" t="s">
        <v>139</v>
      </c>
      <c r="F622" s="132" t="s">
        <v>139</v>
      </c>
      <c r="G622" s="132" t="s">
        <v>139</v>
      </c>
      <c r="H622" s="132" t="s">
        <v>139</v>
      </c>
      <c r="I622" s="132" t="s">
        <v>139</v>
      </c>
    </row>
    <row r="623" spans="2:9">
      <c r="B623" s="136" t="s">
        <v>293</v>
      </c>
      <c r="C623" s="132" t="s">
        <v>139</v>
      </c>
      <c r="D623" s="132" t="s">
        <v>139</v>
      </c>
      <c r="E623" s="132" t="s">
        <v>139</v>
      </c>
      <c r="F623" s="132" t="s">
        <v>139</v>
      </c>
      <c r="G623" s="132" t="s">
        <v>139</v>
      </c>
      <c r="H623" s="132" t="s">
        <v>139</v>
      </c>
      <c r="I623" s="132" t="s">
        <v>139</v>
      </c>
    </row>
    <row r="624" spans="2:9">
      <c r="B624" s="136" t="s">
        <v>297</v>
      </c>
      <c r="C624" s="132" t="s">
        <v>139</v>
      </c>
      <c r="D624" s="132" t="s">
        <v>139</v>
      </c>
      <c r="E624" s="132" t="s">
        <v>139</v>
      </c>
      <c r="F624" s="132" t="s">
        <v>139</v>
      </c>
      <c r="G624" s="132" t="s">
        <v>139</v>
      </c>
      <c r="H624" s="132" t="s">
        <v>139</v>
      </c>
      <c r="I624" s="132" t="s">
        <v>139</v>
      </c>
    </row>
    <row r="625" spans="2:9">
      <c r="B625" s="96" t="s">
        <v>294</v>
      </c>
      <c r="C625" s="132" t="s">
        <v>139</v>
      </c>
      <c r="D625" s="132" t="s">
        <v>139</v>
      </c>
      <c r="E625" s="132" t="s">
        <v>139</v>
      </c>
      <c r="F625" s="132" t="s">
        <v>139</v>
      </c>
      <c r="G625" s="132" t="s">
        <v>139</v>
      </c>
      <c r="H625" s="132" t="s">
        <v>139</v>
      </c>
      <c r="I625" s="132" t="s">
        <v>139</v>
      </c>
    </row>
    <row r="626" spans="2:9">
      <c r="B626" s="96" t="s">
        <v>236</v>
      </c>
      <c r="C626" s="132" t="s">
        <v>139</v>
      </c>
      <c r="D626" s="132" t="s">
        <v>139</v>
      </c>
      <c r="E626" s="132" t="s">
        <v>139</v>
      </c>
      <c r="F626" s="132" t="s">
        <v>139</v>
      </c>
      <c r="G626" s="132" t="s">
        <v>139</v>
      </c>
      <c r="H626" s="132" t="s">
        <v>139</v>
      </c>
      <c r="I626" s="132" t="s">
        <v>139</v>
      </c>
    </row>
    <row r="627" spans="2:9">
      <c r="B627" s="96"/>
      <c r="C627" s="14"/>
      <c r="D627" s="14"/>
      <c r="E627" s="14"/>
      <c r="F627" s="14"/>
      <c r="G627" s="14"/>
      <c r="H627" s="14"/>
      <c r="I627" s="14"/>
    </row>
    <row r="628" spans="2:9">
      <c r="B628" s="93" t="s">
        <v>351</v>
      </c>
      <c r="C628" s="132" t="s">
        <v>139</v>
      </c>
      <c r="D628" s="132" t="s">
        <v>139</v>
      </c>
      <c r="E628" s="132" t="s">
        <v>139</v>
      </c>
      <c r="F628" s="132" t="s">
        <v>139</v>
      </c>
      <c r="G628" s="132" t="s">
        <v>139</v>
      </c>
      <c r="H628" s="132" t="s">
        <v>139</v>
      </c>
      <c r="I628" s="132" t="s">
        <v>139</v>
      </c>
    </row>
    <row r="629" spans="2:9">
      <c r="B629" s="96" t="s">
        <v>309</v>
      </c>
      <c r="C629" s="132" t="s">
        <v>139</v>
      </c>
      <c r="D629" s="132" t="s">
        <v>139</v>
      </c>
      <c r="E629" s="132" t="s">
        <v>139</v>
      </c>
      <c r="F629" s="132" t="s">
        <v>139</v>
      </c>
      <c r="G629" s="132" t="s">
        <v>139</v>
      </c>
      <c r="H629" s="132" t="s">
        <v>139</v>
      </c>
      <c r="I629" s="132" t="s">
        <v>139</v>
      </c>
    </row>
    <row r="630" spans="2:9">
      <c r="B630" s="96" t="s">
        <v>310</v>
      </c>
      <c r="C630" s="132" t="s">
        <v>139</v>
      </c>
      <c r="D630" s="132" t="s">
        <v>139</v>
      </c>
      <c r="E630" s="132" t="s">
        <v>139</v>
      </c>
      <c r="F630" s="132" t="s">
        <v>139</v>
      </c>
      <c r="G630" s="132" t="s">
        <v>139</v>
      </c>
      <c r="H630" s="132" t="s">
        <v>139</v>
      </c>
      <c r="I630" s="132" t="s">
        <v>139</v>
      </c>
    </row>
    <row r="631" spans="2:9">
      <c r="B631" s="96" t="s">
        <v>311</v>
      </c>
      <c r="C631" s="132" t="s">
        <v>139</v>
      </c>
      <c r="D631" s="132" t="s">
        <v>139</v>
      </c>
      <c r="E631" s="132" t="s">
        <v>139</v>
      </c>
      <c r="F631" s="132" t="s">
        <v>139</v>
      </c>
      <c r="G631" s="132" t="s">
        <v>139</v>
      </c>
      <c r="H631" s="132" t="s">
        <v>139</v>
      </c>
      <c r="I631" s="132" t="s">
        <v>139</v>
      </c>
    </row>
    <row r="632" spans="2:9">
      <c r="B632" s="96" t="s">
        <v>312</v>
      </c>
      <c r="C632" s="132" t="s">
        <v>139</v>
      </c>
      <c r="D632" s="132" t="s">
        <v>139</v>
      </c>
      <c r="E632" s="132" t="s">
        <v>139</v>
      </c>
      <c r="F632" s="132" t="s">
        <v>139</v>
      </c>
      <c r="G632" s="132" t="s">
        <v>139</v>
      </c>
      <c r="H632" s="132" t="s">
        <v>139</v>
      </c>
      <c r="I632" s="132" t="s">
        <v>139</v>
      </c>
    </row>
    <row r="633" spans="2:9">
      <c r="B633" s="96" t="s">
        <v>313</v>
      </c>
      <c r="C633" s="132" t="s">
        <v>139</v>
      </c>
      <c r="D633" s="132" t="s">
        <v>139</v>
      </c>
      <c r="E633" s="132" t="s">
        <v>139</v>
      </c>
      <c r="F633" s="132" t="s">
        <v>139</v>
      </c>
      <c r="G633" s="132" t="s">
        <v>139</v>
      </c>
      <c r="H633" s="132" t="s">
        <v>139</v>
      </c>
      <c r="I633" s="132" t="s">
        <v>139</v>
      </c>
    </row>
    <row r="634" spans="2:9">
      <c r="B634" s="96" t="s">
        <v>314</v>
      </c>
      <c r="C634" s="132" t="s">
        <v>139</v>
      </c>
      <c r="D634" s="132" t="s">
        <v>139</v>
      </c>
      <c r="E634" s="132" t="s">
        <v>139</v>
      </c>
      <c r="F634" s="132" t="s">
        <v>139</v>
      </c>
      <c r="G634" s="132" t="s">
        <v>139</v>
      </c>
      <c r="H634" s="132" t="s">
        <v>139</v>
      </c>
      <c r="I634" s="132" t="s">
        <v>139</v>
      </c>
    </row>
    <row r="635" spans="2:9">
      <c r="B635" s="96"/>
      <c r="C635" s="14"/>
      <c r="D635" s="14"/>
      <c r="E635" s="14"/>
      <c r="F635" s="14"/>
      <c r="G635" s="14"/>
      <c r="H635" s="14"/>
      <c r="I635" s="14"/>
    </row>
    <row r="636" spans="2:9">
      <c r="B636" s="153" t="s">
        <v>352</v>
      </c>
      <c r="C636" s="132" t="s">
        <v>139</v>
      </c>
      <c r="D636" s="132" t="s">
        <v>139</v>
      </c>
      <c r="E636" s="132" t="s">
        <v>139</v>
      </c>
      <c r="F636" s="132" t="s">
        <v>139</v>
      </c>
      <c r="G636" s="132" t="s">
        <v>139</v>
      </c>
      <c r="H636" s="132" t="s">
        <v>139</v>
      </c>
      <c r="I636" s="132" t="s">
        <v>139</v>
      </c>
    </row>
    <row r="637" spans="2:9">
      <c r="B637" s="96" t="s">
        <v>309</v>
      </c>
      <c r="C637" s="132" t="s">
        <v>139</v>
      </c>
      <c r="D637" s="132" t="s">
        <v>139</v>
      </c>
      <c r="E637" s="132" t="s">
        <v>139</v>
      </c>
      <c r="F637" s="132" t="s">
        <v>139</v>
      </c>
      <c r="G637" s="132" t="s">
        <v>139</v>
      </c>
      <c r="H637" s="132" t="s">
        <v>139</v>
      </c>
      <c r="I637" s="132" t="s">
        <v>139</v>
      </c>
    </row>
    <row r="638" spans="2:9">
      <c r="B638" s="96" t="s">
        <v>310</v>
      </c>
      <c r="C638" s="132" t="s">
        <v>139</v>
      </c>
      <c r="D638" s="132" t="s">
        <v>139</v>
      </c>
      <c r="E638" s="132" t="s">
        <v>139</v>
      </c>
      <c r="F638" s="132" t="s">
        <v>139</v>
      </c>
      <c r="G638" s="132" t="s">
        <v>139</v>
      </c>
      <c r="H638" s="132" t="s">
        <v>139</v>
      </c>
      <c r="I638" s="132" t="s">
        <v>139</v>
      </c>
    </row>
    <row r="639" spans="2:9">
      <c r="B639" s="96" t="s">
        <v>311</v>
      </c>
      <c r="C639" s="132" t="s">
        <v>139</v>
      </c>
      <c r="D639" s="132" t="s">
        <v>139</v>
      </c>
      <c r="E639" s="132" t="s">
        <v>139</v>
      </c>
      <c r="F639" s="132" t="s">
        <v>139</v>
      </c>
      <c r="G639" s="132" t="s">
        <v>139</v>
      </c>
      <c r="H639" s="132" t="s">
        <v>139</v>
      </c>
      <c r="I639" s="132" t="s">
        <v>139</v>
      </c>
    </row>
    <row r="640" spans="2:9">
      <c r="B640" s="96" t="s">
        <v>312</v>
      </c>
      <c r="C640" s="132" t="s">
        <v>139</v>
      </c>
      <c r="D640" s="132" t="s">
        <v>139</v>
      </c>
      <c r="E640" s="132" t="s">
        <v>139</v>
      </c>
      <c r="F640" s="132" t="s">
        <v>139</v>
      </c>
      <c r="G640" s="132" t="s">
        <v>139</v>
      </c>
      <c r="H640" s="132" t="s">
        <v>139</v>
      </c>
      <c r="I640" s="132" t="s">
        <v>139</v>
      </c>
    </row>
    <row r="641" spans="2:9">
      <c r="B641" s="96" t="s">
        <v>313</v>
      </c>
      <c r="C641" s="132" t="s">
        <v>139</v>
      </c>
      <c r="D641" s="132" t="s">
        <v>139</v>
      </c>
      <c r="E641" s="132" t="s">
        <v>139</v>
      </c>
      <c r="F641" s="132" t="s">
        <v>139</v>
      </c>
      <c r="G641" s="132" t="s">
        <v>139</v>
      </c>
      <c r="H641" s="132" t="s">
        <v>139</v>
      </c>
      <c r="I641" s="132" t="s">
        <v>139</v>
      </c>
    </row>
    <row r="642" spans="2:9" ht="15" thickBot="1">
      <c r="B642" s="96" t="s">
        <v>314</v>
      </c>
      <c r="C642" s="132" t="s">
        <v>139</v>
      </c>
      <c r="D642" s="132" t="s">
        <v>139</v>
      </c>
      <c r="E642" s="132" t="s">
        <v>139</v>
      </c>
      <c r="F642" s="132" t="s">
        <v>139</v>
      </c>
      <c r="G642" s="132" t="s">
        <v>139</v>
      </c>
      <c r="H642" s="105" t="s">
        <v>139</v>
      </c>
      <c r="I642" s="105" t="s">
        <v>139</v>
      </c>
    </row>
    <row r="643" spans="2:9" ht="15" thickTop="1">
      <c r="B643" s="1320"/>
      <c r="C643" s="1320"/>
      <c r="D643" s="1320"/>
      <c r="E643" s="1320"/>
      <c r="F643" s="1320"/>
      <c r="G643" s="1320"/>
      <c r="H643" s="14"/>
      <c r="I643" s="14"/>
    </row>
    <row r="644" spans="2:9">
      <c r="B644" s="27"/>
      <c r="C644" s="14"/>
      <c r="D644" s="14"/>
      <c r="E644" s="14"/>
      <c r="F644" s="14"/>
      <c r="G644" s="14"/>
      <c r="H644" s="14"/>
      <c r="I644" s="14"/>
    </row>
    <row r="645" spans="2:9">
      <c r="B645" s="1319" t="s">
        <v>52</v>
      </c>
      <c r="C645" s="1319"/>
      <c r="D645" s="1319"/>
      <c r="E645" s="1319"/>
      <c r="F645" s="1319"/>
      <c r="G645" s="1319"/>
      <c r="H645" s="1319"/>
      <c r="I645" s="1319"/>
    </row>
    <row r="646" spans="2:9">
      <c r="B646" s="750" t="s">
        <v>51</v>
      </c>
      <c r="C646" s="14"/>
      <c r="D646" s="14"/>
      <c r="E646" s="14"/>
      <c r="F646" s="14"/>
      <c r="G646" s="14"/>
      <c r="H646" s="14"/>
      <c r="I646" s="14"/>
    </row>
    <row r="647" spans="2:9">
      <c r="B647" s="127" t="s">
        <v>172</v>
      </c>
      <c r="C647" s="14"/>
      <c r="D647" s="14"/>
      <c r="E647" s="14"/>
      <c r="F647" s="14"/>
      <c r="G647" s="14"/>
      <c r="H647" s="14"/>
      <c r="I647" s="14"/>
    </row>
    <row r="648" spans="2:9">
      <c r="B648" s="128"/>
      <c r="C648" s="14"/>
      <c r="D648" s="14"/>
      <c r="E648" s="14"/>
      <c r="F648" s="14"/>
      <c r="G648" s="14"/>
      <c r="H648" s="14"/>
      <c r="I648" s="14"/>
    </row>
    <row r="649" spans="2:9">
      <c r="B649" s="16"/>
      <c r="C649" s="308">
        <v>2014</v>
      </c>
      <c r="D649" s="308">
        <v>2015</v>
      </c>
      <c r="E649" s="308">
        <v>2016</v>
      </c>
      <c r="F649" s="308">
        <v>2017</v>
      </c>
      <c r="G649" s="308">
        <v>2018</v>
      </c>
      <c r="H649" s="308">
        <v>2019</v>
      </c>
      <c r="I649" s="308">
        <v>2020</v>
      </c>
    </row>
    <row r="650" spans="2:9">
      <c r="B650" s="92" t="s">
        <v>1271</v>
      </c>
      <c r="C650" s="14"/>
      <c r="D650" s="14"/>
      <c r="E650" s="14"/>
      <c r="F650" s="14"/>
      <c r="G650" s="14"/>
      <c r="H650" s="14"/>
      <c r="I650" s="14"/>
    </row>
    <row r="651" spans="2:9">
      <c r="B651" s="93" t="s">
        <v>535</v>
      </c>
      <c r="C651" s="930">
        <v>39</v>
      </c>
      <c r="D651" s="930">
        <v>36</v>
      </c>
      <c r="E651" s="930">
        <v>36</v>
      </c>
      <c r="F651" s="930">
        <v>36</v>
      </c>
      <c r="G651" s="930">
        <v>38</v>
      </c>
      <c r="H651" s="930">
        <v>38</v>
      </c>
      <c r="I651" s="132">
        <v>38</v>
      </c>
    </row>
    <row r="652" spans="2:9">
      <c r="B652" s="96" t="s">
        <v>328</v>
      </c>
      <c r="C652" s="930">
        <v>1</v>
      </c>
      <c r="D652" s="930">
        <v>0</v>
      </c>
      <c r="E652" s="930">
        <v>0</v>
      </c>
      <c r="F652" s="930">
        <v>0</v>
      </c>
      <c r="G652" s="930">
        <v>0</v>
      </c>
      <c r="H652" s="930">
        <v>0</v>
      </c>
      <c r="I652" s="132">
        <v>0</v>
      </c>
    </row>
    <row r="653" spans="2:9">
      <c r="B653" s="96" t="s">
        <v>372</v>
      </c>
      <c r="C653" s="930" t="s">
        <v>1277</v>
      </c>
      <c r="D653" s="930" t="s">
        <v>1278</v>
      </c>
      <c r="E653" s="930" t="s">
        <v>1278</v>
      </c>
      <c r="F653" s="930" t="s">
        <v>1278</v>
      </c>
      <c r="G653" s="930" t="s">
        <v>1278</v>
      </c>
      <c r="H653" s="930" t="s">
        <v>1278</v>
      </c>
      <c r="I653" s="132" t="s">
        <v>1278</v>
      </c>
    </row>
    <row r="654" spans="2:9">
      <c r="B654" s="96" t="s">
        <v>373</v>
      </c>
      <c r="C654" s="930">
        <v>5</v>
      </c>
      <c r="D654" s="930">
        <v>3</v>
      </c>
      <c r="E654" s="930">
        <v>3</v>
      </c>
      <c r="F654" s="930">
        <v>3</v>
      </c>
      <c r="G654" s="930">
        <v>3</v>
      </c>
      <c r="H654" s="930">
        <v>3</v>
      </c>
      <c r="I654" s="132">
        <v>3</v>
      </c>
    </row>
    <row r="655" spans="2:9">
      <c r="B655" s="96" t="s">
        <v>330</v>
      </c>
      <c r="C655" s="930">
        <v>8</v>
      </c>
      <c r="D655" s="930">
        <v>8</v>
      </c>
      <c r="E655" s="930">
        <v>8</v>
      </c>
      <c r="F655" s="930">
        <v>8</v>
      </c>
      <c r="G655" s="930">
        <v>9</v>
      </c>
      <c r="H655" s="930">
        <v>9</v>
      </c>
      <c r="I655" s="132">
        <v>9</v>
      </c>
    </row>
    <row r="656" spans="2:9">
      <c r="B656" s="96" t="s">
        <v>331</v>
      </c>
      <c r="C656" s="930">
        <v>25</v>
      </c>
      <c r="D656" s="930">
        <v>25</v>
      </c>
      <c r="E656" s="930">
        <v>25</v>
      </c>
      <c r="F656" s="930">
        <v>25</v>
      </c>
      <c r="G656" s="930">
        <v>26</v>
      </c>
      <c r="H656" s="930">
        <v>26</v>
      </c>
      <c r="I656" s="132">
        <v>26</v>
      </c>
    </row>
    <row r="657" spans="2:9">
      <c r="B657" s="96"/>
      <c r="C657" s="930"/>
      <c r="D657" s="930"/>
      <c r="E657" s="930"/>
      <c r="F657" s="930"/>
      <c r="G657" s="930"/>
      <c r="H657" s="930"/>
      <c r="I657" s="132"/>
    </row>
    <row r="658" spans="2:9">
      <c r="B658" s="93" t="s">
        <v>371</v>
      </c>
      <c r="C658" s="930"/>
      <c r="D658" s="930"/>
      <c r="E658" s="930"/>
      <c r="F658" s="930"/>
      <c r="G658" s="930"/>
      <c r="H658" s="930"/>
      <c r="I658" s="132"/>
    </row>
    <row r="659" spans="2:9">
      <c r="B659" s="96" t="s">
        <v>328</v>
      </c>
      <c r="C659" s="930">
        <v>1</v>
      </c>
      <c r="D659" s="930">
        <v>0</v>
      </c>
      <c r="E659" s="930">
        <v>0</v>
      </c>
      <c r="F659" s="930">
        <v>0</v>
      </c>
      <c r="G659" s="930">
        <v>0</v>
      </c>
      <c r="H659" s="930">
        <v>0</v>
      </c>
      <c r="I659" s="132">
        <v>0</v>
      </c>
    </row>
    <row r="660" spans="2:9">
      <c r="B660" s="96" t="s">
        <v>372</v>
      </c>
      <c r="C660" s="930" t="s">
        <v>1277</v>
      </c>
      <c r="D660" s="930" t="s">
        <v>1278</v>
      </c>
      <c r="E660" s="930" t="s">
        <v>1278</v>
      </c>
      <c r="F660" s="930" t="s">
        <v>1278</v>
      </c>
      <c r="G660" s="930" t="s">
        <v>1278</v>
      </c>
      <c r="H660" s="930" t="s">
        <v>1278</v>
      </c>
      <c r="I660" s="132" t="s">
        <v>1278</v>
      </c>
    </row>
    <row r="661" spans="2:9">
      <c r="B661" s="96" t="s">
        <v>373</v>
      </c>
      <c r="C661" s="930">
        <v>1</v>
      </c>
      <c r="D661" s="930" t="s">
        <v>1278</v>
      </c>
      <c r="E661" s="930" t="s">
        <v>1278</v>
      </c>
      <c r="F661" s="930" t="s">
        <v>1278</v>
      </c>
      <c r="G661" s="930" t="s">
        <v>1278</v>
      </c>
      <c r="H661" s="930" t="s">
        <v>1278</v>
      </c>
      <c r="I661" s="132" t="s">
        <v>1278</v>
      </c>
    </row>
    <row r="662" spans="2:9">
      <c r="B662" s="96" t="s">
        <v>330</v>
      </c>
      <c r="C662" s="930">
        <v>8</v>
      </c>
      <c r="D662" s="930">
        <v>8</v>
      </c>
      <c r="E662" s="930">
        <v>8</v>
      </c>
      <c r="F662" s="930">
        <v>8</v>
      </c>
      <c r="G662" s="930">
        <v>9</v>
      </c>
      <c r="H662" s="930">
        <v>9</v>
      </c>
      <c r="I662" s="132">
        <v>9</v>
      </c>
    </row>
    <row r="663" spans="2:9">
      <c r="B663" s="96" t="s">
        <v>331</v>
      </c>
      <c r="C663" s="930">
        <v>25</v>
      </c>
      <c r="D663" s="930">
        <v>25</v>
      </c>
      <c r="E663" s="930">
        <v>25</v>
      </c>
      <c r="F663" s="930">
        <v>25</v>
      </c>
      <c r="G663" s="930">
        <v>26</v>
      </c>
      <c r="H663" s="930">
        <v>26</v>
      </c>
      <c r="I663" s="132">
        <v>26</v>
      </c>
    </row>
    <row r="664" spans="2:9">
      <c r="B664" s="96"/>
      <c r="C664" s="930"/>
      <c r="D664" s="930"/>
      <c r="E664" s="930"/>
      <c r="F664" s="930"/>
      <c r="G664" s="930"/>
      <c r="H664" s="930"/>
      <c r="I664" s="132"/>
    </row>
    <row r="665" spans="2:9">
      <c r="B665" s="93" t="s">
        <v>374</v>
      </c>
      <c r="C665" s="930"/>
      <c r="D665" s="930"/>
      <c r="E665" s="930"/>
      <c r="F665" s="930"/>
      <c r="G665" s="930"/>
      <c r="H665" s="930"/>
      <c r="I665" s="132"/>
    </row>
    <row r="666" spans="2:9">
      <c r="B666" s="96" t="s">
        <v>328</v>
      </c>
      <c r="C666" s="930"/>
      <c r="D666" s="930"/>
      <c r="E666" s="930"/>
      <c r="F666" s="930"/>
      <c r="G666" s="930"/>
      <c r="H666" s="930"/>
      <c r="I666" s="132"/>
    </row>
    <row r="667" spans="2:9">
      <c r="B667" s="96" t="s">
        <v>372</v>
      </c>
      <c r="C667" s="930" t="s">
        <v>1277</v>
      </c>
      <c r="D667" s="930" t="s">
        <v>1278</v>
      </c>
      <c r="E667" s="930" t="s">
        <v>1278</v>
      </c>
      <c r="F667" s="930" t="s">
        <v>1278</v>
      </c>
      <c r="G667" s="930" t="s">
        <v>1278</v>
      </c>
      <c r="H667" s="930" t="s">
        <v>1278</v>
      </c>
      <c r="I667" s="132" t="s">
        <v>1278</v>
      </c>
    </row>
    <row r="668" spans="2:9">
      <c r="B668" s="96" t="s">
        <v>373</v>
      </c>
      <c r="C668" s="930">
        <v>5</v>
      </c>
      <c r="D668" s="930">
        <v>3</v>
      </c>
      <c r="E668" s="930">
        <v>3</v>
      </c>
      <c r="F668" s="930">
        <v>3</v>
      </c>
      <c r="G668" s="930">
        <v>3</v>
      </c>
      <c r="H668" s="930">
        <v>3</v>
      </c>
      <c r="I668" s="132">
        <v>3</v>
      </c>
    </row>
    <row r="669" spans="2:9">
      <c r="B669" s="96" t="s">
        <v>330</v>
      </c>
      <c r="C669" s="132"/>
      <c r="D669" s="132"/>
      <c r="E669" s="132"/>
      <c r="F669" s="132"/>
      <c r="G669" s="132"/>
      <c r="H669" s="132"/>
      <c r="I669" s="132"/>
    </row>
    <row r="670" spans="2:9" ht="15" thickBot="1">
      <c r="B670" s="96" t="s">
        <v>331</v>
      </c>
      <c r="C670" s="132"/>
      <c r="D670" s="132"/>
      <c r="E670" s="132"/>
      <c r="F670" s="132"/>
      <c r="G670" s="132"/>
      <c r="H670" s="105"/>
      <c r="I670" s="105"/>
    </row>
    <row r="671" spans="2:9" ht="15" thickTop="1">
      <c r="B671" s="1320" t="s">
        <v>1268</v>
      </c>
      <c r="C671" s="1320"/>
      <c r="D671" s="1320"/>
      <c r="E671" s="1320"/>
      <c r="F671" s="1320"/>
      <c r="G671" s="1320"/>
      <c r="H671" s="14"/>
      <c r="I671" s="14"/>
    </row>
    <row r="672" spans="2:9">
      <c r="B672" s="134"/>
      <c r="C672" s="14"/>
      <c r="D672" s="14"/>
      <c r="E672" s="14"/>
      <c r="F672" s="14"/>
      <c r="G672" s="14"/>
      <c r="H672" s="14"/>
      <c r="I672" s="14"/>
    </row>
    <row r="673" spans="2:9">
      <c r="B673" s="1319" t="s">
        <v>54</v>
      </c>
      <c r="C673" s="1319"/>
      <c r="D673" s="1319"/>
      <c r="E673" s="1319"/>
      <c r="F673" s="1319"/>
      <c r="G673" s="1319"/>
      <c r="H673" s="1319"/>
      <c r="I673" s="1319"/>
    </row>
    <row r="674" spans="2:9">
      <c r="B674" s="750" t="s">
        <v>53</v>
      </c>
      <c r="C674" s="14"/>
      <c r="D674" s="14"/>
      <c r="E674" s="14"/>
      <c r="F674" s="14"/>
      <c r="G674" s="14"/>
      <c r="H674" s="14"/>
      <c r="I674" s="14"/>
    </row>
    <row r="675" spans="2:9">
      <c r="B675" s="134" t="s">
        <v>376</v>
      </c>
      <c r="C675" s="14"/>
      <c r="D675" s="14"/>
      <c r="E675" s="14"/>
      <c r="F675" s="14"/>
      <c r="G675" s="14"/>
      <c r="H675" s="14"/>
      <c r="I675" s="14"/>
    </row>
    <row r="676" spans="2:9">
      <c r="B676" s="134"/>
      <c r="C676" s="14"/>
      <c r="D676" s="14"/>
      <c r="E676" s="14"/>
      <c r="F676" s="14"/>
      <c r="G676" s="14"/>
      <c r="H676" s="14"/>
      <c r="I676" s="14"/>
    </row>
    <row r="677" spans="2:9">
      <c r="B677" s="16"/>
      <c r="C677" s="308">
        <v>2014</v>
      </c>
      <c r="D677" s="308">
        <v>2015</v>
      </c>
      <c r="E677" s="308">
        <v>2016</v>
      </c>
      <c r="F677" s="308">
        <v>2017</v>
      </c>
      <c r="G677" s="308">
        <v>2018</v>
      </c>
      <c r="H677" s="308">
        <v>2019</v>
      </c>
      <c r="I677" s="308">
        <v>2020</v>
      </c>
    </row>
    <row r="678" spans="2:9">
      <c r="B678" s="92" t="s">
        <v>1271</v>
      </c>
      <c r="C678" s="782"/>
      <c r="D678" s="782"/>
      <c r="E678" s="782"/>
      <c r="F678" s="782"/>
      <c r="G678" s="782"/>
      <c r="H678" s="782"/>
      <c r="I678" s="782"/>
    </row>
    <row r="679" spans="2:9">
      <c r="B679" s="93" t="s">
        <v>378</v>
      </c>
      <c r="C679" s="783">
        <v>1300</v>
      </c>
      <c r="D679" s="783">
        <v>1528</v>
      </c>
      <c r="E679" s="783">
        <v>1665</v>
      </c>
      <c r="F679" s="783">
        <v>1749</v>
      </c>
      <c r="G679" s="783">
        <v>2.0259999999999998</v>
      </c>
      <c r="H679" s="783">
        <v>2.1019999999999999</v>
      </c>
      <c r="I679" s="783">
        <v>2.2909999999999999</v>
      </c>
    </row>
    <row r="680" spans="2:9">
      <c r="B680" s="96" t="s">
        <v>291</v>
      </c>
      <c r="C680" s="783">
        <v>591</v>
      </c>
      <c r="D680" s="783">
        <v>719</v>
      </c>
      <c r="E680" s="783">
        <v>771</v>
      </c>
      <c r="F680" s="783">
        <v>803</v>
      </c>
      <c r="G680" s="783">
        <v>0.94899999999999995</v>
      </c>
      <c r="H680" s="783">
        <v>1.0549999999999999</v>
      </c>
      <c r="I680" s="783">
        <v>1.083</v>
      </c>
    </row>
    <row r="681" spans="2:9">
      <c r="B681" s="136" t="s">
        <v>292</v>
      </c>
      <c r="C681" s="783">
        <v>8</v>
      </c>
      <c r="D681" s="783">
        <v>56</v>
      </c>
      <c r="E681" s="783">
        <v>55</v>
      </c>
      <c r="F681" s="783">
        <v>60</v>
      </c>
      <c r="G681" s="783">
        <v>9.7000000000000003E-2</v>
      </c>
      <c r="H681" s="783">
        <v>9.0999999999999998E-2</v>
      </c>
      <c r="I681" s="783">
        <v>5.5E-2</v>
      </c>
    </row>
    <row r="682" spans="2:9">
      <c r="B682" s="136" t="s">
        <v>293</v>
      </c>
      <c r="C682" s="783">
        <v>583</v>
      </c>
      <c r="D682" s="783">
        <v>663</v>
      </c>
      <c r="E682" s="783">
        <v>716</v>
      </c>
      <c r="F682" s="783">
        <v>743</v>
      </c>
      <c r="G682" s="783">
        <v>0.85199999999999998</v>
      </c>
      <c r="H682" s="783">
        <v>0.96399999999999997</v>
      </c>
      <c r="I682" s="783">
        <v>1.028</v>
      </c>
    </row>
    <row r="683" spans="2:9">
      <c r="B683" s="96" t="s">
        <v>294</v>
      </c>
      <c r="C683" s="764">
        <v>659</v>
      </c>
      <c r="D683" s="784">
        <v>743</v>
      </c>
      <c r="E683" s="784">
        <v>792</v>
      </c>
      <c r="F683" s="784">
        <v>827</v>
      </c>
      <c r="G683" s="784">
        <v>0.89500000000000002</v>
      </c>
      <c r="H683" s="784">
        <v>0.91100000000000003</v>
      </c>
      <c r="I683" s="784">
        <v>1.0589999999999999</v>
      </c>
    </row>
    <row r="684" spans="2:9" ht="15" thickBot="1">
      <c r="B684" s="96" t="s">
        <v>236</v>
      </c>
      <c r="C684" s="764">
        <v>50</v>
      </c>
      <c r="D684" s="784">
        <v>66</v>
      </c>
      <c r="E684" s="784">
        <v>102</v>
      </c>
      <c r="F684" s="784">
        <v>119</v>
      </c>
      <c r="G684" s="784">
        <v>0.182</v>
      </c>
      <c r="H684" s="785">
        <v>0.13600000000000001</v>
      </c>
      <c r="I684" s="785">
        <v>0.14899999999999999</v>
      </c>
    </row>
    <row r="685" spans="2:9" ht="15" thickTop="1">
      <c r="B685" s="1320" t="s">
        <v>1268</v>
      </c>
      <c r="C685" s="1320"/>
      <c r="D685" s="1320"/>
      <c r="E685" s="1320"/>
      <c r="F685" s="1320"/>
      <c r="G685" s="1320"/>
      <c r="H685" s="14"/>
      <c r="I685" s="14"/>
    </row>
    <row r="686" spans="2:9">
      <c r="B686" s="141"/>
      <c r="C686" s="14"/>
      <c r="D686" s="14"/>
      <c r="E686" s="14"/>
      <c r="F686" s="14"/>
      <c r="G686" s="14"/>
      <c r="H686" s="14"/>
      <c r="I686" s="14"/>
    </row>
    <row r="687" spans="2:9">
      <c r="B687" s="1319" t="s">
        <v>56</v>
      </c>
      <c r="C687" s="1319"/>
      <c r="D687" s="1319"/>
      <c r="E687" s="1319"/>
      <c r="F687" s="1319"/>
      <c r="G687" s="1319"/>
      <c r="H687" s="1319"/>
      <c r="I687" s="1319"/>
    </row>
    <row r="688" spans="2:9">
      <c r="B688" s="750" t="s">
        <v>55</v>
      </c>
      <c r="C688" s="14"/>
      <c r="D688" s="14"/>
      <c r="E688" s="14"/>
      <c r="F688" s="14"/>
      <c r="G688" s="14"/>
      <c r="H688" s="14"/>
      <c r="I688" s="14"/>
    </row>
    <row r="689" spans="2:9">
      <c r="B689" s="142" t="s">
        <v>379</v>
      </c>
      <c r="C689" s="14"/>
      <c r="D689" s="14"/>
      <c r="E689" s="14"/>
      <c r="F689" s="14"/>
      <c r="G689" s="14"/>
      <c r="H689" s="14"/>
      <c r="I689" s="14"/>
    </row>
    <row r="690" spans="2:9">
      <c r="B690" s="786"/>
      <c r="C690" s="14"/>
      <c r="D690" s="14"/>
      <c r="E690" s="14"/>
      <c r="F690" s="14"/>
      <c r="G690" s="14"/>
      <c r="H690" s="14"/>
      <c r="I690" s="14"/>
    </row>
    <row r="691" spans="2:9">
      <c r="B691" s="16"/>
      <c r="C691" s="308">
        <v>2014</v>
      </c>
      <c r="D691" s="308">
        <v>2015</v>
      </c>
      <c r="E691" s="308">
        <v>2016</v>
      </c>
      <c r="F691" s="308">
        <v>2017</v>
      </c>
      <c r="G691" s="308">
        <v>2018</v>
      </c>
      <c r="H691" s="308">
        <v>2019</v>
      </c>
      <c r="I691" s="308">
        <v>2020</v>
      </c>
    </row>
    <row r="692" spans="2:9">
      <c r="B692" s="92" t="s">
        <v>1271</v>
      </c>
      <c r="C692" s="14"/>
      <c r="D692" s="14"/>
      <c r="E692" s="14"/>
      <c r="F692" s="14"/>
      <c r="G692" s="14"/>
      <c r="H692" s="14"/>
      <c r="I692" s="14"/>
    </row>
    <row r="693" spans="2:9">
      <c r="B693" s="93" t="s">
        <v>380</v>
      </c>
      <c r="C693" s="783">
        <v>38545.007246000001</v>
      </c>
      <c r="D693" s="783">
        <v>71341.987746984101</v>
      </c>
      <c r="E693" s="783">
        <v>69605.715178361686</v>
      </c>
      <c r="F693" s="783">
        <v>60807.540926555084</v>
      </c>
      <c r="G693" s="783">
        <v>106623.68299999999</v>
      </c>
      <c r="H693" s="783">
        <v>115163.14199999999</v>
      </c>
      <c r="I693" s="783">
        <v>27955.802777368815</v>
      </c>
    </row>
    <row r="694" spans="2:9">
      <c r="B694" s="96" t="s">
        <v>291</v>
      </c>
      <c r="C694" s="787">
        <v>3476.2946349999997</v>
      </c>
      <c r="D694" s="787">
        <v>7039.2007469841001</v>
      </c>
      <c r="E694" s="787">
        <v>11471.208199660312</v>
      </c>
      <c r="F694" s="787">
        <v>37562.88174608579</v>
      </c>
      <c r="G694" s="787">
        <v>40677.521000000001</v>
      </c>
      <c r="H694" s="783">
        <v>46557.692999999999</v>
      </c>
      <c r="I694" s="783">
        <v>11931.775703295096</v>
      </c>
    </row>
    <row r="695" spans="2:9">
      <c r="B695" s="136" t="s">
        <v>292</v>
      </c>
      <c r="C695" s="787">
        <v>0.20482500000000001</v>
      </c>
      <c r="D695" s="787">
        <v>147.46700000000001</v>
      </c>
      <c r="E695" s="787">
        <v>361.64555722969999</v>
      </c>
      <c r="F695" s="787">
        <v>1152.8909300604998</v>
      </c>
      <c r="G695" s="783">
        <v>1077.4469999999999</v>
      </c>
      <c r="H695" s="783">
        <v>988.26099999999997</v>
      </c>
      <c r="I695" s="783">
        <v>73.910846476139184</v>
      </c>
    </row>
    <row r="696" spans="2:9">
      <c r="B696" s="136" t="s">
        <v>293</v>
      </c>
      <c r="C696" s="783">
        <v>3476.0898099999999</v>
      </c>
      <c r="D696" s="783">
        <v>6891.7337469841004</v>
      </c>
      <c r="E696" s="783">
        <v>11109.562642430612</v>
      </c>
      <c r="F696" s="783">
        <v>36409.990816025289</v>
      </c>
      <c r="G696" s="783">
        <v>39600.074000000001</v>
      </c>
      <c r="H696" s="783">
        <v>45569.432000000001</v>
      </c>
      <c r="I696" s="783">
        <v>11857.864856818956</v>
      </c>
    </row>
    <row r="697" spans="2:9">
      <c r="B697" s="96" t="s">
        <v>294</v>
      </c>
      <c r="C697" s="783">
        <v>34365.066442000003</v>
      </c>
      <c r="D697" s="783">
        <v>40083.279999999999</v>
      </c>
      <c r="E697" s="783">
        <v>51031.636512075871</v>
      </c>
      <c r="F697" s="783">
        <v>20553.038912796692</v>
      </c>
      <c r="G697" s="783">
        <v>62936.635000000002</v>
      </c>
      <c r="H697" s="783">
        <v>65472.328999999998</v>
      </c>
      <c r="I697" s="783">
        <v>15088.224809505919</v>
      </c>
    </row>
    <row r="698" spans="2:9" ht="15" thickBot="1">
      <c r="B698" s="96" t="s">
        <v>236</v>
      </c>
      <c r="C698" s="783">
        <v>703.64616899999999</v>
      </c>
      <c r="D698" s="783">
        <v>24219.507000000001</v>
      </c>
      <c r="E698" s="783">
        <v>7102.8704666255007</v>
      </c>
      <c r="F698" s="783">
        <v>2691.6202676726002</v>
      </c>
      <c r="G698" s="783">
        <v>3009.527</v>
      </c>
      <c r="H698" s="788">
        <v>3133.12</v>
      </c>
      <c r="I698" s="788">
        <v>935.80226456779894</v>
      </c>
    </row>
    <row r="699" spans="2:9" ht="15" thickTop="1">
      <c r="B699" s="1320" t="s">
        <v>1268</v>
      </c>
      <c r="C699" s="1320"/>
      <c r="D699" s="1320"/>
      <c r="E699" s="1320"/>
      <c r="F699" s="1320"/>
      <c r="G699" s="1320"/>
      <c r="H699" s="14"/>
      <c r="I699" s="14"/>
    </row>
    <row r="700" spans="2:9">
      <c r="B700" s="27"/>
      <c r="C700" s="14"/>
      <c r="D700" s="14"/>
      <c r="E700" s="14"/>
      <c r="F700" s="14"/>
      <c r="G700" s="14"/>
      <c r="H700" s="14"/>
      <c r="I700" s="14"/>
    </row>
    <row r="701" spans="2:9">
      <c r="B701" s="1319" t="s">
        <v>58</v>
      </c>
      <c r="C701" s="1319"/>
      <c r="D701" s="1319"/>
      <c r="E701" s="1319"/>
      <c r="F701" s="1319"/>
      <c r="G701" s="1319"/>
      <c r="H701" s="1319"/>
      <c r="I701" s="1319"/>
    </row>
    <row r="702" spans="2:9">
      <c r="B702" s="750" t="s">
        <v>57</v>
      </c>
      <c r="C702" s="14"/>
      <c r="D702" s="14"/>
      <c r="E702" s="14"/>
      <c r="F702" s="14"/>
      <c r="G702" s="14"/>
      <c r="H702" s="14"/>
      <c r="I702" s="14"/>
    </row>
    <row r="703" spans="2:9">
      <c r="B703" s="142" t="s">
        <v>384</v>
      </c>
      <c r="C703" s="14"/>
      <c r="D703" s="14"/>
      <c r="E703" s="14"/>
      <c r="F703" s="14"/>
      <c r="G703" s="14"/>
      <c r="H703" s="14"/>
      <c r="I703" s="14"/>
    </row>
    <row r="704" spans="2:9">
      <c r="B704" s="142"/>
      <c r="C704" s="14"/>
      <c r="D704" s="14"/>
      <c r="E704" s="14"/>
      <c r="F704" s="14"/>
      <c r="G704" s="14"/>
      <c r="H704" s="14"/>
      <c r="I704" s="14"/>
    </row>
    <row r="705" spans="2:9">
      <c r="B705" s="16"/>
      <c r="C705" s="308">
        <v>2014</v>
      </c>
      <c r="D705" s="308">
        <v>2015</v>
      </c>
      <c r="E705" s="308">
        <v>2016</v>
      </c>
      <c r="F705" s="308">
        <v>2017</v>
      </c>
      <c r="G705" s="308">
        <v>2018</v>
      </c>
      <c r="H705" s="308">
        <v>2019</v>
      </c>
      <c r="I705" s="308">
        <v>2020</v>
      </c>
    </row>
    <row r="706" spans="2:9">
      <c r="B706" s="93" t="s">
        <v>385</v>
      </c>
      <c r="C706" s="789"/>
      <c r="D706" s="789"/>
      <c r="E706" s="789"/>
      <c r="F706" s="789"/>
      <c r="G706" s="789"/>
      <c r="H706" s="789"/>
      <c r="I706" s="789"/>
    </row>
    <row r="707" spans="2:9">
      <c r="B707" s="93"/>
      <c r="C707" s="14"/>
      <c r="D707" s="14"/>
      <c r="E707" s="14"/>
      <c r="F707" s="14"/>
      <c r="G707" s="14"/>
      <c r="H707" s="14"/>
      <c r="I707" s="14"/>
    </row>
    <row r="708" spans="2:9">
      <c r="B708" s="92" t="s">
        <v>1271</v>
      </c>
      <c r="C708" s="14"/>
      <c r="D708" s="14"/>
      <c r="E708" s="14"/>
      <c r="F708" s="14"/>
      <c r="G708" s="14"/>
      <c r="H708" s="14"/>
      <c r="I708" s="14"/>
    </row>
    <row r="709" spans="2:9">
      <c r="B709" s="103" t="s">
        <v>386</v>
      </c>
      <c r="C709" s="790"/>
      <c r="D709" s="790">
        <v>6.8719999999999999</v>
      </c>
      <c r="E709" s="790">
        <v>6.665</v>
      </c>
      <c r="F709" s="790">
        <v>6.8920000000000003</v>
      </c>
      <c r="G709" s="790">
        <v>8.7260000000000009</v>
      </c>
      <c r="H709" s="790">
        <v>10.965999999999999</v>
      </c>
      <c r="I709" s="790">
        <v>19.283999999999999</v>
      </c>
    </row>
    <row r="710" spans="2:9">
      <c r="B710" s="96" t="s">
        <v>291</v>
      </c>
      <c r="C710" s="790"/>
      <c r="D710" s="790">
        <v>0.47699999999999998</v>
      </c>
      <c r="E710" s="790">
        <v>0.56100000000000005</v>
      </c>
      <c r="F710" s="790">
        <v>0.70699999999999996</v>
      </c>
      <c r="G710" s="790">
        <v>1.502</v>
      </c>
      <c r="H710" s="790">
        <v>2.4580000000000002</v>
      </c>
      <c r="I710" s="790">
        <v>3.1909999999999998</v>
      </c>
    </row>
    <row r="711" spans="2:9">
      <c r="B711" s="136" t="s">
        <v>292</v>
      </c>
      <c r="C711" s="790"/>
      <c r="D711" s="790">
        <v>1E-3</v>
      </c>
      <c r="E711" s="790"/>
      <c r="F711" s="790"/>
      <c r="G711" s="790"/>
      <c r="H711" s="790"/>
      <c r="I711" s="790"/>
    </row>
    <row r="712" spans="2:9">
      <c r="B712" s="136" t="s">
        <v>293</v>
      </c>
      <c r="C712" s="790"/>
      <c r="D712" s="790">
        <v>0.47599999999999998</v>
      </c>
      <c r="E712" s="790">
        <v>0.56100000000000005</v>
      </c>
      <c r="F712" s="790">
        <v>0.70699999999999996</v>
      </c>
      <c r="G712" s="790">
        <v>1.502</v>
      </c>
      <c r="H712" s="790">
        <v>2.4580000000000002</v>
      </c>
      <c r="I712" s="790">
        <v>3.1909999999999998</v>
      </c>
    </row>
    <row r="713" spans="2:9">
      <c r="B713" s="96" t="s">
        <v>294</v>
      </c>
      <c r="C713" s="790"/>
      <c r="D713" s="790">
        <v>6.39</v>
      </c>
      <c r="E713" s="790">
        <v>6.0369999999999999</v>
      </c>
      <c r="F713" s="790">
        <v>6.1310000000000002</v>
      </c>
      <c r="G713" s="790">
        <v>7.17</v>
      </c>
      <c r="H713" s="790">
        <v>8.4529999999999994</v>
      </c>
      <c r="I713" s="790">
        <v>16.029</v>
      </c>
    </row>
    <row r="714" spans="2:9">
      <c r="B714" s="96" t="s">
        <v>236</v>
      </c>
      <c r="C714" s="790"/>
      <c r="D714" s="790">
        <v>5.0000000000000001E-3</v>
      </c>
      <c r="E714" s="790">
        <v>6.7000000000000004E-2</v>
      </c>
      <c r="F714" s="790">
        <v>5.3999999999999999E-2</v>
      </c>
      <c r="G714" s="790">
        <v>5.3999999999999999E-2</v>
      </c>
      <c r="H714" s="790">
        <v>5.5E-2</v>
      </c>
      <c r="I714" s="790">
        <v>6.4000000000000001E-2</v>
      </c>
    </row>
    <row r="715" spans="2:9">
      <c r="B715" s="96"/>
      <c r="C715" s="14"/>
      <c r="D715" s="179"/>
      <c r="E715" s="179"/>
      <c r="F715" s="179"/>
      <c r="G715" s="179"/>
      <c r="H715" s="179"/>
      <c r="I715" s="179">
        <v>0</v>
      </c>
    </row>
    <row r="716" spans="2:9">
      <c r="B716" s="103" t="s">
        <v>387</v>
      </c>
      <c r="C716" s="789">
        <v>11.701000000000001</v>
      </c>
      <c r="D716" s="789">
        <v>8.5460000000000012</v>
      </c>
      <c r="E716" s="789">
        <v>11.744999999999999</v>
      </c>
      <c r="F716" s="789">
        <v>20.14</v>
      </c>
      <c r="G716" s="789">
        <v>35.930999999999997</v>
      </c>
      <c r="H716" s="789">
        <v>53.026999999999994</v>
      </c>
      <c r="I716" s="789">
        <v>60.002000000000002</v>
      </c>
    </row>
    <row r="717" spans="2:9">
      <c r="B717" s="96" t="s">
        <v>291</v>
      </c>
      <c r="C717" s="789">
        <v>11.606</v>
      </c>
      <c r="D717" s="789">
        <v>8.4429999999999996</v>
      </c>
      <c r="E717" s="789">
        <v>11.645</v>
      </c>
      <c r="F717" s="789">
        <v>19.866</v>
      </c>
      <c r="G717" s="789">
        <v>30.419</v>
      </c>
      <c r="H717" s="789">
        <v>48.254999999999995</v>
      </c>
      <c r="I717" s="789">
        <v>53.273000000000003</v>
      </c>
    </row>
    <row r="718" spans="2:9">
      <c r="B718" s="136" t="s">
        <v>292</v>
      </c>
      <c r="C718" s="783">
        <v>1.4999999999999999E-2</v>
      </c>
      <c r="D718" s="988">
        <v>4.0000000000000001E-3</v>
      </c>
      <c r="E718" s="988">
        <v>7.0000000000000001E-3</v>
      </c>
      <c r="F718" s="988">
        <v>6.0000000000000001E-3</v>
      </c>
      <c r="G718" s="988">
        <v>2.5000000000000001E-2</v>
      </c>
      <c r="H718" s="988">
        <v>3.4000000000000002E-2</v>
      </c>
      <c r="I718" s="988">
        <v>3.0000000000000001E-3</v>
      </c>
    </row>
    <row r="719" spans="2:9">
      <c r="B719" s="136" t="s">
        <v>293</v>
      </c>
      <c r="C719" s="789">
        <v>11.590999999999999</v>
      </c>
      <c r="D719" s="988">
        <v>8.4390000000000001</v>
      </c>
      <c r="E719" s="988">
        <v>11.638</v>
      </c>
      <c r="F719" s="988">
        <v>19.86</v>
      </c>
      <c r="G719" s="988">
        <v>30.394000000000002</v>
      </c>
      <c r="H719" s="988">
        <v>48.220999999999997</v>
      </c>
      <c r="I719" s="988">
        <v>53.27</v>
      </c>
    </row>
    <row r="720" spans="2:9">
      <c r="B720" s="96" t="s">
        <v>294</v>
      </c>
      <c r="C720" s="789">
        <v>0.09</v>
      </c>
      <c r="D720" s="988">
        <v>0.10100000000000001</v>
      </c>
      <c r="E720" s="988">
        <v>6.0999999999999999E-2</v>
      </c>
      <c r="F720" s="988">
        <v>0.157</v>
      </c>
      <c r="G720" s="988">
        <v>5.2850000000000001</v>
      </c>
      <c r="H720" s="988">
        <v>4.3650000000000002</v>
      </c>
      <c r="I720" s="988">
        <v>6.7160000000000002</v>
      </c>
    </row>
    <row r="721" spans="2:9" ht="15" thickBot="1">
      <c r="B721" s="96" t="s">
        <v>236</v>
      </c>
      <c r="C721" s="789">
        <v>5.0000000000000001E-3</v>
      </c>
      <c r="D721" s="988">
        <v>2E-3</v>
      </c>
      <c r="E721" s="988">
        <v>3.9E-2</v>
      </c>
      <c r="F721" s="988">
        <v>0.11700000000000001</v>
      </c>
      <c r="G721" s="988">
        <v>0.22699999999999998</v>
      </c>
      <c r="H721" s="989">
        <v>0.40699999999999997</v>
      </c>
      <c r="I721" s="989">
        <v>1.2999999999999999E-2</v>
      </c>
    </row>
    <row r="722" spans="2:9" ht="15" thickTop="1">
      <c r="B722" s="1320" t="s">
        <v>1268</v>
      </c>
      <c r="C722" s="1320"/>
      <c r="D722" s="1320"/>
      <c r="E722" s="1320"/>
      <c r="F722" s="1320"/>
      <c r="G722" s="1320"/>
      <c r="H722" s="1320"/>
      <c r="I722" s="1320"/>
    </row>
    <row r="723" spans="2:9">
      <c r="B723" s="143"/>
      <c r="C723" s="14"/>
      <c r="D723" s="14"/>
      <c r="E723" s="14"/>
      <c r="F723" s="14"/>
      <c r="G723" s="14"/>
      <c r="H723" s="14"/>
      <c r="I723" s="14"/>
    </row>
    <row r="724" spans="2:9">
      <c r="B724" s="1319" t="s">
        <v>60</v>
      </c>
      <c r="C724" s="1319"/>
      <c r="D724" s="1319"/>
      <c r="E724" s="1319"/>
      <c r="F724" s="1319"/>
      <c r="G724" s="1319"/>
      <c r="H724" s="1319"/>
      <c r="I724" s="1319"/>
    </row>
    <row r="725" spans="2:9">
      <c r="B725" s="750" t="s">
        <v>59</v>
      </c>
      <c r="C725" s="14"/>
      <c r="D725" s="14"/>
      <c r="E725" s="14"/>
      <c r="F725" s="14"/>
      <c r="G725" s="14"/>
      <c r="H725" s="14"/>
      <c r="I725" s="14"/>
    </row>
    <row r="726" spans="2:9">
      <c r="B726" s="142" t="s">
        <v>318</v>
      </c>
      <c r="C726" s="14"/>
      <c r="D726" s="14"/>
      <c r="E726" s="14"/>
      <c r="F726" s="14"/>
      <c r="G726" s="14"/>
      <c r="H726" s="14"/>
      <c r="I726" s="14"/>
    </row>
    <row r="727" spans="2:9">
      <c r="B727" s="142"/>
      <c r="C727" s="14"/>
      <c r="D727" s="14"/>
      <c r="E727" s="14"/>
      <c r="F727" s="14"/>
      <c r="G727" s="14"/>
      <c r="H727" s="14"/>
      <c r="I727" s="14"/>
    </row>
    <row r="728" spans="2:9">
      <c r="B728" s="16"/>
      <c r="C728" s="308">
        <v>2014</v>
      </c>
      <c r="D728" s="308">
        <v>2015</v>
      </c>
      <c r="E728" s="308">
        <v>2016</v>
      </c>
      <c r="F728" s="308">
        <v>2017</v>
      </c>
      <c r="G728" s="308">
        <v>2018</v>
      </c>
      <c r="H728" s="308">
        <v>2019</v>
      </c>
      <c r="I728" s="308">
        <v>2020</v>
      </c>
    </row>
    <row r="729" spans="2:9">
      <c r="B729" s="93" t="s">
        <v>388</v>
      </c>
      <c r="C729" s="780"/>
      <c r="D729" s="780"/>
      <c r="E729" s="780"/>
      <c r="F729" s="780"/>
      <c r="G729" s="780"/>
      <c r="H729" s="780"/>
      <c r="I729" s="780"/>
    </row>
    <row r="730" spans="2:9">
      <c r="B730" s="93"/>
      <c r="C730" s="14"/>
      <c r="D730" s="14"/>
      <c r="E730" s="14"/>
      <c r="F730" s="14"/>
      <c r="G730" s="14"/>
      <c r="H730" s="14"/>
      <c r="I730" s="14"/>
    </row>
    <row r="731" spans="2:9">
      <c r="B731" s="92" t="s">
        <v>1271</v>
      </c>
      <c r="C731" s="990"/>
      <c r="D731" s="990"/>
      <c r="E731" s="990"/>
      <c r="F731" s="990"/>
      <c r="G731" s="990"/>
      <c r="H731" s="990"/>
      <c r="I731" s="990"/>
    </row>
    <row r="732" spans="2:9">
      <c r="B732" s="103" t="s">
        <v>386</v>
      </c>
      <c r="C732" s="790">
        <v>184.24661695664182</v>
      </c>
      <c r="D732" s="790">
        <v>184.53438276719137</v>
      </c>
      <c r="E732" s="790">
        <v>204.4065175365921</v>
      </c>
      <c r="F732" s="790">
        <v>1180.4901960784314</v>
      </c>
      <c r="G732" s="790">
        <v>500.80916873791767</v>
      </c>
      <c r="H732" s="790">
        <v>1093.6951118475558</v>
      </c>
      <c r="I732" s="790">
        <v>1410.5468102734051</v>
      </c>
    </row>
    <row r="733" spans="2:9">
      <c r="B733" s="96" t="s">
        <v>291</v>
      </c>
      <c r="C733" s="790">
        <v>77.875448771057719</v>
      </c>
      <c r="D733" s="790">
        <v>70.582159624413137</v>
      </c>
      <c r="E733" s="790">
        <v>56.16376691521679</v>
      </c>
      <c r="F733" s="790">
        <v>1017.4418668876001</v>
      </c>
      <c r="G733" s="790">
        <v>273.17757525545431</v>
      </c>
      <c r="H733" s="790">
        <v>802.08008837337752</v>
      </c>
      <c r="I733" s="790">
        <v>1020.3231151615577</v>
      </c>
    </row>
    <row r="734" spans="2:9">
      <c r="B734" s="136" t="s">
        <v>292</v>
      </c>
      <c r="C734" s="790">
        <v>20.929025131179234</v>
      </c>
      <c r="D734" s="790">
        <v>4.2272852803093066</v>
      </c>
      <c r="E734" s="790">
        <v>0</v>
      </c>
      <c r="F734" s="790">
        <v>0</v>
      </c>
      <c r="G734" s="790">
        <v>0</v>
      </c>
      <c r="H734" s="790">
        <v>0</v>
      </c>
      <c r="I734" s="790">
        <v>0</v>
      </c>
    </row>
    <row r="735" spans="2:9">
      <c r="B735" s="136" t="s">
        <v>293</v>
      </c>
      <c r="C735" s="790">
        <v>56.946423639878489</v>
      </c>
      <c r="D735" s="790">
        <v>66.354874344103834</v>
      </c>
      <c r="E735" s="790">
        <v>56.16376691521679</v>
      </c>
      <c r="F735" s="790">
        <v>1017.4418668876001</v>
      </c>
      <c r="G735" s="790">
        <v>273.17757525545431</v>
      </c>
      <c r="H735" s="790">
        <v>802.08008837337752</v>
      </c>
      <c r="I735" s="790">
        <v>1020.3231151615577</v>
      </c>
    </row>
    <row r="736" spans="2:9">
      <c r="B736" s="96" t="s">
        <v>294</v>
      </c>
      <c r="C736" s="790">
        <v>106.34355150510909</v>
      </c>
      <c r="D736" s="790">
        <v>113.89091411212372</v>
      </c>
      <c r="E736" s="790">
        <v>145.2184479425573</v>
      </c>
      <c r="F736" s="790">
        <v>160.27948080640707</v>
      </c>
      <c r="G736" s="790">
        <v>226.13007456503729</v>
      </c>
      <c r="H736" s="790">
        <v>290.14471140568907</v>
      </c>
      <c r="I736" s="790">
        <v>389.1935929301298</v>
      </c>
    </row>
    <row r="737" spans="2:9">
      <c r="B737" s="96" t="s">
        <v>236</v>
      </c>
      <c r="C737" s="790">
        <v>2.7616680475006906E-2</v>
      </c>
      <c r="D737" s="790">
        <v>6.1309030654515331E-2</v>
      </c>
      <c r="E737" s="790">
        <v>3.0243026788180063</v>
      </c>
      <c r="F737" s="790">
        <v>2.7688483844241922</v>
      </c>
      <c r="G737" s="790">
        <v>1.5015189174261254</v>
      </c>
      <c r="H737" s="790">
        <v>1.4703120684893676</v>
      </c>
      <c r="I737" s="790">
        <v>1.0301021817177576</v>
      </c>
    </row>
    <row r="738" spans="2:9">
      <c r="B738" s="96"/>
      <c r="C738" s="1243"/>
      <c r="D738" s="1243"/>
      <c r="E738" s="1243"/>
      <c r="F738" s="1243"/>
      <c r="G738" s="1243"/>
      <c r="H738" s="1243"/>
      <c r="I738" s="1243"/>
    </row>
    <row r="739" spans="2:9">
      <c r="B739" s="103" t="s">
        <v>387</v>
      </c>
      <c r="C739" s="1244">
        <v>809.77530069925456</v>
      </c>
      <c r="D739" s="1244">
        <v>771.28820702181599</v>
      </c>
      <c r="E739" s="1244">
        <v>809.20833427506204</v>
      </c>
      <c r="F739" s="1244">
        <v>1011.2552233850587</v>
      </c>
      <c r="G739" s="1244">
        <v>13039.988677161007</v>
      </c>
      <c r="H739" s="1244">
        <v>27063.498757249377</v>
      </c>
      <c r="I739" s="1244">
        <v>38469.42281137807</v>
      </c>
    </row>
    <row r="740" spans="2:9">
      <c r="B740" s="96" t="s">
        <v>291</v>
      </c>
      <c r="C740" s="1244">
        <v>793.63685472134785</v>
      </c>
      <c r="D740" s="1244">
        <v>750.76835055316087</v>
      </c>
      <c r="E740" s="1244">
        <v>691.51450704225351</v>
      </c>
      <c r="F740" s="1244">
        <v>819.35143863222788</v>
      </c>
      <c r="G740" s="1244">
        <v>12761.158243579122</v>
      </c>
      <c r="H740" s="1244">
        <v>24540.85363159348</v>
      </c>
      <c r="I740" s="1244">
        <v>38113.61502347418</v>
      </c>
    </row>
    <row r="741" spans="2:9">
      <c r="B741" s="136" t="s">
        <v>292</v>
      </c>
      <c r="C741" s="1244">
        <v>1.0407791209610604</v>
      </c>
      <c r="D741" s="1244">
        <v>5.7834797845898921E-2</v>
      </c>
      <c r="E741" s="1244">
        <v>0</v>
      </c>
      <c r="F741" s="1244">
        <v>5.8159279756973208E-2</v>
      </c>
      <c r="G741" s="1244">
        <v>12.04280585473626</v>
      </c>
      <c r="H741" s="1245">
        <v>35.098039215686278</v>
      </c>
      <c r="I741" s="1245">
        <v>0.86440209886771602</v>
      </c>
    </row>
    <row r="742" spans="2:9">
      <c r="B742" s="136" t="s">
        <v>293</v>
      </c>
      <c r="C742" s="1244">
        <v>792.59607560038683</v>
      </c>
      <c r="D742" s="1244">
        <v>750.71051575531499</v>
      </c>
      <c r="E742" s="1244">
        <v>691.51450704225351</v>
      </c>
      <c r="F742" s="1244">
        <v>819.29327935247102</v>
      </c>
      <c r="G742" s="1244">
        <v>12749.115437724386</v>
      </c>
      <c r="H742" s="1244">
        <v>24505.755592377795</v>
      </c>
      <c r="I742" s="1244">
        <v>38112.750621375308</v>
      </c>
    </row>
    <row r="743" spans="2:9">
      <c r="B743" s="96" t="s">
        <v>294</v>
      </c>
      <c r="C743" s="1244">
        <v>12.462793764705882</v>
      </c>
      <c r="D743" s="1244">
        <v>20.501159301574152</v>
      </c>
      <c r="E743" s="1244">
        <v>117.26161196354596</v>
      </c>
      <c r="F743" s="1244">
        <v>38.703839834023732</v>
      </c>
      <c r="G743" s="1244">
        <v>260.59237779618888</v>
      </c>
      <c r="H743" s="1244">
        <v>2496.7796188898096</v>
      </c>
      <c r="I743" s="1244">
        <v>354.9682408174537</v>
      </c>
    </row>
    <row r="744" spans="2:9" ht="15" thickBot="1">
      <c r="B744" s="96" t="s">
        <v>236</v>
      </c>
      <c r="C744" s="1244">
        <v>3.6756522132007734</v>
      </c>
      <c r="D744" s="1244">
        <v>1.8697167080916875E-2</v>
      </c>
      <c r="E744" s="1244">
        <v>0.4322152692626347</v>
      </c>
      <c r="F744" s="1244">
        <v>153.19994491880698</v>
      </c>
      <c r="G744" s="1244">
        <v>18.238055785694563</v>
      </c>
      <c r="H744" s="1246">
        <v>25.865506766086714</v>
      </c>
      <c r="I744" s="1246">
        <v>0.83954708644020992</v>
      </c>
    </row>
    <row r="745" spans="2:9" ht="15" thickTop="1">
      <c r="B745" s="1320" t="s">
        <v>1268</v>
      </c>
      <c r="C745" s="1320"/>
      <c r="D745" s="1320"/>
      <c r="E745" s="1320"/>
      <c r="F745" s="1320"/>
      <c r="G745" s="1320"/>
      <c r="H745" s="1320"/>
      <c r="I745" s="1320"/>
    </row>
    <row r="746" spans="2:9">
      <c r="B746" s="14"/>
      <c r="C746" s="14"/>
      <c r="D746" s="14"/>
      <c r="E746" s="14"/>
      <c r="F746" s="14"/>
      <c r="G746" s="14"/>
      <c r="H746" s="14"/>
      <c r="I746" s="14"/>
    </row>
    <row r="747" spans="2:9">
      <c r="B747" s="1319" t="s">
        <v>64</v>
      </c>
      <c r="C747" s="1319"/>
      <c r="D747" s="1319"/>
      <c r="E747" s="1319"/>
      <c r="F747" s="1319"/>
      <c r="G747" s="1319"/>
      <c r="H747" s="1319"/>
      <c r="I747" s="1319"/>
    </row>
    <row r="748" spans="2:9">
      <c r="B748" s="750" t="s">
        <v>63</v>
      </c>
      <c r="C748" s="14"/>
      <c r="D748" s="14"/>
      <c r="E748" s="14"/>
      <c r="F748" s="14"/>
      <c r="G748" s="14"/>
      <c r="H748" s="14"/>
      <c r="I748" s="14"/>
    </row>
    <row r="749" spans="2:9">
      <c r="B749" s="14"/>
      <c r="C749" s="14"/>
      <c r="D749" s="14"/>
      <c r="E749" s="14"/>
      <c r="F749" s="14"/>
      <c r="G749" s="14"/>
      <c r="H749" s="14"/>
      <c r="I749" s="14"/>
    </row>
    <row r="750" spans="2:9">
      <c r="B750" s="1305" t="s">
        <v>389</v>
      </c>
      <c r="C750" s="1305" t="s">
        <v>390</v>
      </c>
      <c r="D750" s="1305" t="s">
        <v>391</v>
      </c>
      <c r="E750" s="1307" t="s">
        <v>392</v>
      </c>
      <c r="F750" s="1305" t="s">
        <v>393</v>
      </c>
      <c r="G750" s="1305" t="s">
        <v>394</v>
      </c>
      <c r="H750" s="1307" t="s">
        <v>395</v>
      </c>
      <c r="I750" s="1307"/>
    </row>
    <row r="751" spans="2:9">
      <c r="B751" s="1306"/>
      <c r="C751" s="1306"/>
      <c r="D751" s="1306"/>
      <c r="E751" s="1306"/>
      <c r="F751" s="1306"/>
      <c r="G751" s="1306"/>
      <c r="H751" s="1306"/>
      <c r="I751" s="1306"/>
    </row>
    <row r="752" spans="2:9">
      <c r="B752" s="629" t="s">
        <v>398</v>
      </c>
      <c r="C752" s="758" t="s">
        <v>397</v>
      </c>
      <c r="D752" s="758" t="s">
        <v>398</v>
      </c>
      <c r="E752" s="758" t="s">
        <v>399</v>
      </c>
      <c r="F752" s="758" t="s">
        <v>400</v>
      </c>
      <c r="G752" s="758" t="s">
        <v>124</v>
      </c>
      <c r="H752" s="758" t="s">
        <v>402</v>
      </c>
      <c r="I752" s="758"/>
    </row>
    <row r="753" spans="2:9" ht="15" thickBot="1">
      <c r="B753" s="485" t="s">
        <v>1269</v>
      </c>
      <c r="C753" s="256" t="s">
        <v>409</v>
      </c>
      <c r="D753" s="751" t="s">
        <v>403</v>
      </c>
      <c r="E753" s="751" t="s">
        <v>408</v>
      </c>
      <c r="F753" s="751" t="s">
        <v>413</v>
      </c>
      <c r="G753" s="751" t="s">
        <v>124</v>
      </c>
      <c r="H753" s="910" t="s">
        <v>402</v>
      </c>
      <c r="I753" s="910"/>
    </row>
    <row r="754" spans="2:9" ht="15" thickTop="1">
      <c r="B754" s="1331"/>
      <c r="C754" s="1331"/>
      <c r="D754" s="14"/>
      <c r="E754" s="14"/>
      <c r="F754" s="14"/>
      <c r="G754" s="14"/>
      <c r="H754" s="14"/>
      <c r="I754" s="14"/>
    </row>
    <row r="755" spans="2:9">
      <c r="B755" s="1305" t="s">
        <v>389</v>
      </c>
      <c r="C755" s="1305" t="s">
        <v>415</v>
      </c>
      <c r="D755" s="1307" t="s">
        <v>416</v>
      </c>
      <c r="E755" s="1307" t="s">
        <v>417</v>
      </c>
      <c r="F755" s="1307" t="s">
        <v>418</v>
      </c>
      <c r="G755" s="1307" t="s">
        <v>419</v>
      </c>
      <c r="H755" s="1307"/>
      <c r="I755" s="1307"/>
    </row>
    <row r="756" spans="2:9">
      <c r="B756" s="1306"/>
      <c r="C756" s="1306"/>
      <c r="D756" s="1306"/>
      <c r="E756" s="1306"/>
      <c r="F756" s="1306"/>
      <c r="G756" s="174" t="s">
        <v>420</v>
      </c>
      <c r="H756" s="174" t="s">
        <v>421</v>
      </c>
      <c r="I756" s="174"/>
    </row>
    <row r="757" spans="2:9">
      <c r="B757" s="629" t="s">
        <v>398</v>
      </c>
      <c r="C757" s="791" t="s">
        <v>124</v>
      </c>
      <c r="D757" s="792" t="s">
        <v>124</v>
      </c>
      <c r="E757" s="186" t="s">
        <v>918</v>
      </c>
      <c r="F757" s="186" t="s">
        <v>124</v>
      </c>
      <c r="G757" s="792" t="s">
        <v>124</v>
      </c>
      <c r="H757" s="186" t="s">
        <v>124</v>
      </c>
      <c r="I757" s="186"/>
    </row>
    <row r="758" spans="2:9" ht="15" thickBot="1">
      <c r="B758" s="629" t="s">
        <v>1269</v>
      </c>
      <c r="C758" s="370" t="s">
        <v>124</v>
      </c>
      <c r="D758" s="793" t="s">
        <v>124</v>
      </c>
      <c r="E758" s="188" t="s">
        <v>918</v>
      </c>
      <c r="F758" s="188" t="s">
        <v>124</v>
      </c>
      <c r="G758" s="793" t="s">
        <v>124</v>
      </c>
      <c r="H758" s="188" t="s">
        <v>124</v>
      </c>
      <c r="I758" s="188"/>
    </row>
    <row r="759" spans="2:9" ht="15" thickTop="1">
      <c r="B759" s="1326" t="s">
        <v>1268</v>
      </c>
      <c r="C759" s="1327"/>
      <c r="D759" s="1327"/>
      <c r="E759" s="14"/>
      <c r="F759" s="14"/>
      <c r="G759" s="14"/>
      <c r="H759" s="14"/>
      <c r="I759" s="14"/>
    </row>
    <row r="760" spans="2:9">
      <c r="B760" s="14"/>
      <c r="C760" s="14"/>
      <c r="D760" s="14"/>
      <c r="E760" s="14"/>
      <c r="F760" s="14"/>
      <c r="G760" s="14"/>
      <c r="H760" s="14"/>
      <c r="I760" s="14"/>
    </row>
    <row r="761" spans="2:9">
      <c r="B761" s="1319" t="s">
        <v>72</v>
      </c>
      <c r="C761" s="1319"/>
      <c r="D761" s="1319"/>
      <c r="E761" s="1319"/>
      <c r="F761" s="1319"/>
      <c r="G761" s="1319"/>
      <c r="H761" s="1319"/>
      <c r="I761" s="1319"/>
    </row>
    <row r="762" spans="2:9">
      <c r="B762" s="750" t="s">
        <v>71</v>
      </c>
      <c r="C762" s="179"/>
      <c r="D762" s="179"/>
      <c r="E762" s="179"/>
      <c r="F762" s="179"/>
      <c r="G762" s="179"/>
      <c r="H762" s="179"/>
      <c r="I762" s="179"/>
    </row>
    <row r="763" spans="2:9">
      <c r="B763" s="14"/>
      <c r="C763" s="14"/>
      <c r="D763" s="14"/>
      <c r="E763" s="14"/>
      <c r="F763" s="14"/>
      <c r="G763" s="14"/>
      <c r="H763" s="14"/>
      <c r="I763" s="14"/>
    </row>
    <row r="764" spans="2:9" ht="26.4">
      <c r="B764" s="180" t="s">
        <v>389</v>
      </c>
      <c r="C764" s="181" t="s">
        <v>392</v>
      </c>
      <c r="D764" s="181" t="s">
        <v>434</v>
      </c>
      <c r="E764" s="181" t="s">
        <v>435</v>
      </c>
      <c r="F764" s="181" t="s">
        <v>436</v>
      </c>
      <c r="G764" s="181" t="s">
        <v>437</v>
      </c>
      <c r="H764" s="183"/>
      <c r="I764" s="183"/>
    </row>
    <row r="765" spans="2:9" ht="24.6" thickBot="1">
      <c r="B765" s="629" t="s">
        <v>1272</v>
      </c>
      <c r="C765" s="794" t="s">
        <v>469</v>
      </c>
      <c r="D765" s="678" t="s">
        <v>1273</v>
      </c>
      <c r="E765" s="678" t="s">
        <v>438</v>
      </c>
      <c r="F765" s="678" t="s">
        <v>1274</v>
      </c>
      <c r="G765" s="678" t="s">
        <v>124</v>
      </c>
      <c r="H765" s="182"/>
      <c r="I765" s="182"/>
    </row>
    <row r="766" spans="2:9" ht="15" thickTop="1">
      <c r="B766" s="1326" t="s">
        <v>1275</v>
      </c>
      <c r="C766" s="1326"/>
      <c r="D766" s="1326"/>
      <c r="E766" s="1326"/>
      <c r="F766" s="1326"/>
      <c r="G766" s="1326"/>
      <c r="H766" s="183"/>
      <c r="I766" s="183"/>
    </row>
    <row r="767" spans="2:9">
      <c r="B767" s="1345" t="s">
        <v>1276</v>
      </c>
      <c r="C767" s="1345"/>
      <c r="D767" s="1345"/>
      <c r="E767" s="1345"/>
      <c r="F767" s="1345"/>
      <c r="G767" s="1345"/>
      <c r="H767" s="893"/>
      <c r="I767" s="893"/>
    </row>
    <row r="768" spans="2:9">
      <c r="B768" s="14"/>
      <c r="C768" s="307"/>
      <c r="D768" s="307"/>
      <c r="E768" s="307"/>
      <c r="F768" s="307"/>
      <c r="G768" s="307"/>
      <c r="H768" s="307"/>
      <c r="I768" s="307"/>
    </row>
    <row r="769" spans="2:9">
      <c r="B769" s="1319" t="s">
        <v>83</v>
      </c>
      <c r="C769" s="1319"/>
      <c r="D769" s="1319"/>
      <c r="E769" s="1319"/>
      <c r="F769" s="1319"/>
      <c r="G769" s="1319"/>
      <c r="H769" s="1319"/>
      <c r="I769" s="1319"/>
    </row>
    <row r="770" spans="2:9">
      <c r="B770" s="750" t="s">
        <v>82</v>
      </c>
      <c r="C770" s="307"/>
      <c r="D770" s="307"/>
      <c r="E770" s="307"/>
      <c r="F770" s="307"/>
      <c r="G770" s="307"/>
      <c r="H770" s="307"/>
      <c r="I770" s="307"/>
    </row>
    <row r="771" spans="2:9">
      <c r="B771" s="14"/>
      <c r="C771" s="307"/>
      <c r="D771" s="307"/>
      <c r="E771" s="307"/>
      <c r="F771" s="307"/>
      <c r="G771" s="307"/>
      <c r="H771" s="307"/>
      <c r="I771" s="307"/>
    </row>
    <row r="772" spans="2:9">
      <c r="B772" s="1305" t="s">
        <v>444</v>
      </c>
      <c r="C772" s="1307" t="s">
        <v>445</v>
      </c>
      <c r="D772" s="1307" t="s">
        <v>392</v>
      </c>
      <c r="E772" s="1307" t="s">
        <v>446</v>
      </c>
      <c r="F772" s="1307" t="s">
        <v>447</v>
      </c>
      <c r="G772" s="1307" t="s">
        <v>448</v>
      </c>
      <c r="H772" s="1307" t="s">
        <v>449</v>
      </c>
      <c r="I772" s="1307"/>
    </row>
    <row r="773" spans="2:9">
      <c r="B773" s="1306"/>
      <c r="C773" s="1306"/>
      <c r="D773" s="1306"/>
      <c r="E773" s="1306"/>
      <c r="F773" s="1306"/>
      <c r="G773" s="1306"/>
      <c r="H773" s="1306"/>
      <c r="I773" s="1306"/>
    </row>
    <row r="774" spans="2:9" ht="15" thickBot="1">
      <c r="B774" s="629" t="s">
        <v>139</v>
      </c>
      <c r="C774" s="400" t="s">
        <v>139</v>
      </c>
      <c r="D774" s="401" t="s">
        <v>139</v>
      </c>
      <c r="E774" s="401" t="s">
        <v>139</v>
      </c>
      <c r="F774" s="401" t="s">
        <v>139</v>
      </c>
      <c r="G774" s="401" t="s">
        <v>139</v>
      </c>
      <c r="H774" s="401" t="s">
        <v>139</v>
      </c>
      <c r="I774" s="401"/>
    </row>
    <row r="775" spans="2:9" ht="15" thickTop="1">
      <c r="B775" s="749"/>
      <c r="C775" s="307"/>
      <c r="D775" s="307"/>
      <c r="E775" s="307"/>
      <c r="F775" s="307"/>
      <c r="G775" s="307"/>
      <c r="H775" s="307"/>
      <c r="I775" s="307"/>
    </row>
    <row r="776" spans="2:9">
      <c r="B776" s="1305" t="s">
        <v>444</v>
      </c>
      <c r="C776" s="1307" t="s">
        <v>456</v>
      </c>
      <c r="D776" s="1307" t="s">
        <v>457</v>
      </c>
      <c r="E776" s="1307" t="s">
        <v>458</v>
      </c>
      <c r="F776" s="1307" t="s">
        <v>459</v>
      </c>
      <c r="G776" s="1371"/>
      <c r="H776" s="1371"/>
      <c r="I776" s="1371"/>
    </row>
    <row r="777" spans="2:9">
      <c r="B777" s="1306"/>
      <c r="C777" s="1306"/>
      <c r="D777" s="1306"/>
      <c r="E777" s="1306"/>
      <c r="F777" s="1306"/>
      <c r="G777" s="1371"/>
      <c r="H777" s="1371"/>
      <c r="I777" s="1371"/>
    </row>
    <row r="778" spans="2:9" ht="15" thickBot="1">
      <c r="B778" s="403" t="s">
        <v>139</v>
      </c>
      <c r="C778" s="400" t="s">
        <v>139</v>
      </c>
      <c r="D778" s="401" t="s">
        <v>139</v>
      </c>
      <c r="E778" s="401" t="s">
        <v>139</v>
      </c>
      <c r="F778" s="401" t="s">
        <v>139</v>
      </c>
      <c r="G778" s="760"/>
      <c r="H778" s="760"/>
      <c r="I778" s="760"/>
    </row>
    <row r="779" spans="2:9" ht="15" thickTop="1">
      <c r="B779" s="14"/>
      <c r="C779" s="307"/>
      <c r="D779" s="307"/>
      <c r="E779" s="307"/>
      <c r="F779" s="307"/>
      <c r="G779" s="307"/>
      <c r="H779" s="307"/>
      <c r="I779" s="307"/>
    </row>
    <row r="780" spans="2:9">
      <c r="B780" s="1319" t="s">
        <v>92</v>
      </c>
      <c r="C780" s="1319"/>
      <c r="D780" s="1319"/>
      <c r="E780" s="1319"/>
      <c r="F780" s="1319"/>
      <c r="G780" s="1319"/>
      <c r="H780" s="1319"/>
      <c r="I780" s="1319"/>
    </row>
    <row r="781" spans="2:9">
      <c r="B781" s="750" t="s">
        <v>91</v>
      </c>
      <c r="C781" s="307"/>
      <c r="D781" s="307"/>
      <c r="E781" s="307"/>
      <c r="F781" s="307"/>
      <c r="G781" s="307"/>
      <c r="H781" s="307"/>
      <c r="I781" s="307"/>
    </row>
    <row r="782" spans="2:9">
      <c r="B782" s="14"/>
      <c r="C782" s="307"/>
      <c r="D782" s="307"/>
      <c r="E782" s="307"/>
      <c r="F782" s="307"/>
      <c r="G782" s="307"/>
      <c r="H782" s="307"/>
      <c r="I782" s="307"/>
    </row>
    <row r="783" spans="2:9">
      <c r="B783" s="1305" t="s">
        <v>389</v>
      </c>
      <c r="C783" s="1307" t="s">
        <v>464</v>
      </c>
      <c r="D783" s="1307" t="s">
        <v>392</v>
      </c>
      <c r="E783" s="1307" t="s">
        <v>465</v>
      </c>
      <c r="F783" s="1307" t="s">
        <v>466</v>
      </c>
      <c r="G783" s="1307" t="s">
        <v>467</v>
      </c>
      <c r="H783" s="1307" t="s">
        <v>468</v>
      </c>
      <c r="I783" s="1307"/>
    </row>
    <row r="784" spans="2:9">
      <c r="B784" s="1306"/>
      <c r="C784" s="1306"/>
      <c r="D784" s="1306"/>
      <c r="E784" s="1306"/>
      <c r="F784" s="1306"/>
      <c r="G784" s="1306"/>
      <c r="H784" s="1306"/>
      <c r="I784" s="1306"/>
    </row>
    <row r="785" spans="2:9" ht="24.6" thickBot="1">
      <c r="B785" s="403" t="s">
        <v>1477</v>
      </c>
      <c r="C785" s="796" t="s">
        <v>1478</v>
      </c>
      <c r="D785" s="199" t="s">
        <v>536</v>
      </c>
      <c r="E785" s="198" t="s">
        <v>1479</v>
      </c>
      <c r="F785" s="199" t="s">
        <v>427</v>
      </c>
      <c r="G785" s="199">
        <v>6</v>
      </c>
      <c r="H785" s="199" t="s">
        <v>1180</v>
      </c>
      <c r="I785" s="199"/>
    </row>
    <row r="786" spans="2:9" ht="15" thickTop="1">
      <c r="B786" s="797"/>
      <c r="C786" s="294"/>
      <c r="D786" s="295"/>
      <c r="E786" s="294"/>
      <c r="F786" s="295"/>
      <c r="G786" s="193"/>
      <c r="H786" s="193"/>
      <c r="I786" s="193"/>
    </row>
    <row r="787" spans="2:9">
      <c r="B787" s="1305" t="s">
        <v>389</v>
      </c>
      <c r="C787" s="1305" t="s">
        <v>471</v>
      </c>
      <c r="D787" s="1307" t="s">
        <v>472</v>
      </c>
      <c r="E787" s="1307" t="s">
        <v>473</v>
      </c>
      <c r="F787" s="1307" t="s">
        <v>458</v>
      </c>
      <c r="G787" s="1309"/>
      <c r="H787" s="1309"/>
      <c r="I787" s="1309"/>
    </row>
    <row r="788" spans="2:9">
      <c r="B788" s="1306"/>
      <c r="C788" s="1306"/>
      <c r="D788" s="1306"/>
      <c r="E788" s="1306"/>
      <c r="F788" s="1306"/>
      <c r="G788" s="1342"/>
      <c r="H788" s="1342"/>
      <c r="I788" s="1342"/>
    </row>
    <row r="789" spans="2:9" ht="15" thickBot="1">
      <c r="B789" s="403" t="s">
        <v>1477</v>
      </c>
      <c r="C789" s="798" t="s">
        <v>1480</v>
      </c>
      <c r="D789" s="199" t="s">
        <v>1480</v>
      </c>
      <c r="E789" s="199" t="s">
        <v>1481</v>
      </c>
      <c r="F789" s="199" t="s">
        <v>399</v>
      </c>
      <c r="G789" s="799"/>
      <c r="H789" s="799"/>
      <c r="I789" s="799"/>
    </row>
    <row r="790" spans="2:9" ht="15" thickTop="1">
      <c r="B790" s="749" t="s">
        <v>1268</v>
      </c>
      <c r="C790" s="307"/>
      <c r="D790" s="307"/>
      <c r="E790" s="307"/>
      <c r="F790" s="307"/>
      <c r="G790" s="307"/>
      <c r="H790" s="307"/>
      <c r="I790" s="307"/>
    </row>
    <row r="791" spans="2:9">
      <c r="B791" s="14"/>
      <c r="C791" s="14"/>
      <c r="D791" s="14"/>
      <c r="E791" s="14"/>
      <c r="F791" s="14"/>
      <c r="G791" s="14"/>
      <c r="H791" s="14"/>
      <c r="I791" s="14"/>
    </row>
  </sheetData>
  <mergeCells count="104">
    <mergeCell ref="H787:H788"/>
    <mergeCell ref="I750:I751"/>
    <mergeCell ref="I772:I773"/>
    <mergeCell ref="I776:I777"/>
    <mergeCell ref="I783:I784"/>
    <mergeCell ref="I787:I788"/>
    <mergeCell ref="B787:B788"/>
    <mergeCell ref="C787:C788"/>
    <mergeCell ref="D787:D788"/>
    <mergeCell ref="E787:E788"/>
    <mergeCell ref="F787:F788"/>
    <mergeCell ref="G787:G788"/>
    <mergeCell ref="B780:I780"/>
    <mergeCell ref="B783:B784"/>
    <mergeCell ref="C783:C784"/>
    <mergeCell ref="D783:D784"/>
    <mergeCell ref="E783:E784"/>
    <mergeCell ref="H772:H773"/>
    <mergeCell ref="H776:H777"/>
    <mergeCell ref="H783:H784"/>
    <mergeCell ref="G755:I755"/>
    <mergeCell ref="B759:D759"/>
    <mergeCell ref="B761:I761"/>
    <mergeCell ref="B766:G766"/>
    <mergeCell ref="B767:G767"/>
    <mergeCell ref="B769:I769"/>
    <mergeCell ref="F783:F784"/>
    <mergeCell ref="G783:G784"/>
    <mergeCell ref="B776:B777"/>
    <mergeCell ref="C776:C777"/>
    <mergeCell ref="D776:D777"/>
    <mergeCell ref="E776:E777"/>
    <mergeCell ref="F776:F777"/>
    <mergeCell ref="G776:G777"/>
    <mergeCell ref="B772:B773"/>
    <mergeCell ref="C772:C773"/>
    <mergeCell ref="D772:D773"/>
    <mergeCell ref="E772:E773"/>
    <mergeCell ref="F772:F773"/>
    <mergeCell ref="G772:G773"/>
    <mergeCell ref="B754:C754"/>
    <mergeCell ref="B755:B756"/>
    <mergeCell ref="C755:C756"/>
    <mergeCell ref="D755:D756"/>
    <mergeCell ref="E755:E756"/>
    <mergeCell ref="F755:F756"/>
    <mergeCell ref="B724:I724"/>
    <mergeCell ref="B745:I745"/>
    <mergeCell ref="B747:I747"/>
    <mergeCell ref="B750:B751"/>
    <mergeCell ref="C750:C751"/>
    <mergeCell ref="D750:D751"/>
    <mergeCell ref="E750:E751"/>
    <mergeCell ref="F750:F751"/>
    <mergeCell ref="G750:G751"/>
    <mergeCell ref="H750:H751"/>
    <mergeCell ref="B673:I673"/>
    <mergeCell ref="B685:G685"/>
    <mergeCell ref="B687:I687"/>
    <mergeCell ref="B699:G699"/>
    <mergeCell ref="B701:I701"/>
    <mergeCell ref="B722:I722"/>
    <mergeCell ref="B579:I579"/>
    <mergeCell ref="B610:G610"/>
    <mergeCell ref="B612:I612"/>
    <mergeCell ref="B643:G643"/>
    <mergeCell ref="B645:I645"/>
    <mergeCell ref="B671:G671"/>
    <mergeCell ref="B458:G458"/>
    <mergeCell ref="B466:G466"/>
    <mergeCell ref="B508:G508"/>
    <mergeCell ref="B552:G552"/>
    <mergeCell ref="B554:I554"/>
    <mergeCell ref="B577:G577"/>
    <mergeCell ref="B385:G385"/>
    <mergeCell ref="B388:I388"/>
    <mergeCell ref="B393:G393"/>
    <mergeCell ref="B418:G418"/>
    <mergeCell ref="B443:G443"/>
    <mergeCell ref="B457:G457"/>
    <mergeCell ref="B274:G274"/>
    <mergeCell ref="B276:I276"/>
    <mergeCell ref="B310:I310"/>
    <mergeCell ref="B311:I311"/>
    <mergeCell ref="B313:I313"/>
    <mergeCell ref="B348:I348"/>
    <mergeCell ref="B110:G110"/>
    <mergeCell ref="B112:I112"/>
    <mergeCell ref="B143:G143"/>
    <mergeCell ref="B145:I145"/>
    <mergeCell ref="B209:G209"/>
    <mergeCell ref="B211:I211"/>
    <mergeCell ref="B34:I34"/>
    <mergeCell ref="B49:G49"/>
    <mergeCell ref="B50:I50"/>
    <mergeCell ref="B52:I52"/>
    <mergeCell ref="B81:G81"/>
    <mergeCell ref="B83:I83"/>
    <mergeCell ref="B2:I2"/>
    <mergeCell ref="B13:G13"/>
    <mergeCell ref="B14:I14"/>
    <mergeCell ref="B15:I15"/>
    <mergeCell ref="B31:G31"/>
    <mergeCell ref="B32:I3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I1115"/>
  <sheetViews>
    <sheetView view="pageBreakPreview" topLeftCell="A1099" zoomScale="75" zoomScaleNormal="100" zoomScaleSheetLayoutView="75" workbookViewId="0">
      <selection activeCell="A1115" sqref="A1115:XFD1196"/>
    </sheetView>
  </sheetViews>
  <sheetFormatPr baseColWidth="10" defaultRowHeight="14.4"/>
  <cols>
    <col min="1" max="1" width="6" customWidth="1"/>
    <col min="2" max="2" width="35.44140625" customWidth="1"/>
    <col min="4" max="4" width="13.5546875" customWidth="1"/>
    <col min="8" max="9" width="13.88671875" style="906" customWidth="1"/>
  </cols>
  <sheetData>
    <row r="1" spans="2:9">
      <c r="B1" s="411"/>
      <c r="C1" s="411"/>
      <c r="D1" s="411"/>
      <c r="E1" s="411"/>
      <c r="F1" s="411"/>
      <c r="G1" s="411"/>
      <c r="H1" s="411"/>
      <c r="I1" s="411"/>
    </row>
    <row r="2" spans="2:9">
      <c r="B2" s="1358" t="s">
        <v>6</v>
      </c>
      <c r="C2" s="1358"/>
      <c r="D2" s="1358"/>
      <c r="E2" s="1358"/>
      <c r="F2" s="1358"/>
      <c r="G2" s="1358"/>
      <c r="H2" s="1358"/>
      <c r="I2" s="1358"/>
    </row>
    <row r="3" spans="2:9">
      <c r="B3" s="413" t="s">
        <v>5</v>
      </c>
      <c r="C3" s="411"/>
      <c r="D3" s="411"/>
      <c r="E3" s="411"/>
      <c r="F3" s="411"/>
      <c r="G3" s="411"/>
      <c r="H3" s="411"/>
      <c r="I3" s="411"/>
    </row>
    <row r="4" spans="2:9">
      <c r="B4" s="414"/>
      <c r="C4" s="411"/>
      <c r="D4" s="411"/>
      <c r="E4" s="411"/>
      <c r="F4" s="411"/>
      <c r="G4" s="411"/>
      <c r="H4" s="411"/>
      <c r="I4" s="411"/>
    </row>
    <row r="5" spans="2:9">
      <c r="B5" s="415"/>
      <c r="C5" s="416">
        <v>2014</v>
      </c>
      <c r="D5" s="416">
        <v>2015</v>
      </c>
      <c r="E5" s="416">
        <v>2016</v>
      </c>
      <c r="F5" s="416">
        <v>2017</v>
      </c>
      <c r="G5" s="416">
        <v>2018</v>
      </c>
      <c r="H5" s="416">
        <v>2019</v>
      </c>
      <c r="I5" s="416">
        <v>2020</v>
      </c>
    </row>
    <row r="6" spans="2:9">
      <c r="B6" s="417" t="s">
        <v>482</v>
      </c>
      <c r="C6" s="642">
        <v>6657.2320000000009</v>
      </c>
      <c r="D6" s="642">
        <v>6755.755994978661</v>
      </c>
      <c r="E6" s="642">
        <v>6854.5359999999991</v>
      </c>
      <c r="F6" s="642">
        <v>6953.6460000000006</v>
      </c>
      <c r="G6" s="642">
        <v>7052.9829999999993</v>
      </c>
      <c r="H6" s="642">
        <v>7151.7247619999998</v>
      </c>
      <c r="I6" s="642">
        <v>7252.6719692993802</v>
      </c>
    </row>
    <row r="7" spans="2:9">
      <c r="B7" s="417" t="s">
        <v>112</v>
      </c>
      <c r="C7" s="642">
        <v>38825.14780917194</v>
      </c>
      <c r="D7" s="642">
        <v>32414.954480689485</v>
      </c>
      <c r="E7" s="642">
        <v>35451.666359123032</v>
      </c>
      <c r="F7" s="642">
        <v>39207.51151009473</v>
      </c>
      <c r="G7" s="642">
        <v>38836.964030489929</v>
      </c>
      <c r="H7" s="642">
        <v>36889.661110372799</v>
      </c>
      <c r="I7" s="642">
        <v>35044.76023039798</v>
      </c>
    </row>
    <row r="8" spans="2:9">
      <c r="B8" s="417" t="s">
        <v>475</v>
      </c>
      <c r="C8" s="642">
        <v>5832.0256540814471</v>
      </c>
      <c r="D8" s="642">
        <v>4798.1239264388014</v>
      </c>
      <c r="E8" s="642">
        <v>5172.0008997141504</v>
      </c>
      <c r="F8" s="642">
        <v>5638.4106280496198</v>
      </c>
      <c r="G8" s="642">
        <v>5506.4593279878782</v>
      </c>
      <c r="H8" s="642">
        <v>5158.1488854803883</v>
      </c>
      <c r="I8" s="642">
        <v>4831.9792179685965</v>
      </c>
    </row>
    <row r="9" spans="2:9">
      <c r="B9" s="417" t="s">
        <v>483</v>
      </c>
      <c r="C9" s="643">
        <v>4.213694507148233</v>
      </c>
      <c r="D9" s="643">
        <v>3.1046931407942253</v>
      </c>
      <c r="E9" s="643">
        <v>3.9215686274509665</v>
      </c>
      <c r="F9" s="643">
        <v>4.5148247978436586</v>
      </c>
      <c r="G9" s="643">
        <v>3.2000000000000028</v>
      </c>
      <c r="H9" s="643">
        <v>2.8100775193798313</v>
      </c>
      <c r="I9" s="643">
        <v>2.1677662582469566</v>
      </c>
    </row>
    <row r="10" spans="2:9">
      <c r="B10" s="417" t="s">
        <v>484</v>
      </c>
      <c r="C10" s="642"/>
      <c r="D10" s="642"/>
      <c r="E10" s="642"/>
      <c r="F10" s="642"/>
      <c r="G10" s="642"/>
      <c r="H10" s="642"/>
      <c r="I10" s="642">
        <v>0</v>
      </c>
    </row>
    <row r="11" spans="2:9">
      <c r="B11" s="419" t="s">
        <v>485</v>
      </c>
      <c r="C11" s="642">
        <v>4629</v>
      </c>
      <c r="D11" s="642">
        <v>5806.91</v>
      </c>
      <c r="E11" s="642">
        <v>5766.93</v>
      </c>
      <c r="F11" s="642">
        <v>5590.47</v>
      </c>
      <c r="G11" s="642">
        <v>5960.54</v>
      </c>
      <c r="H11" s="642">
        <v>6453.14</v>
      </c>
      <c r="I11" s="642">
        <v>6891.96</v>
      </c>
    </row>
    <row r="12" spans="2:9" ht="15" thickBot="1">
      <c r="B12" s="421" t="s">
        <v>114</v>
      </c>
      <c r="C12" s="642">
        <v>4119.833333333333</v>
      </c>
      <c r="D12" s="642">
        <v>5247.4174999999996</v>
      </c>
      <c r="E12" s="642">
        <v>5675.8</v>
      </c>
      <c r="F12" s="642">
        <v>5614.2449999999999</v>
      </c>
      <c r="G12" s="642">
        <v>5755.3374999999987</v>
      </c>
      <c r="H12" s="642">
        <v>6254.9691666666658</v>
      </c>
      <c r="I12" s="642">
        <v>7031.8280952380956</v>
      </c>
    </row>
    <row r="13" spans="2:9" ht="15" thickTop="1">
      <c r="B13" s="1359" t="s">
        <v>970</v>
      </c>
      <c r="C13" s="1359"/>
      <c r="D13" s="1359"/>
      <c r="E13" s="1359"/>
      <c r="F13" s="1359"/>
      <c r="G13" s="1359"/>
      <c r="H13" s="1359"/>
      <c r="I13" s="1359"/>
    </row>
    <row r="14" spans="2:9">
      <c r="B14" s="1374" t="s">
        <v>971</v>
      </c>
      <c r="C14" s="1374"/>
      <c r="D14" s="1374"/>
      <c r="E14" s="1374"/>
      <c r="F14" s="1374"/>
      <c r="G14" s="1374"/>
      <c r="H14" s="1374"/>
      <c r="I14" s="1374"/>
    </row>
    <row r="15" spans="2:9">
      <c r="B15" s="417"/>
      <c r="C15" s="411"/>
      <c r="D15" s="411"/>
      <c r="E15" s="411"/>
      <c r="F15" s="411"/>
      <c r="G15" s="411"/>
      <c r="H15" s="411"/>
      <c r="I15" s="411"/>
    </row>
    <row r="16" spans="2:9">
      <c r="B16" s="1358" t="s">
        <v>8</v>
      </c>
      <c r="C16" s="1358"/>
      <c r="D16" s="1358"/>
      <c r="E16" s="1358"/>
      <c r="F16" s="1358"/>
      <c r="G16" s="1358"/>
      <c r="H16" s="1358"/>
      <c r="I16" s="1358"/>
    </row>
    <row r="17" spans="2:9" ht="15.6">
      <c r="B17" s="644" t="s">
        <v>7</v>
      </c>
      <c r="C17" s="411"/>
      <c r="D17" s="411"/>
      <c r="E17" s="411"/>
      <c r="F17" s="411"/>
      <c r="G17" s="411"/>
      <c r="H17" s="411"/>
      <c r="I17" s="411"/>
    </row>
    <row r="18" spans="2:9">
      <c r="B18" s="422" t="s">
        <v>115</v>
      </c>
      <c r="C18" s="411"/>
      <c r="D18" s="411"/>
      <c r="E18" s="411"/>
      <c r="F18" s="411"/>
      <c r="G18" s="411"/>
      <c r="H18" s="411"/>
      <c r="I18" s="411"/>
    </row>
    <row r="19" spans="2:9">
      <c r="B19" s="415"/>
      <c r="C19" s="416">
        <v>2014</v>
      </c>
      <c r="D19" s="416">
        <v>2015</v>
      </c>
      <c r="E19" s="416">
        <v>2016</v>
      </c>
      <c r="F19" s="416">
        <v>2017</v>
      </c>
      <c r="G19" s="416">
        <v>2018</v>
      </c>
      <c r="H19" s="416">
        <v>2019</v>
      </c>
      <c r="I19" s="416">
        <v>2020</v>
      </c>
    </row>
    <row r="20" spans="2:9" ht="26.4">
      <c r="B20" s="423" t="s">
        <v>116</v>
      </c>
      <c r="C20" s="418">
        <v>1743.7645031138475</v>
      </c>
      <c r="D20" s="418">
        <v>1491.5065647674892</v>
      </c>
      <c r="E20" s="418">
        <v>1606.3698206578995</v>
      </c>
      <c r="F20" s="418">
        <v>1890.0196454611148</v>
      </c>
      <c r="G20" s="418">
        <v>1864.2990029581215</v>
      </c>
      <c r="H20" s="418">
        <v>1777.06423227607</v>
      </c>
      <c r="I20" s="418">
        <v>2031.4783130491764</v>
      </c>
    </row>
    <row r="21" spans="2:9">
      <c r="B21" s="423" t="s">
        <v>117</v>
      </c>
      <c r="C21" s="418">
        <v>10287.310218189674</v>
      </c>
      <c r="D21" s="418">
        <v>9655.529532918541</v>
      </c>
      <c r="E21" s="418">
        <v>10283.188108751103</v>
      </c>
      <c r="F21" s="418">
        <v>11706.891191617162</v>
      </c>
      <c r="G21" s="418">
        <v>11792.915406993327</v>
      </c>
      <c r="H21" s="418">
        <v>11659.788258119303</v>
      </c>
      <c r="I21" s="418">
        <v>6499.5359108102293</v>
      </c>
    </row>
    <row r="22" spans="2:9">
      <c r="B22" s="425" t="s">
        <v>118</v>
      </c>
      <c r="C22" s="418"/>
      <c r="D22" s="418"/>
      <c r="E22" s="418"/>
      <c r="F22" s="418"/>
      <c r="G22" s="418"/>
      <c r="H22" s="418"/>
      <c r="I22" s="418">
        <v>0</v>
      </c>
    </row>
    <row r="23" spans="2:9">
      <c r="B23" s="303" t="s">
        <v>119</v>
      </c>
      <c r="C23" s="418">
        <v>4504.6094188809675</v>
      </c>
      <c r="D23" s="418">
        <v>3712.2004646188766</v>
      </c>
      <c r="E23" s="418">
        <v>4177.0432448460442</v>
      </c>
      <c r="F23" s="418">
        <v>5348.7388359118286</v>
      </c>
      <c r="G23" s="418">
        <v>5498.2043573233295</v>
      </c>
      <c r="H23" s="418">
        <v>5071.166749830315</v>
      </c>
      <c r="I23" s="418">
        <v>3727.742175698656</v>
      </c>
    </row>
    <row r="24" spans="2:9">
      <c r="B24" s="303" t="s">
        <v>120</v>
      </c>
      <c r="C24" s="418">
        <v>5782.7007993087063</v>
      </c>
      <c r="D24" s="418">
        <v>5943.329068299664</v>
      </c>
      <c r="E24" s="418">
        <v>6106.1448639050586</v>
      </c>
      <c r="F24" s="418">
        <v>6358.1523557053342</v>
      </c>
      <c r="G24" s="418">
        <v>6294.7110496699961</v>
      </c>
      <c r="H24" s="418">
        <v>6588.6215082889876</v>
      </c>
      <c r="I24" s="418">
        <v>2771.7937351115734</v>
      </c>
    </row>
    <row r="25" spans="2:9">
      <c r="B25" s="423" t="s">
        <v>121</v>
      </c>
      <c r="C25" s="418">
        <v>5667.6359347911539</v>
      </c>
      <c r="D25" s="418">
        <v>4729.9704129774045</v>
      </c>
      <c r="E25" s="418">
        <v>5147.8562215956508</v>
      </c>
      <c r="F25" s="418">
        <v>6332.1391606742727</v>
      </c>
      <c r="G25" s="418">
        <v>6260.216187570406</v>
      </c>
      <c r="H25" s="418">
        <v>6194.5705330855399</v>
      </c>
      <c r="I25" s="418">
        <v>5759.2204887478329</v>
      </c>
    </row>
    <row r="26" spans="2:9">
      <c r="B26" s="423" t="s">
        <v>122</v>
      </c>
      <c r="C26" s="411"/>
      <c r="D26" s="411"/>
      <c r="E26" s="411"/>
      <c r="F26" s="411"/>
      <c r="G26" s="411"/>
      <c r="H26" s="411"/>
      <c r="I26" s="411"/>
    </row>
    <row r="27" spans="2:9">
      <c r="B27" s="427" t="s">
        <v>123</v>
      </c>
      <c r="C27" s="461" t="s">
        <v>124</v>
      </c>
      <c r="D27" s="461" t="s">
        <v>124</v>
      </c>
      <c r="E27" s="461" t="s">
        <v>124</v>
      </c>
      <c r="F27" s="984">
        <v>16.256829660654649</v>
      </c>
      <c r="G27" s="984">
        <v>19.320120644102715</v>
      </c>
      <c r="H27" s="984">
        <v>19.002335641873568</v>
      </c>
      <c r="I27" s="461" t="s">
        <v>124</v>
      </c>
    </row>
    <row r="28" spans="2:9">
      <c r="B28" s="427" t="s">
        <v>125</v>
      </c>
      <c r="C28" s="461" t="s">
        <v>124</v>
      </c>
      <c r="D28" s="461" t="s">
        <v>124</v>
      </c>
      <c r="E28" s="461" t="s">
        <v>124</v>
      </c>
      <c r="F28" s="461" t="s">
        <v>124</v>
      </c>
      <c r="G28" s="461" t="s">
        <v>124</v>
      </c>
      <c r="H28" s="461" t="s">
        <v>124</v>
      </c>
      <c r="I28" s="461" t="s">
        <v>124</v>
      </c>
    </row>
    <row r="29" spans="2:9">
      <c r="B29" s="427" t="s">
        <v>126</v>
      </c>
      <c r="C29" s="461" t="s">
        <v>124</v>
      </c>
      <c r="D29" s="461" t="s">
        <v>124</v>
      </c>
      <c r="E29" s="461" t="s">
        <v>124</v>
      </c>
      <c r="F29" s="461" t="s">
        <v>124</v>
      </c>
      <c r="G29" s="461" t="s">
        <v>124</v>
      </c>
      <c r="H29" s="461" t="s">
        <v>124</v>
      </c>
      <c r="I29" s="461" t="s">
        <v>124</v>
      </c>
    </row>
    <row r="30" spans="2:9" ht="27.6" thickBot="1">
      <c r="B30" s="645" t="s">
        <v>127</v>
      </c>
      <c r="C30" s="461" t="s">
        <v>124</v>
      </c>
      <c r="D30" s="461" t="s">
        <v>124</v>
      </c>
      <c r="E30" s="461" t="s">
        <v>124</v>
      </c>
      <c r="F30" s="461" t="s">
        <v>124</v>
      </c>
      <c r="G30" s="461" t="s">
        <v>124</v>
      </c>
      <c r="H30" s="461" t="s">
        <v>124</v>
      </c>
      <c r="I30" s="461" t="s">
        <v>124</v>
      </c>
    </row>
    <row r="31" spans="2:9" ht="15.6" thickTop="1" thickBot="1">
      <c r="B31" s="1359" t="s">
        <v>970</v>
      </c>
      <c r="C31" s="1359"/>
      <c r="D31" s="1359"/>
      <c r="E31" s="1359"/>
      <c r="F31" s="1359"/>
      <c r="G31" s="1359"/>
      <c r="H31" s="1359"/>
      <c r="I31" s="1359"/>
    </row>
    <row r="32" spans="2:9" ht="15" thickTop="1">
      <c r="B32" s="1390" t="s">
        <v>972</v>
      </c>
      <c r="C32" s="1359"/>
      <c r="D32" s="1359"/>
      <c r="E32" s="1359"/>
      <c r="F32" s="1359"/>
      <c r="G32" s="1359"/>
      <c r="H32" s="1359"/>
      <c r="I32" s="1359"/>
    </row>
    <row r="33" spans="2:9">
      <c r="B33" s="1310"/>
      <c r="C33" s="1310"/>
      <c r="D33" s="1310"/>
      <c r="E33" s="1310"/>
      <c r="F33" s="1310"/>
      <c r="G33" s="1310"/>
      <c r="H33" s="1310"/>
      <c r="I33" s="1310"/>
    </row>
    <row r="34" spans="2:9">
      <c r="B34" s="1358" t="s">
        <v>10</v>
      </c>
      <c r="C34" s="1358"/>
      <c r="D34" s="1358"/>
      <c r="E34" s="1358"/>
      <c r="F34" s="1358"/>
      <c r="G34" s="1358"/>
      <c r="H34" s="1358"/>
      <c r="I34" s="1358"/>
    </row>
    <row r="35" spans="2:9">
      <c r="B35" s="413" t="s">
        <v>9</v>
      </c>
      <c r="C35" s="411"/>
      <c r="D35" s="411"/>
      <c r="E35" s="411"/>
      <c r="F35" s="411"/>
      <c r="G35" s="411"/>
      <c r="H35" s="411"/>
      <c r="I35" s="411"/>
    </row>
    <row r="36" spans="2:9">
      <c r="B36" s="428" t="s">
        <v>115</v>
      </c>
      <c r="C36" s="411"/>
      <c r="D36" s="411"/>
      <c r="E36" s="411"/>
      <c r="F36" s="411"/>
      <c r="G36" s="411"/>
      <c r="H36" s="411"/>
      <c r="I36" s="411"/>
    </row>
    <row r="37" spans="2:9">
      <c r="B37" s="417"/>
      <c r="C37" s="411"/>
      <c r="D37" s="411"/>
      <c r="E37" s="411"/>
      <c r="F37" s="411"/>
      <c r="G37" s="411"/>
      <c r="H37" s="411"/>
      <c r="I37" s="411"/>
    </row>
    <row r="38" spans="2:9">
      <c r="B38" s="415"/>
      <c r="C38" s="416">
        <v>2014</v>
      </c>
      <c r="D38" s="416">
        <v>2015</v>
      </c>
      <c r="E38" s="416">
        <v>2016</v>
      </c>
      <c r="F38" s="416">
        <v>2017</v>
      </c>
      <c r="G38" s="416">
        <v>2018</v>
      </c>
      <c r="H38" s="416">
        <v>2019</v>
      </c>
      <c r="I38" s="416">
        <v>2020</v>
      </c>
    </row>
    <row r="39" spans="2:9" ht="26.4">
      <c r="B39" s="423" t="s">
        <v>129</v>
      </c>
      <c r="C39" s="418">
        <v>4087.600777705768</v>
      </c>
      <c r="D39" s="418">
        <v>3465.0950333309797</v>
      </c>
      <c r="E39" s="418">
        <v>4321.6160071303102</v>
      </c>
      <c r="F39" s="418">
        <v>5116.5043368446659</v>
      </c>
      <c r="G39" s="418">
        <v>4696.7341885131209</v>
      </c>
      <c r="H39" s="418">
        <v>4588.9418174718039</v>
      </c>
      <c r="I39" s="418">
        <v>5299.7279438650257</v>
      </c>
    </row>
    <row r="40" spans="2:9">
      <c r="B40" s="427" t="s">
        <v>133</v>
      </c>
      <c r="C40" s="418">
        <v>1927.9575625718228</v>
      </c>
      <c r="D40" s="418">
        <v>1876.0871100120373</v>
      </c>
      <c r="E40" s="418">
        <v>1873.7232808444007</v>
      </c>
      <c r="F40" s="418">
        <v>2100.4994213366676</v>
      </c>
      <c r="G40" s="418">
        <v>2059.4454529287614</v>
      </c>
      <c r="H40" s="418">
        <v>1919.3687104262419</v>
      </c>
      <c r="I40" s="418">
        <v>1209.4494164214534</v>
      </c>
    </row>
    <row r="41" spans="2:9">
      <c r="B41" s="83" t="s">
        <v>130</v>
      </c>
      <c r="C41" s="418">
        <v>826.09750464182321</v>
      </c>
      <c r="D41" s="418">
        <v>689.43138433349236</v>
      </c>
      <c r="E41" s="418">
        <v>777.96765350021587</v>
      </c>
      <c r="F41" s="418">
        <v>938.58673778769935</v>
      </c>
      <c r="G41" s="418">
        <v>976.6177225553389</v>
      </c>
      <c r="H41" s="418">
        <v>920.45236892427556</v>
      </c>
      <c r="I41" s="418">
        <v>415.90534477855357</v>
      </c>
    </row>
    <row r="42" spans="2:9">
      <c r="B42" s="83" t="s">
        <v>131</v>
      </c>
      <c r="C42" s="418">
        <v>1101.8600579299998</v>
      </c>
      <c r="D42" s="418">
        <v>1186.655725678545</v>
      </c>
      <c r="E42" s="418">
        <v>1095.7556273441849</v>
      </c>
      <c r="F42" s="418">
        <v>1161.9126835489681</v>
      </c>
      <c r="G42" s="418">
        <v>1082.8277303734226</v>
      </c>
      <c r="H42" s="418">
        <v>998.91634150196649</v>
      </c>
      <c r="I42" s="418">
        <v>793.54407164289989</v>
      </c>
    </row>
    <row r="43" spans="2:9">
      <c r="B43" s="427" t="s">
        <v>132</v>
      </c>
      <c r="C43" s="418">
        <v>426.15510909483692</v>
      </c>
      <c r="D43" s="418">
        <v>476.18113592254747</v>
      </c>
      <c r="E43" s="418">
        <v>617.95530724319519</v>
      </c>
      <c r="F43" s="418">
        <v>451.16725427379089</v>
      </c>
      <c r="G43" s="418">
        <v>388.46128035379343</v>
      </c>
      <c r="H43" s="418">
        <v>406.58284184133612</v>
      </c>
      <c r="I43" s="418">
        <v>1140.836133697816</v>
      </c>
    </row>
    <row r="44" spans="2:9">
      <c r="B44" s="83" t="s">
        <v>130</v>
      </c>
      <c r="C44" s="418">
        <v>13.227046878375459</v>
      </c>
      <c r="D44" s="418">
        <v>4.4236952182830453</v>
      </c>
      <c r="E44" s="418">
        <v>17.468739866792209</v>
      </c>
      <c r="F44" s="418">
        <v>11.787738776882803</v>
      </c>
      <c r="G44" s="418">
        <v>8.777392652343579</v>
      </c>
      <c r="H44" s="418">
        <v>9.1859156937552875</v>
      </c>
      <c r="I44" s="418">
        <v>260.48758263251671</v>
      </c>
    </row>
    <row r="45" spans="2:9">
      <c r="B45" s="83" t="s">
        <v>131</v>
      </c>
      <c r="C45" s="418">
        <v>412.92806221646146</v>
      </c>
      <c r="D45" s="418">
        <v>471.75744070426441</v>
      </c>
      <c r="E45" s="418">
        <v>600.48656737640306</v>
      </c>
      <c r="F45" s="418">
        <v>439.37951549690808</v>
      </c>
      <c r="G45" s="418">
        <v>379.68388770144986</v>
      </c>
      <c r="H45" s="418">
        <v>397.39692614758087</v>
      </c>
      <c r="I45" s="418">
        <v>880.34855106529926</v>
      </c>
    </row>
    <row r="46" spans="2:9" s="1152" customFormat="1">
      <c r="B46" s="83"/>
      <c r="C46" s="418"/>
      <c r="D46" s="418"/>
      <c r="E46" s="418"/>
      <c r="F46" s="418"/>
      <c r="G46" s="418"/>
      <c r="H46" s="418"/>
      <c r="I46" s="418"/>
    </row>
    <row r="47" spans="2:9">
      <c r="B47" s="423" t="s">
        <v>134</v>
      </c>
      <c r="C47" s="418">
        <v>11352.354936271333</v>
      </c>
      <c r="D47" s="418">
        <v>10528.560800839001</v>
      </c>
      <c r="E47" s="418">
        <v>11120.971643491424</v>
      </c>
      <c r="F47" s="418">
        <v>12414.634189969716</v>
      </c>
      <c r="G47" s="418">
        <v>12351.11684511806</v>
      </c>
      <c r="H47" s="418">
        <v>12651.081334048231</v>
      </c>
      <c r="I47" s="418">
        <v>14179.996836894004</v>
      </c>
    </row>
    <row r="48" spans="2:9" ht="15" thickBot="1">
      <c r="B48" s="646" t="s">
        <v>135</v>
      </c>
      <c r="C48" s="647">
        <v>212.94685677252107</v>
      </c>
      <c r="D48" s="647">
        <v>180.31517622969875</v>
      </c>
      <c r="E48" s="647">
        <v>197.53837830526814</v>
      </c>
      <c r="F48" s="647">
        <v>218.71542106477631</v>
      </c>
      <c r="G48" s="647">
        <v>197.6107869421227</v>
      </c>
      <c r="H48" s="647">
        <v>204.32564611956349</v>
      </c>
      <c r="I48" s="647">
        <v>317.20337900974471</v>
      </c>
    </row>
    <row r="49" spans="2:9" ht="15" thickTop="1">
      <c r="B49" s="1359" t="s">
        <v>970</v>
      </c>
      <c r="C49" s="1359"/>
      <c r="D49" s="1359"/>
      <c r="E49" s="1359"/>
      <c r="F49" s="1359"/>
      <c r="G49" s="1359"/>
      <c r="H49" s="1359"/>
      <c r="I49" s="1359"/>
    </row>
    <row r="50" spans="2:9">
      <c r="B50" s="1310" t="s">
        <v>973</v>
      </c>
      <c r="C50" s="1310"/>
      <c r="D50" s="1310"/>
      <c r="E50" s="1310"/>
      <c r="F50" s="1310"/>
      <c r="G50" s="1310"/>
      <c r="H50" s="1310"/>
      <c r="I50" s="1310"/>
    </row>
    <row r="51" spans="2:9">
      <c r="B51" s="560"/>
      <c r="C51" s="560"/>
      <c r="D51" s="560"/>
      <c r="E51" s="560"/>
      <c r="F51" s="560"/>
      <c r="G51" s="560"/>
      <c r="H51" s="898"/>
      <c r="I51" s="898"/>
    </row>
    <row r="52" spans="2:9">
      <c r="B52" s="417"/>
      <c r="C52" s="411"/>
      <c r="D52" s="411"/>
      <c r="E52" s="411"/>
      <c r="F52" s="411"/>
      <c r="G52" s="411"/>
      <c r="H52" s="411"/>
      <c r="I52" s="411"/>
    </row>
    <row r="53" spans="2:9">
      <c r="B53" s="1358" t="s">
        <v>12</v>
      </c>
      <c r="C53" s="1358"/>
      <c r="D53" s="1358"/>
      <c r="E53" s="1358"/>
      <c r="F53" s="1358"/>
      <c r="G53" s="1358"/>
      <c r="H53" s="1358"/>
      <c r="I53" s="1358"/>
    </row>
    <row r="54" spans="2:9">
      <c r="B54" s="413" t="s">
        <v>11</v>
      </c>
      <c r="C54" s="411"/>
      <c r="D54" s="411"/>
      <c r="E54" s="411"/>
      <c r="F54" s="411"/>
      <c r="G54" s="411"/>
      <c r="H54" s="411"/>
      <c r="I54" s="411"/>
    </row>
    <row r="55" spans="2:9">
      <c r="B55" s="422" t="s">
        <v>115</v>
      </c>
      <c r="C55" s="411"/>
      <c r="D55" s="411"/>
      <c r="E55" s="411"/>
      <c r="F55" s="411"/>
      <c r="G55" s="411"/>
      <c r="H55" s="411"/>
      <c r="I55" s="411"/>
    </row>
    <row r="56" spans="2:9">
      <c r="B56" s="417"/>
      <c r="C56" s="411"/>
      <c r="D56" s="411"/>
      <c r="E56" s="411"/>
      <c r="F56" s="411"/>
      <c r="G56" s="411"/>
      <c r="H56" s="411"/>
      <c r="I56" s="411"/>
    </row>
    <row r="57" spans="2:9">
      <c r="B57" s="415"/>
      <c r="C57" s="416">
        <v>2014</v>
      </c>
      <c r="D57" s="416">
        <v>2015</v>
      </c>
      <c r="E57" s="416">
        <v>2016</v>
      </c>
      <c r="F57" s="416">
        <v>2017</v>
      </c>
      <c r="G57" s="416">
        <v>2018</v>
      </c>
      <c r="H57" s="416">
        <v>2019</v>
      </c>
      <c r="I57" s="416">
        <v>2020</v>
      </c>
    </row>
    <row r="58" spans="2:9">
      <c r="B58" s="417" t="s">
        <v>136</v>
      </c>
      <c r="C58" s="432">
        <v>2.4414408511557573E-2</v>
      </c>
      <c r="D58" s="432">
        <v>1.667633905123379E-2</v>
      </c>
      <c r="E58" s="432">
        <v>7.8368386645927737E-3</v>
      </c>
      <c r="F58" s="432">
        <v>3.699903585923902E-2</v>
      </c>
      <c r="G58" s="432">
        <v>2.476285705657541E-2</v>
      </c>
      <c r="H58" s="432">
        <v>1.704472551347096E-2</v>
      </c>
      <c r="I58" s="991">
        <v>0.15199724084295324</v>
      </c>
    </row>
    <row r="59" spans="2:9">
      <c r="B59" s="422"/>
      <c r="C59" s="432"/>
      <c r="D59" s="432"/>
      <c r="E59" s="432"/>
      <c r="F59" s="432"/>
      <c r="G59" s="432"/>
      <c r="H59" s="432"/>
      <c r="I59" s="991"/>
    </row>
    <row r="60" spans="2:9">
      <c r="B60" s="417" t="s">
        <v>137</v>
      </c>
      <c r="C60" s="432">
        <v>1.6107970836033703E-2</v>
      </c>
      <c r="D60" s="432">
        <v>1.1305496382757785E-2</v>
      </c>
      <c r="E60" s="432">
        <v>4.3437322804334363E-3</v>
      </c>
      <c r="F60" s="432">
        <v>1.2780678547599754E-2</v>
      </c>
      <c r="G60" s="432">
        <v>8.5143292386260314E-3</v>
      </c>
      <c r="H60" s="432">
        <v>8.0890853135062932E-3</v>
      </c>
      <c r="I60" s="991">
        <v>4.3751826330971161E-2</v>
      </c>
    </row>
    <row r="61" spans="2:9">
      <c r="B61" s="422" t="s">
        <v>273</v>
      </c>
      <c r="C61" s="432"/>
      <c r="D61" s="432"/>
      <c r="E61" s="432"/>
      <c r="F61" s="432"/>
      <c r="G61" s="432"/>
      <c r="H61" s="432"/>
      <c r="I61" s="991"/>
    </row>
    <row r="62" spans="2:9">
      <c r="B62" s="648" t="s">
        <v>974</v>
      </c>
      <c r="C62" s="432">
        <v>6.7106928062216466E-3</v>
      </c>
      <c r="D62" s="432">
        <v>5.4159613288306515E-3</v>
      </c>
      <c r="E62" s="432">
        <v>1.1704667821527224E-3</v>
      </c>
      <c r="F62" s="432">
        <v>6.6362935495584453E-3</v>
      </c>
      <c r="G62" s="432">
        <v>3.6909407536901018E-3</v>
      </c>
      <c r="H62" s="432">
        <v>2.1462419845222633E-3</v>
      </c>
      <c r="I62" s="991">
        <v>2.0516589620369244E-2</v>
      </c>
    </row>
    <row r="63" spans="2:9">
      <c r="B63" s="648" t="s">
        <v>975</v>
      </c>
      <c r="C63" s="432">
        <v>2.9163966299416721E-3</v>
      </c>
      <c r="D63" s="432">
        <v>1.945957488578263E-3</v>
      </c>
      <c r="E63" s="432">
        <v>9.0169292847320842E-4</v>
      </c>
      <c r="F63" s="432">
        <v>1.5025570300887046E-3</v>
      </c>
      <c r="G63" s="432">
        <v>6.0397212333110763E-4</v>
      </c>
      <c r="H63" s="432">
        <v>2.2237236446133197E-3</v>
      </c>
      <c r="I63" s="991">
        <v>5.4325493763747908E-3</v>
      </c>
    </row>
    <row r="64" spans="2:9">
      <c r="B64" s="648" t="s">
        <v>976</v>
      </c>
      <c r="C64" s="432">
        <v>2.7219701879455604E-3</v>
      </c>
      <c r="D64" s="432">
        <v>2.0837243904245116E-3</v>
      </c>
      <c r="E64" s="432">
        <v>1.023074668844602E-3</v>
      </c>
      <c r="F64" s="432">
        <v>9.3909814380544029E-4</v>
      </c>
      <c r="G64" s="432">
        <v>7.0463414388629219E-4</v>
      </c>
      <c r="H64" s="432">
        <v>1.1699730673749523E-3</v>
      </c>
      <c r="I64" s="991">
        <v>2.3140109634994981E-3</v>
      </c>
    </row>
    <row r="65" spans="2:9">
      <c r="B65" s="648" t="s">
        <v>977</v>
      </c>
      <c r="C65" s="432">
        <v>1.9442644199611147E-3</v>
      </c>
      <c r="D65" s="432">
        <v>1.0332517638468653E-3</v>
      </c>
      <c r="E65" s="432">
        <v>9.8839417159563231E-4</v>
      </c>
      <c r="F65" s="432">
        <v>1.6277701159294299E-3</v>
      </c>
      <c r="G65" s="432">
        <v>9.4790069356132166E-4</v>
      </c>
      <c r="H65" s="432">
        <v>8.1355743095609266E-4</v>
      </c>
      <c r="I65" s="991">
        <v>3.2228193431186485E-3</v>
      </c>
    </row>
    <row r="66" spans="2:9">
      <c r="B66" s="648" t="s">
        <v>978</v>
      </c>
      <c r="C66" s="432">
        <v>1.8146467919637071E-3</v>
      </c>
      <c r="D66" s="432">
        <v>8.2660141107749219E-4</v>
      </c>
      <c r="E66" s="432">
        <v>2.6010372936727163E-4</v>
      </c>
      <c r="F66" s="432">
        <v>1.1269177725665284E-3</v>
      </c>
      <c r="G66" s="432">
        <v>1.5854268237441573E-3</v>
      </c>
      <c r="H66" s="432">
        <v>3.7966013444617661E-4</v>
      </c>
      <c r="I66" s="991">
        <v>4.8389767207006424E-3</v>
      </c>
    </row>
    <row r="67" spans="2:9">
      <c r="B67" s="648" t="s">
        <v>979</v>
      </c>
      <c r="C67" s="432">
        <v>0</v>
      </c>
      <c r="D67" s="432">
        <v>0</v>
      </c>
      <c r="E67" s="432">
        <v>0</v>
      </c>
      <c r="F67" s="432">
        <v>9.4804193565120631E-4</v>
      </c>
      <c r="G67" s="432">
        <v>9.814547004130497E-4</v>
      </c>
      <c r="H67" s="432">
        <v>1.3559290515934878E-3</v>
      </c>
      <c r="I67" s="991">
        <v>7.4268803069083393E-3</v>
      </c>
    </row>
    <row r="68" spans="2:9">
      <c r="B68" s="648"/>
      <c r="C68" s="432"/>
      <c r="D68" s="432"/>
      <c r="E68" s="432"/>
      <c r="F68" s="432"/>
      <c r="G68" s="432"/>
      <c r="H68" s="432"/>
      <c r="I68" s="991"/>
    </row>
    <row r="69" spans="2:9">
      <c r="B69" s="417" t="s">
        <v>149</v>
      </c>
      <c r="C69" s="432">
        <v>8.3064376755238711E-3</v>
      </c>
      <c r="D69" s="432">
        <v>5.3708426684760053E-3</v>
      </c>
      <c r="E69" s="432">
        <v>3.4931063841593364E-3</v>
      </c>
      <c r="F69" s="432">
        <v>2.4218357311639269E-2</v>
      </c>
      <c r="G69" s="432">
        <v>1.6248527817949381E-2</v>
      </c>
      <c r="H69" s="432">
        <v>8.9556401999646689E-3</v>
      </c>
      <c r="I69" s="991">
        <v>0.10824541451198207</v>
      </c>
    </row>
    <row r="70" spans="2:9">
      <c r="B70" s="417" t="s">
        <v>273</v>
      </c>
      <c r="C70" s="432"/>
      <c r="D70" s="432"/>
      <c r="E70" s="432"/>
      <c r="F70" s="432"/>
      <c r="G70" s="432"/>
      <c r="H70" s="436"/>
      <c r="I70" s="986"/>
    </row>
    <row r="71" spans="2:9">
      <c r="B71" s="649" t="s">
        <v>980</v>
      </c>
      <c r="C71" s="432">
        <v>2.3953337653920929E-3</v>
      </c>
      <c r="D71" s="432">
        <v>2.4798042332324765E-5</v>
      </c>
      <c r="E71" s="432">
        <v>7.740686985970005E-4</v>
      </c>
      <c r="F71" s="432">
        <v>4.5591873312977264E-3</v>
      </c>
      <c r="G71" s="432">
        <v>1.522009750794391E-3</v>
      </c>
      <c r="H71" s="432">
        <v>2.5885073003220137E-3</v>
      </c>
      <c r="I71" s="991">
        <v>2.5544534065780996E-2</v>
      </c>
    </row>
    <row r="72" spans="2:9">
      <c r="B72" s="649" t="s">
        <v>981</v>
      </c>
      <c r="C72" s="432">
        <v>1.5610282998487794E-3</v>
      </c>
      <c r="D72" s="432">
        <v>1.8240337804443329E-3</v>
      </c>
      <c r="E72" s="432">
        <v>1.348724538012426E-3</v>
      </c>
      <c r="F72" s="432">
        <v>1.7386731348169296E-3</v>
      </c>
      <c r="G72" s="432">
        <v>4.6921923181456717E-3</v>
      </c>
      <c r="H72" s="432">
        <v>1.1045785462581008E-3</v>
      </c>
      <c r="I72" s="991">
        <v>2.3737789975565731E-2</v>
      </c>
    </row>
    <row r="73" spans="2:9">
      <c r="B73" s="649" t="s">
        <v>982</v>
      </c>
      <c r="C73" s="432">
        <v>2.0682652840786349E-3</v>
      </c>
      <c r="D73" s="432">
        <v>2.7191742251903334E-3</v>
      </c>
      <c r="E73" s="432">
        <v>1.2488447059353937E-3</v>
      </c>
      <c r="F73" s="432">
        <v>1.1033061620937059E-2</v>
      </c>
      <c r="G73" s="432">
        <v>4.9928362195371563E-3</v>
      </c>
      <c r="H73" s="432">
        <v>4.8286570568746379E-3</v>
      </c>
      <c r="I73" s="991">
        <v>3.7613199438185939E-2</v>
      </c>
    </row>
    <row r="74" spans="2:9">
      <c r="B74" s="649" t="s">
        <v>983</v>
      </c>
      <c r="C74" s="432">
        <v>2.2818103262043639E-3</v>
      </c>
      <c r="D74" s="432">
        <v>8.0283662050901431E-4</v>
      </c>
      <c r="E74" s="432">
        <v>1.2146844161451587E-4</v>
      </c>
      <c r="F74" s="432">
        <v>6.8874352245875559E-3</v>
      </c>
      <c r="G74" s="432">
        <v>5.041489529472162E-3</v>
      </c>
      <c r="H74" s="432">
        <v>4.3389729650991605E-4</v>
      </c>
      <c r="I74" s="991">
        <v>2.1349891032449404E-2</v>
      </c>
    </row>
    <row r="75" spans="2:9">
      <c r="B75" s="422"/>
      <c r="C75" s="432"/>
      <c r="D75" s="432"/>
      <c r="E75" s="432"/>
      <c r="F75" s="432"/>
      <c r="G75" s="432"/>
      <c r="H75" s="432"/>
      <c r="I75" s="991"/>
    </row>
    <row r="76" spans="2:9" ht="26.4">
      <c r="B76" s="423" t="s">
        <v>155</v>
      </c>
      <c r="C76" s="432">
        <v>5.4942622596673143E-4</v>
      </c>
      <c r="D76" s="432">
        <v>3.8901705037618973E-4</v>
      </c>
      <c r="E76" s="432">
        <v>3.8026523644296012E-4</v>
      </c>
      <c r="F76" s="432">
        <v>4.2707589880636149E-4</v>
      </c>
      <c r="G76" s="432">
        <v>4.4364134793156327E-4</v>
      </c>
      <c r="H76" s="432">
        <v>4.4652029864531063E-4</v>
      </c>
      <c r="I76" s="991">
        <v>4.3956613213077264E-3</v>
      </c>
    </row>
    <row r="77" spans="2:9" ht="27" thickBot="1">
      <c r="B77" s="434" t="s">
        <v>116</v>
      </c>
      <c r="C77" s="650">
        <v>2.3864982285590839E-2</v>
      </c>
      <c r="D77" s="650">
        <v>1.6287322000857599E-2</v>
      </c>
      <c r="E77" s="650">
        <v>7.4565734281498135E-3</v>
      </c>
      <c r="F77" s="650">
        <v>3.6571959960432665E-2</v>
      </c>
      <c r="G77" s="650">
        <v>2.4319215708643847E-2</v>
      </c>
      <c r="H77" s="650">
        <v>1.6598205214825652E-2</v>
      </c>
      <c r="I77" s="992">
        <v>0.14760157952164552</v>
      </c>
    </row>
    <row r="78" spans="2:9" ht="15" thickTop="1">
      <c r="B78" s="1359" t="s">
        <v>984</v>
      </c>
      <c r="C78" s="1359"/>
      <c r="D78" s="1359"/>
      <c r="E78" s="1359"/>
      <c r="F78" s="1359"/>
      <c r="G78" s="1359"/>
      <c r="H78" s="1359"/>
      <c r="I78" s="1359"/>
    </row>
    <row r="79" spans="2:9">
      <c r="B79" s="1310"/>
      <c r="C79" s="1310"/>
      <c r="D79" s="1310"/>
      <c r="E79" s="1310"/>
      <c r="F79" s="1310"/>
      <c r="G79" s="1310"/>
      <c r="H79" s="1310"/>
      <c r="I79" s="1310"/>
    </row>
    <row r="80" spans="2:9">
      <c r="B80" s="417"/>
      <c r="C80" s="411"/>
      <c r="D80" s="411"/>
      <c r="E80" s="411"/>
      <c r="F80" s="411"/>
      <c r="G80" s="411"/>
      <c r="H80" s="411"/>
      <c r="I80" s="411"/>
    </row>
    <row r="81" spans="2:9">
      <c r="B81" s="1358" t="s">
        <v>14</v>
      </c>
      <c r="C81" s="1358"/>
      <c r="D81" s="1358"/>
      <c r="E81" s="1358"/>
      <c r="F81" s="1358"/>
      <c r="G81" s="1358"/>
      <c r="H81" s="1358"/>
      <c r="I81" s="1358"/>
    </row>
    <row r="82" spans="2:9">
      <c r="B82" s="413" t="s">
        <v>13</v>
      </c>
      <c r="C82" s="411"/>
      <c r="D82" s="411"/>
      <c r="E82" s="411"/>
      <c r="F82" s="411"/>
      <c r="G82" s="411"/>
      <c r="H82" s="411"/>
      <c r="I82" s="411"/>
    </row>
    <row r="83" spans="2:9">
      <c r="B83" s="422" t="s">
        <v>156</v>
      </c>
      <c r="C83" s="411"/>
      <c r="D83" s="411"/>
      <c r="E83" s="411"/>
      <c r="F83" s="411"/>
      <c r="G83" s="411"/>
      <c r="H83" s="411"/>
      <c r="I83" s="411"/>
    </row>
    <row r="84" spans="2:9">
      <c r="B84" s="417"/>
      <c r="C84" s="411"/>
      <c r="D84" s="411"/>
      <c r="E84" s="411"/>
      <c r="F84" s="411"/>
      <c r="G84" s="411"/>
      <c r="H84" s="411"/>
      <c r="I84" s="411"/>
    </row>
    <row r="85" spans="2:9">
      <c r="B85" s="415"/>
      <c r="C85" s="416">
        <v>2014</v>
      </c>
      <c r="D85" s="416">
        <v>2015</v>
      </c>
      <c r="E85" s="416">
        <v>2016</v>
      </c>
      <c r="F85" s="416">
        <v>2017</v>
      </c>
      <c r="G85" s="416">
        <v>2018</v>
      </c>
      <c r="H85" s="416">
        <v>2019</v>
      </c>
      <c r="I85" s="416">
        <v>2020</v>
      </c>
    </row>
    <row r="86" spans="2:9">
      <c r="B86" s="85" t="s">
        <v>157</v>
      </c>
      <c r="C86" s="411"/>
      <c r="D86" s="411"/>
      <c r="E86" s="411"/>
      <c r="F86" s="411"/>
      <c r="G86" s="411"/>
      <c r="H86" s="411"/>
      <c r="I86" s="411"/>
    </row>
    <row r="87" spans="2:9">
      <c r="B87" s="435" t="s">
        <v>158</v>
      </c>
      <c r="C87" s="436">
        <v>1</v>
      </c>
      <c r="D87" s="436">
        <v>1</v>
      </c>
      <c r="E87" s="436">
        <v>1</v>
      </c>
      <c r="F87" s="436">
        <v>1</v>
      </c>
      <c r="G87" s="436">
        <v>1</v>
      </c>
      <c r="H87" s="436">
        <v>1</v>
      </c>
      <c r="I87" s="436">
        <v>1</v>
      </c>
    </row>
    <row r="88" spans="2:9">
      <c r="B88" s="47" t="s">
        <v>159</v>
      </c>
      <c r="C88" s="436">
        <v>48</v>
      </c>
      <c r="D88" s="436">
        <v>58</v>
      </c>
      <c r="E88" s="436">
        <v>50</v>
      </c>
      <c r="F88" s="436">
        <v>50</v>
      </c>
      <c r="G88" s="436">
        <v>50</v>
      </c>
      <c r="H88" s="436">
        <v>50</v>
      </c>
      <c r="I88" s="436">
        <v>50</v>
      </c>
    </row>
    <row r="89" spans="2:9">
      <c r="B89" s="47" t="s">
        <v>160</v>
      </c>
      <c r="C89" s="436">
        <v>22</v>
      </c>
      <c r="D89" s="436">
        <v>18</v>
      </c>
      <c r="E89" s="436">
        <v>18</v>
      </c>
      <c r="F89" s="436">
        <v>18</v>
      </c>
      <c r="G89" s="436">
        <v>16</v>
      </c>
      <c r="H89" s="436">
        <v>16</v>
      </c>
      <c r="I89" s="436">
        <v>16</v>
      </c>
    </row>
    <row r="90" spans="2:9">
      <c r="B90" s="651" t="s">
        <v>161</v>
      </c>
      <c r="C90" s="432">
        <v>7.0173068990416931</v>
      </c>
      <c r="D90" s="432">
        <v>6.5764908230973091</v>
      </c>
      <c r="E90" s="432">
        <v>7.6446942428860751</v>
      </c>
      <c r="F90" s="432">
        <v>8.8505204351544666</v>
      </c>
      <c r="G90" s="432">
        <v>8.474004771379775</v>
      </c>
      <c r="H90" s="432">
        <v>7.934420330800199</v>
      </c>
      <c r="I90" s="432">
        <v>9.3841381670902031</v>
      </c>
    </row>
    <row r="91" spans="2:9">
      <c r="B91" s="435"/>
      <c r="C91" s="432"/>
      <c r="D91" s="432"/>
      <c r="E91" s="432"/>
      <c r="F91" s="432"/>
      <c r="G91" s="432"/>
      <c r="H91" s="432"/>
      <c r="I91" s="432"/>
    </row>
    <row r="92" spans="2:9">
      <c r="B92" s="85" t="s">
        <v>501</v>
      </c>
      <c r="C92" s="432"/>
      <c r="D92" s="432"/>
      <c r="E92" s="432"/>
      <c r="F92" s="432"/>
      <c r="G92" s="432"/>
      <c r="H92" s="432"/>
      <c r="I92" s="432"/>
    </row>
    <row r="93" spans="2:9">
      <c r="B93" s="435" t="s">
        <v>163</v>
      </c>
      <c r="C93" s="436">
        <v>16</v>
      </c>
      <c r="D93" s="436">
        <v>17</v>
      </c>
      <c r="E93" s="436">
        <v>17</v>
      </c>
      <c r="F93" s="436">
        <v>17</v>
      </c>
      <c r="G93" s="436">
        <v>17</v>
      </c>
      <c r="H93" s="436">
        <v>17</v>
      </c>
      <c r="I93" s="436">
        <v>17</v>
      </c>
    </row>
    <row r="94" spans="2:9">
      <c r="B94" s="435" t="s">
        <v>158</v>
      </c>
      <c r="C94" s="436">
        <v>470</v>
      </c>
      <c r="D94" s="436">
        <v>542</v>
      </c>
      <c r="E94" s="436">
        <v>547</v>
      </c>
      <c r="F94" s="436">
        <v>547</v>
      </c>
      <c r="G94" s="436">
        <v>549</v>
      </c>
      <c r="H94" s="436">
        <v>533</v>
      </c>
      <c r="I94" s="436">
        <v>481</v>
      </c>
    </row>
    <row r="95" spans="2:9">
      <c r="B95" s="435" t="s">
        <v>165</v>
      </c>
      <c r="C95" s="436">
        <v>956618</v>
      </c>
      <c r="D95" s="436">
        <v>1124549</v>
      </c>
      <c r="E95" s="436">
        <v>1240014</v>
      </c>
      <c r="F95" s="436">
        <v>1517428</v>
      </c>
      <c r="G95" s="436">
        <v>2623481</v>
      </c>
      <c r="H95" s="436">
        <v>2489015</v>
      </c>
      <c r="I95" s="436">
        <v>2713215</v>
      </c>
    </row>
    <row r="96" spans="2:9">
      <c r="B96" s="651" t="s">
        <v>161</v>
      </c>
      <c r="C96" s="432">
        <v>13.203282998487795</v>
      </c>
      <c r="D96" s="432">
        <v>12.37220363325762</v>
      </c>
      <c r="E96" s="432">
        <v>13.048237797233536</v>
      </c>
      <c r="F96" s="432">
        <v>14.333338341856766</v>
      </c>
      <c r="G96" s="432">
        <v>13.629679094233744</v>
      </c>
      <c r="H96" s="432">
        <v>14.16071652305699</v>
      </c>
      <c r="I96" s="432">
        <v>15.245383274644077</v>
      </c>
    </row>
    <row r="97" spans="2:9">
      <c r="B97" s="435"/>
      <c r="C97" s="432"/>
      <c r="D97" s="432"/>
      <c r="E97" s="432"/>
      <c r="F97" s="432"/>
      <c r="G97" s="432"/>
      <c r="H97" s="432"/>
      <c r="I97" s="432"/>
    </row>
    <row r="98" spans="2:9" ht="26.4">
      <c r="B98" s="88" t="s">
        <v>166</v>
      </c>
      <c r="C98" s="432"/>
      <c r="D98" s="432"/>
      <c r="E98" s="432"/>
      <c r="F98" s="432"/>
      <c r="G98" s="432"/>
      <c r="H98" s="432"/>
      <c r="I98" s="432"/>
    </row>
    <row r="99" spans="2:9">
      <c r="B99" s="435" t="s">
        <v>163</v>
      </c>
      <c r="C99" s="436">
        <v>12</v>
      </c>
      <c r="D99" s="436">
        <v>9</v>
      </c>
      <c r="E99" s="436">
        <v>9</v>
      </c>
      <c r="F99" s="436">
        <v>9</v>
      </c>
      <c r="G99" s="436">
        <v>9</v>
      </c>
      <c r="H99" s="436">
        <v>8</v>
      </c>
      <c r="I99" s="436">
        <v>8</v>
      </c>
    </row>
    <row r="100" spans="2:9">
      <c r="B100" s="435" t="s">
        <v>158</v>
      </c>
      <c r="C100" s="436">
        <v>168</v>
      </c>
      <c r="D100" s="436">
        <v>118</v>
      </c>
      <c r="E100" s="436">
        <v>112</v>
      </c>
      <c r="F100" s="436">
        <v>98</v>
      </c>
      <c r="G100" s="436">
        <v>88</v>
      </c>
      <c r="H100" s="436">
        <v>68</v>
      </c>
      <c r="I100" s="436">
        <v>58</v>
      </c>
    </row>
    <row r="101" spans="2:9">
      <c r="B101" s="435" t="s">
        <v>165</v>
      </c>
      <c r="C101" s="436">
        <v>175536</v>
      </c>
      <c r="D101" s="436">
        <v>120718</v>
      </c>
      <c r="E101" s="436">
        <v>111544</v>
      </c>
      <c r="F101" s="436">
        <v>119401</v>
      </c>
      <c r="G101" s="436">
        <v>116883</v>
      </c>
      <c r="H101" s="436">
        <v>102634</v>
      </c>
      <c r="I101" s="436">
        <v>133297</v>
      </c>
    </row>
    <row r="102" spans="2:9">
      <c r="B102" s="651" t="s">
        <v>161</v>
      </c>
      <c r="C102" s="505">
        <v>0.80213566645063727</v>
      </c>
      <c r="D102" s="505">
        <v>0.52371691657008634</v>
      </c>
      <c r="E102" s="505">
        <v>0.57515367795343453</v>
      </c>
      <c r="F102" s="505">
        <v>0.71212778174285873</v>
      </c>
      <c r="G102" s="505">
        <v>0.72728946922392934</v>
      </c>
      <c r="H102" s="505">
        <v>0.58147153596512702</v>
      </c>
      <c r="I102" s="505">
        <v>0.64376608088598897</v>
      </c>
    </row>
    <row r="103" spans="2:9">
      <c r="B103" s="435"/>
      <c r="C103" s="432"/>
      <c r="D103" s="432"/>
      <c r="E103" s="432"/>
      <c r="F103" s="432"/>
      <c r="G103" s="432"/>
      <c r="H103" s="432"/>
      <c r="I103" s="432"/>
    </row>
    <row r="104" spans="2:9">
      <c r="B104" s="85" t="s">
        <v>167</v>
      </c>
      <c r="C104" s="432"/>
      <c r="D104" s="432"/>
      <c r="E104" s="432"/>
      <c r="F104" s="432"/>
      <c r="G104" s="432"/>
      <c r="H104" s="432"/>
      <c r="I104" s="432"/>
    </row>
    <row r="105" spans="2:9">
      <c r="B105" s="435" t="s">
        <v>163</v>
      </c>
      <c r="C105" s="436" t="s">
        <v>124</v>
      </c>
      <c r="D105" s="436">
        <v>2</v>
      </c>
      <c r="E105" s="436">
        <v>2</v>
      </c>
      <c r="F105" s="436">
        <v>2</v>
      </c>
      <c r="G105" s="436">
        <v>4</v>
      </c>
      <c r="H105" s="436">
        <v>4</v>
      </c>
      <c r="I105" s="436">
        <v>5</v>
      </c>
    </row>
    <row r="106" spans="2:9">
      <c r="B106" s="651" t="s">
        <v>161</v>
      </c>
      <c r="C106" s="436" t="s">
        <v>124</v>
      </c>
      <c r="D106" s="436" t="s">
        <v>124</v>
      </c>
      <c r="E106" s="436" t="s">
        <v>124</v>
      </c>
      <c r="F106" s="991">
        <v>16.28742063362348</v>
      </c>
      <c r="G106" s="991">
        <v>19.321417266037372</v>
      </c>
      <c r="H106" s="991">
        <v>19.034220883438135</v>
      </c>
      <c r="I106" s="432">
        <v>52.860323756812285</v>
      </c>
    </row>
    <row r="107" spans="2:9" ht="15" thickBot="1">
      <c r="B107" s="437" t="s">
        <v>170</v>
      </c>
      <c r="C107" s="650">
        <v>0</v>
      </c>
      <c r="D107" s="650">
        <v>0</v>
      </c>
      <c r="E107" s="650">
        <v>0</v>
      </c>
      <c r="F107" s="991">
        <v>16.28742063362348</v>
      </c>
      <c r="G107" s="991">
        <v>19.321417266037372</v>
      </c>
      <c r="H107" s="991">
        <v>19.034220883438135</v>
      </c>
      <c r="I107" s="650">
        <v>52.860323756812285</v>
      </c>
    </row>
    <row r="108" spans="2:9" ht="15" thickTop="1">
      <c r="B108" s="1359" t="s">
        <v>985</v>
      </c>
      <c r="C108" s="1359"/>
      <c r="D108" s="1359"/>
      <c r="E108" s="1359"/>
      <c r="F108" s="1359"/>
      <c r="G108" s="1359"/>
      <c r="H108" s="1359"/>
      <c r="I108" s="1359"/>
    </row>
    <row r="109" spans="2:9">
      <c r="B109" s="1374"/>
      <c r="C109" s="1374"/>
      <c r="D109" s="1374"/>
      <c r="E109" s="1374"/>
      <c r="F109" s="1374"/>
      <c r="G109" s="1374"/>
      <c r="H109" s="1374"/>
      <c r="I109" s="1374"/>
    </row>
    <row r="110" spans="2:9">
      <c r="B110" s="417"/>
      <c r="C110" s="417"/>
      <c r="D110" s="417"/>
      <c r="E110" s="417"/>
      <c r="F110" s="417"/>
      <c r="G110" s="417"/>
      <c r="H110" s="417"/>
      <c r="I110" s="417"/>
    </row>
    <row r="111" spans="2:9">
      <c r="B111" s="1358" t="s">
        <v>17</v>
      </c>
      <c r="C111" s="1358"/>
      <c r="D111" s="1358"/>
      <c r="E111" s="1358"/>
      <c r="F111" s="1358"/>
      <c r="G111" s="1358"/>
      <c r="H111" s="1358"/>
      <c r="I111" s="1358"/>
    </row>
    <row r="112" spans="2:9">
      <c r="B112" s="413" t="s">
        <v>16</v>
      </c>
      <c r="C112" s="411"/>
      <c r="D112" s="411"/>
      <c r="E112" s="411"/>
      <c r="F112" s="411"/>
      <c r="G112" s="411"/>
      <c r="H112" s="411"/>
      <c r="I112" s="411"/>
    </row>
    <row r="113" spans="2:9">
      <c r="B113" s="422" t="s">
        <v>172</v>
      </c>
      <c r="C113" s="411"/>
      <c r="D113" s="411"/>
      <c r="E113" s="411"/>
      <c r="F113" s="411"/>
      <c r="G113" s="411"/>
      <c r="H113" s="411"/>
      <c r="I113" s="411"/>
    </row>
    <row r="114" spans="2:9">
      <c r="B114" s="417"/>
      <c r="C114" s="411"/>
      <c r="D114" s="411"/>
      <c r="E114" s="411"/>
      <c r="F114" s="411"/>
      <c r="G114" s="411"/>
      <c r="H114" s="411"/>
      <c r="I114" s="411"/>
    </row>
    <row r="115" spans="2:9">
      <c r="B115" s="417"/>
      <c r="C115" s="416">
        <v>2014</v>
      </c>
      <c r="D115" s="416">
        <v>2015</v>
      </c>
      <c r="E115" s="416">
        <v>2016</v>
      </c>
      <c r="F115" s="416">
        <v>2017</v>
      </c>
      <c r="G115" s="416">
        <v>2018</v>
      </c>
      <c r="H115" s="416">
        <v>2019</v>
      </c>
      <c r="I115" s="416">
        <v>2020</v>
      </c>
    </row>
    <row r="116" spans="2:9">
      <c r="B116" s="652" t="s">
        <v>173</v>
      </c>
      <c r="C116" s="653"/>
      <c r="D116" s="653"/>
      <c r="E116" s="653"/>
      <c r="F116" s="653"/>
      <c r="G116" s="653"/>
      <c r="H116" s="653"/>
      <c r="I116" s="653"/>
    </row>
    <row r="117" spans="2:9">
      <c r="B117" s="60" t="s">
        <v>174</v>
      </c>
      <c r="C117" s="654">
        <v>1661000</v>
      </c>
      <c r="D117" s="654">
        <v>1583067</v>
      </c>
      <c r="E117" s="654">
        <v>1568258</v>
      </c>
      <c r="F117" s="654">
        <v>1930861</v>
      </c>
      <c r="G117" s="436">
        <v>2190352</v>
      </c>
      <c r="H117" s="436">
        <v>2391986</v>
      </c>
      <c r="I117" s="436">
        <v>2513265</v>
      </c>
    </row>
    <row r="118" spans="2:9">
      <c r="B118" s="60" t="s">
        <v>175</v>
      </c>
      <c r="C118" s="654">
        <v>1661000</v>
      </c>
      <c r="D118" s="654">
        <v>1583067</v>
      </c>
      <c r="E118" s="654">
        <v>1568258</v>
      </c>
      <c r="F118" s="654">
        <v>1930861</v>
      </c>
      <c r="G118" s="436">
        <v>2190352</v>
      </c>
      <c r="H118" s="436">
        <v>2391986</v>
      </c>
      <c r="I118" s="436">
        <v>2513265</v>
      </c>
    </row>
    <row r="119" spans="2:9">
      <c r="B119" s="60" t="s">
        <v>176</v>
      </c>
      <c r="C119" s="654" t="s">
        <v>139</v>
      </c>
      <c r="D119" s="654" t="s">
        <v>139</v>
      </c>
      <c r="E119" s="654" t="s">
        <v>139</v>
      </c>
      <c r="F119" s="654" t="s">
        <v>139</v>
      </c>
      <c r="G119" s="654" t="s">
        <v>139</v>
      </c>
      <c r="H119" s="654" t="s">
        <v>139</v>
      </c>
      <c r="I119" s="654" t="s">
        <v>354</v>
      </c>
    </row>
    <row r="120" spans="2:9">
      <c r="B120" s="60" t="s">
        <v>177</v>
      </c>
      <c r="C120" s="654">
        <v>1442000</v>
      </c>
      <c r="D120" s="654">
        <v>1512251</v>
      </c>
      <c r="E120" s="654">
        <v>1483737</v>
      </c>
      <c r="F120" s="654">
        <v>1467426</v>
      </c>
      <c r="G120" s="436">
        <v>1450764</v>
      </c>
      <c r="H120" s="436">
        <v>1430566</v>
      </c>
      <c r="I120" s="436">
        <v>1362928</v>
      </c>
    </row>
    <row r="121" spans="2:9">
      <c r="B121" s="60" t="s">
        <v>178</v>
      </c>
      <c r="C121" s="993" t="s">
        <v>124</v>
      </c>
      <c r="D121" s="993">
        <v>63511</v>
      </c>
      <c r="E121" s="993">
        <v>72356</v>
      </c>
      <c r="F121" s="993">
        <v>78575</v>
      </c>
      <c r="G121" s="993">
        <v>95261</v>
      </c>
      <c r="H121" s="993">
        <v>118324</v>
      </c>
      <c r="I121" s="654">
        <v>164535</v>
      </c>
    </row>
    <row r="122" spans="2:9" ht="39.6">
      <c r="B122" s="63" t="s">
        <v>179</v>
      </c>
      <c r="C122" s="986" t="s">
        <v>124</v>
      </c>
      <c r="D122" s="986">
        <v>63511</v>
      </c>
      <c r="E122" s="986">
        <v>72356</v>
      </c>
      <c r="F122" s="986">
        <v>78575</v>
      </c>
      <c r="G122" s="986">
        <v>95261</v>
      </c>
      <c r="H122" s="986">
        <v>118324</v>
      </c>
      <c r="I122" s="436">
        <v>164535</v>
      </c>
    </row>
    <row r="123" spans="2:9">
      <c r="B123" s="64" t="s">
        <v>180</v>
      </c>
      <c r="C123" s="993">
        <v>3103000</v>
      </c>
      <c r="D123" s="993">
        <v>3158829</v>
      </c>
      <c r="E123" s="993">
        <v>3124351</v>
      </c>
      <c r="F123" s="993">
        <v>3476862</v>
      </c>
      <c r="G123" s="986">
        <v>3736377</v>
      </c>
      <c r="H123" s="986">
        <v>3940876</v>
      </c>
      <c r="I123" s="436">
        <v>4040728</v>
      </c>
    </row>
    <row r="124" spans="2:9" ht="26.4">
      <c r="B124" s="63" t="s">
        <v>181</v>
      </c>
      <c r="C124" s="993">
        <v>1661000</v>
      </c>
      <c r="D124" s="993">
        <v>1583067</v>
      </c>
      <c r="E124" s="993">
        <v>1568258</v>
      </c>
      <c r="F124" s="993">
        <v>1930861</v>
      </c>
      <c r="G124" s="986">
        <v>2190352</v>
      </c>
      <c r="H124" s="986">
        <v>2391986</v>
      </c>
      <c r="I124" s="436">
        <v>0</v>
      </c>
    </row>
    <row r="125" spans="2:9">
      <c r="B125" s="60" t="s">
        <v>182</v>
      </c>
      <c r="C125" s="993" t="s">
        <v>139</v>
      </c>
      <c r="D125" s="993" t="s">
        <v>139</v>
      </c>
      <c r="E125" s="993" t="s">
        <v>139</v>
      </c>
      <c r="F125" s="993" t="s">
        <v>139</v>
      </c>
      <c r="G125" s="993" t="s">
        <v>139</v>
      </c>
      <c r="H125" s="993" t="s">
        <v>139</v>
      </c>
      <c r="I125" s="654" t="s">
        <v>354</v>
      </c>
    </row>
    <row r="126" spans="2:9">
      <c r="B126" s="60"/>
      <c r="C126" s="993"/>
      <c r="D126" s="993"/>
      <c r="E126" s="993"/>
      <c r="F126" s="993"/>
      <c r="G126" s="986"/>
      <c r="H126" s="986"/>
      <c r="I126" s="436"/>
    </row>
    <row r="127" spans="2:9">
      <c r="B127" s="67" t="s">
        <v>183</v>
      </c>
      <c r="C127" s="993"/>
      <c r="D127" s="993"/>
      <c r="E127" s="993"/>
      <c r="F127" s="993"/>
      <c r="G127" s="986"/>
      <c r="H127" s="986"/>
      <c r="I127" s="436"/>
    </row>
    <row r="128" spans="2:9">
      <c r="B128" s="60" t="s">
        <v>184</v>
      </c>
      <c r="C128" s="994">
        <v>1240</v>
      </c>
      <c r="D128" s="994">
        <v>1254</v>
      </c>
      <c r="E128" s="994">
        <v>1277</v>
      </c>
      <c r="F128" s="994">
        <v>1361</v>
      </c>
      <c r="G128" s="994">
        <v>1398</v>
      </c>
      <c r="H128" s="994">
        <v>1444</v>
      </c>
      <c r="I128" s="441">
        <v>1505</v>
      </c>
    </row>
    <row r="129" spans="2:9">
      <c r="B129" s="72" t="s">
        <v>185</v>
      </c>
      <c r="C129" s="993">
        <v>1240</v>
      </c>
      <c r="D129" s="993">
        <v>1254</v>
      </c>
      <c r="E129" s="993">
        <v>1277</v>
      </c>
      <c r="F129" s="993">
        <v>1361</v>
      </c>
      <c r="G129" s="986">
        <v>1398</v>
      </c>
      <c r="H129" s="986">
        <v>1444</v>
      </c>
      <c r="I129" s="436">
        <v>1505</v>
      </c>
    </row>
    <row r="130" spans="2:9">
      <c r="B130" s="72" t="s">
        <v>186</v>
      </c>
      <c r="C130" s="993" t="s">
        <v>354</v>
      </c>
      <c r="D130" s="993">
        <v>1005</v>
      </c>
      <c r="E130" s="993">
        <v>1009</v>
      </c>
      <c r="F130" s="993">
        <v>1051</v>
      </c>
      <c r="G130" s="993">
        <v>1068</v>
      </c>
      <c r="H130" s="993">
        <v>1035</v>
      </c>
      <c r="I130" s="654">
        <v>1046</v>
      </c>
    </row>
    <row r="131" spans="2:9">
      <c r="B131" s="60" t="s">
        <v>187</v>
      </c>
      <c r="C131" s="986">
        <v>2</v>
      </c>
      <c r="D131" s="986">
        <v>2</v>
      </c>
      <c r="E131" s="986">
        <v>2</v>
      </c>
      <c r="F131" s="986">
        <v>2</v>
      </c>
      <c r="G131" s="986">
        <v>2</v>
      </c>
      <c r="H131" s="986">
        <v>2</v>
      </c>
      <c r="I131" s="436">
        <v>2</v>
      </c>
    </row>
    <row r="132" spans="2:9">
      <c r="B132" s="60"/>
      <c r="C132" s="995"/>
      <c r="D132" s="995"/>
      <c r="E132" s="995"/>
      <c r="F132" s="995"/>
      <c r="G132" s="995"/>
      <c r="H132" s="995"/>
      <c r="I132" s="483"/>
    </row>
    <row r="133" spans="2:9">
      <c r="B133" s="60" t="s">
        <v>188</v>
      </c>
      <c r="C133" s="986">
        <v>26617</v>
      </c>
      <c r="D133" s="986">
        <v>30274</v>
      </c>
      <c r="E133" s="986">
        <v>36114</v>
      </c>
      <c r="F133" s="986">
        <v>43807</v>
      </c>
      <c r="G133" s="986">
        <v>49811</v>
      </c>
      <c r="H133" s="986">
        <v>54271</v>
      </c>
      <c r="I133" s="436">
        <v>61356</v>
      </c>
    </row>
    <row r="134" spans="2:9">
      <c r="B134" s="72" t="s">
        <v>189</v>
      </c>
      <c r="C134" s="986">
        <v>26617</v>
      </c>
      <c r="D134" s="986">
        <v>30274</v>
      </c>
      <c r="E134" s="986">
        <v>36114</v>
      </c>
      <c r="F134" s="986">
        <v>43807</v>
      </c>
      <c r="G134" s="986">
        <v>49811</v>
      </c>
      <c r="H134" s="986">
        <v>54271</v>
      </c>
      <c r="I134" s="436">
        <v>61356</v>
      </c>
    </row>
    <row r="135" spans="2:9">
      <c r="B135" s="60" t="s">
        <v>504</v>
      </c>
      <c r="C135" s="993" t="s">
        <v>139</v>
      </c>
      <c r="D135" s="993" t="s">
        <v>139</v>
      </c>
      <c r="E135" s="993" t="s">
        <v>139</v>
      </c>
      <c r="F135" s="993" t="s">
        <v>139</v>
      </c>
      <c r="G135" s="993" t="s">
        <v>139</v>
      </c>
      <c r="H135" s="993" t="s">
        <v>139</v>
      </c>
      <c r="I135" s="654" t="s">
        <v>354</v>
      </c>
    </row>
    <row r="136" spans="2:9">
      <c r="B136" s="75" t="s">
        <v>190</v>
      </c>
      <c r="C136" s="993" t="s">
        <v>139</v>
      </c>
      <c r="D136" s="993" t="s">
        <v>139</v>
      </c>
      <c r="E136" s="993" t="s">
        <v>139</v>
      </c>
      <c r="F136" s="993" t="s">
        <v>139</v>
      </c>
      <c r="G136" s="993" t="s">
        <v>139</v>
      </c>
      <c r="H136" s="993" t="s">
        <v>139</v>
      </c>
      <c r="I136" s="654" t="s">
        <v>354</v>
      </c>
    </row>
    <row r="137" spans="2:9">
      <c r="B137" s="60" t="s">
        <v>191</v>
      </c>
      <c r="C137" s="993" t="s">
        <v>139</v>
      </c>
      <c r="D137" s="993" t="s">
        <v>139</v>
      </c>
      <c r="E137" s="993" t="s">
        <v>139</v>
      </c>
      <c r="F137" s="993" t="s">
        <v>139</v>
      </c>
      <c r="G137" s="993" t="s">
        <v>139</v>
      </c>
      <c r="H137" s="993" t="s">
        <v>139</v>
      </c>
      <c r="I137" s="654" t="s">
        <v>354</v>
      </c>
    </row>
    <row r="138" spans="2:9">
      <c r="B138" s="60" t="s">
        <v>192</v>
      </c>
      <c r="C138" s="986">
        <v>2</v>
      </c>
      <c r="D138" s="986">
        <v>2</v>
      </c>
      <c r="E138" s="986">
        <v>2</v>
      </c>
      <c r="F138" s="986">
        <v>2</v>
      </c>
      <c r="G138" s="986">
        <v>2</v>
      </c>
      <c r="H138" s="986">
        <v>2</v>
      </c>
      <c r="I138" s="436">
        <v>2</v>
      </c>
    </row>
    <row r="139" spans="2:9">
      <c r="B139" s="63" t="s">
        <v>193</v>
      </c>
      <c r="C139" s="986">
        <v>2</v>
      </c>
      <c r="D139" s="986">
        <v>2</v>
      </c>
      <c r="E139" s="986">
        <v>2</v>
      </c>
      <c r="F139" s="986">
        <v>2</v>
      </c>
      <c r="G139" s="986">
        <v>2</v>
      </c>
      <c r="H139" s="986">
        <v>2</v>
      </c>
      <c r="I139" s="436">
        <v>2</v>
      </c>
    </row>
    <row r="140" spans="2:9" ht="15" thickBot="1">
      <c r="B140" s="219" t="s">
        <v>194</v>
      </c>
      <c r="C140" s="993" t="s">
        <v>139</v>
      </c>
      <c r="D140" s="993" t="s">
        <v>139</v>
      </c>
      <c r="E140" s="993" t="s">
        <v>139</v>
      </c>
      <c r="F140" s="993" t="s">
        <v>139</v>
      </c>
      <c r="G140" s="993" t="s">
        <v>139</v>
      </c>
      <c r="H140" s="993" t="s">
        <v>139</v>
      </c>
      <c r="I140" s="654" t="s">
        <v>354</v>
      </c>
    </row>
    <row r="141" spans="2:9" ht="15" thickTop="1">
      <c r="B141" s="1392" t="s">
        <v>986</v>
      </c>
      <c r="C141" s="1392"/>
      <c r="D141" s="1392"/>
      <c r="E141" s="1392"/>
      <c r="F141" s="1392"/>
      <c r="G141" s="1392"/>
      <c r="H141" s="1392"/>
      <c r="I141" s="1392"/>
    </row>
    <row r="142" spans="2:9">
      <c r="B142" s="1374" t="s">
        <v>987</v>
      </c>
      <c r="C142" s="1392"/>
      <c r="D142" s="1392"/>
      <c r="E142" s="1392"/>
      <c r="F142" s="1392"/>
      <c r="G142" s="1392"/>
      <c r="H142" s="1392"/>
      <c r="I142" s="1392"/>
    </row>
    <row r="143" spans="2:9">
      <c r="B143" s="655"/>
      <c r="C143" s="655"/>
      <c r="D143" s="655"/>
      <c r="E143" s="655"/>
      <c r="F143" s="655"/>
      <c r="G143" s="655"/>
      <c r="H143" s="907"/>
      <c r="I143" s="907"/>
    </row>
    <row r="144" spans="2:9">
      <c r="B144" s="417"/>
      <c r="C144" s="411"/>
      <c r="D144" s="411"/>
      <c r="E144" s="411"/>
      <c r="F144" s="411"/>
      <c r="G144" s="411"/>
      <c r="H144" s="411"/>
      <c r="I144" s="411"/>
    </row>
    <row r="145" spans="2:9">
      <c r="B145" s="1358" t="s">
        <v>19</v>
      </c>
      <c r="C145" s="1358"/>
      <c r="D145" s="1358"/>
      <c r="E145" s="1358"/>
      <c r="F145" s="1358"/>
      <c r="G145" s="1358"/>
      <c r="H145" s="1358"/>
      <c r="I145" s="1358"/>
    </row>
    <row r="146" spans="2:9">
      <c r="B146" s="413" t="s">
        <v>18</v>
      </c>
      <c r="C146" s="411"/>
      <c r="D146" s="411"/>
      <c r="E146" s="411"/>
      <c r="F146" s="411"/>
      <c r="G146" s="411"/>
      <c r="H146" s="411"/>
      <c r="I146" s="411"/>
    </row>
    <row r="147" spans="2:9">
      <c r="B147" s="422" t="s">
        <v>196</v>
      </c>
      <c r="C147" s="411"/>
      <c r="D147" s="411"/>
      <c r="E147" s="411"/>
      <c r="F147" s="411"/>
      <c r="G147" s="411"/>
      <c r="H147" s="411"/>
      <c r="I147" s="411"/>
    </row>
    <row r="148" spans="2:9">
      <c r="B148" s="417"/>
      <c r="C148" s="411"/>
      <c r="D148" s="411"/>
      <c r="E148" s="411"/>
      <c r="F148" s="411"/>
      <c r="G148" s="411"/>
      <c r="H148" s="411"/>
      <c r="I148" s="411"/>
    </row>
    <row r="149" spans="2:9">
      <c r="B149" s="415"/>
      <c r="C149" s="416">
        <v>2014</v>
      </c>
      <c r="D149" s="416">
        <v>2015</v>
      </c>
      <c r="E149" s="416">
        <v>2016</v>
      </c>
      <c r="F149" s="416">
        <v>2017</v>
      </c>
      <c r="G149" s="416">
        <v>2018</v>
      </c>
      <c r="H149" s="416">
        <v>2019</v>
      </c>
      <c r="I149" s="416">
        <v>2020</v>
      </c>
    </row>
    <row r="150" spans="2:9">
      <c r="B150" s="85" t="s">
        <v>197</v>
      </c>
      <c r="C150" s="411">
        <v>57853.502</v>
      </c>
      <c r="D150" s="976">
        <v>81727.940999999992</v>
      </c>
      <c r="E150" s="976">
        <v>90525.671000000002</v>
      </c>
      <c r="F150" s="976">
        <v>109432.656</v>
      </c>
      <c r="G150" s="976">
        <v>131886.174</v>
      </c>
      <c r="H150" s="976">
        <v>159307.481</v>
      </c>
      <c r="I150" s="411">
        <v>208061.02091683779</v>
      </c>
    </row>
    <row r="151" spans="2:9">
      <c r="B151" s="64" t="s">
        <v>198</v>
      </c>
      <c r="C151" s="432">
        <v>2349.7289999999998</v>
      </c>
      <c r="D151" s="991">
        <v>22743.326000000001</v>
      </c>
      <c r="E151" s="991">
        <v>26089.359</v>
      </c>
      <c r="F151" s="991">
        <v>35435.587</v>
      </c>
      <c r="G151" s="991">
        <v>43277.767</v>
      </c>
      <c r="H151" s="991">
        <v>56513.038</v>
      </c>
      <c r="I151" s="432">
        <v>96994.466916837802</v>
      </c>
    </row>
    <row r="152" spans="2:9">
      <c r="B152" s="80" t="s">
        <v>199</v>
      </c>
      <c r="C152" s="469" t="s">
        <v>139</v>
      </c>
      <c r="D152" s="224" t="s">
        <v>481</v>
      </c>
      <c r="E152" s="224" t="s">
        <v>481</v>
      </c>
      <c r="F152" s="224" t="s">
        <v>481</v>
      </c>
      <c r="G152" s="224" t="s">
        <v>481</v>
      </c>
      <c r="H152" s="224" t="s">
        <v>481</v>
      </c>
      <c r="I152" s="469" t="s">
        <v>481</v>
      </c>
    </row>
    <row r="153" spans="2:9">
      <c r="B153" s="80" t="s">
        <v>200</v>
      </c>
      <c r="C153" s="432">
        <v>2349.7289999999998</v>
      </c>
      <c r="D153" s="991">
        <v>22743.326000000001</v>
      </c>
      <c r="E153" s="991">
        <v>26089.359</v>
      </c>
      <c r="F153" s="991">
        <v>35435.587</v>
      </c>
      <c r="G153" s="991">
        <v>43277.767</v>
      </c>
      <c r="H153" s="991">
        <v>56513.038</v>
      </c>
      <c r="I153" s="432">
        <v>96994.466916837802</v>
      </c>
    </row>
    <row r="154" spans="2:9">
      <c r="B154" s="81" t="s">
        <v>201</v>
      </c>
      <c r="C154" s="432" t="s">
        <v>124</v>
      </c>
      <c r="D154" s="991">
        <v>0</v>
      </c>
      <c r="E154" s="991">
        <v>0</v>
      </c>
      <c r="F154" s="991">
        <v>0</v>
      </c>
      <c r="G154" s="991">
        <v>0</v>
      </c>
      <c r="H154" s="991">
        <v>0</v>
      </c>
      <c r="I154" s="432">
        <v>0</v>
      </c>
    </row>
    <row r="155" spans="2:9" ht="26.4">
      <c r="B155" s="82" t="s">
        <v>202</v>
      </c>
      <c r="C155" s="426">
        <v>36117.357000000004</v>
      </c>
      <c r="D155" s="977">
        <v>36474.134999999995</v>
      </c>
      <c r="E155" s="977">
        <v>42790.967000000004</v>
      </c>
      <c r="F155" s="977">
        <v>51025.942999999999</v>
      </c>
      <c r="G155" s="977">
        <v>65458.495000000003</v>
      </c>
      <c r="H155" s="977">
        <v>77939.347999999998</v>
      </c>
      <c r="I155" s="426">
        <v>72100.023000000001</v>
      </c>
    </row>
    <row r="156" spans="2:9" ht="26.4">
      <c r="B156" s="80" t="s">
        <v>203</v>
      </c>
      <c r="C156" s="426">
        <v>13439.519</v>
      </c>
      <c r="D156" s="977">
        <v>16111.75</v>
      </c>
      <c r="E156" s="977">
        <v>20377.328000000001</v>
      </c>
      <c r="F156" s="977">
        <v>26481.41</v>
      </c>
      <c r="G156" s="977">
        <v>34252.987000000001</v>
      </c>
      <c r="H156" s="977">
        <v>43476.612999999998</v>
      </c>
      <c r="I156" s="426">
        <v>46342.714999999997</v>
      </c>
    </row>
    <row r="157" spans="2:9" ht="26.4">
      <c r="B157" s="80" t="s">
        <v>204</v>
      </c>
      <c r="C157" s="426" t="s">
        <v>139</v>
      </c>
      <c r="D157" s="977" t="s">
        <v>481</v>
      </c>
      <c r="E157" s="977" t="s">
        <v>481</v>
      </c>
      <c r="F157" s="977" t="s">
        <v>481</v>
      </c>
      <c r="G157" s="977" t="s">
        <v>481</v>
      </c>
      <c r="H157" s="977" t="s">
        <v>481</v>
      </c>
      <c r="I157" s="426" t="s">
        <v>481</v>
      </c>
    </row>
    <row r="158" spans="2:9" ht="26.4">
      <c r="B158" s="80" t="s">
        <v>205</v>
      </c>
      <c r="C158" s="426">
        <v>22677.838</v>
      </c>
      <c r="D158" s="977">
        <v>20362.384999999998</v>
      </c>
      <c r="E158" s="977">
        <v>22413.638999999999</v>
      </c>
      <c r="F158" s="977">
        <v>24544.532999999999</v>
      </c>
      <c r="G158" s="977">
        <v>31205.508000000002</v>
      </c>
      <c r="H158" s="977">
        <v>34462.735000000001</v>
      </c>
      <c r="I158" s="426">
        <v>25757.308000000001</v>
      </c>
    </row>
    <row r="159" spans="2:9">
      <c r="B159" s="82" t="s">
        <v>206</v>
      </c>
      <c r="C159" s="426" t="s">
        <v>124</v>
      </c>
      <c r="D159" s="977">
        <v>281.86799999999999</v>
      </c>
      <c r="E159" s="977">
        <v>540.553</v>
      </c>
      <c r="F159" s="977">
        <v>2205.6039999999998</v>
      </c>
      <c r="G159" s="977">
        <v>3066.1880000000001</v>
      </c>
      <c r="H159" s="977">
        <v>6363.4189999999999</v>
      </c>
      <c r="I159" s="426">
        <v>25093.362000000001</v>
      </c>
    </row>
    <row r="160" spans="2:9">
      <c r="B160" s="82" t="s">
        <v>207</v>
      </c>
      <c r="C160" s="426">
        <v>19386.415999999997</v>
      </c>
      <c r="D160" s="977">
        <v>22228.612000000001</v>
      </c>
      <c r="E160" s="977">
        <v>21104.792000000001</v>
      </c>
      <c r="F160" s="977">
        <v>20765.522000000001</v>
      </c>
      <c r="G160" s="977">
        <v>20083.724000000002</v>
      </c>
      <c r="H160" s="977">
        <v>18491.675999999999</v>
      </c>
      <c r="I160" s="426">
        <v>13873.169</v>
      </c>
    </row>
    <row r="161" spans="2:9">
      <c r="B161" s="83" t="s">
        <v>130</v>
      </c>
      <c r="C161" s="426">
        <v>18662.098999999998</v>
      </c>
      <c r="D161" s="977">
        <v>21399.899000000001</v>
      </c>
      <c r="E161" s="977">
        <v>20353.945</v>
      </c>
      <c r="F161" s="977">
        <v>20047.162</v>
      </c>
      <c r="G161" s="977">
        <v>19413.702000000001</v>
      </c>
      <c r="H161" s="977">
        <v>18014.594000000001</v>
      </c>
      <c r="I161" s="426">
        <v>13589.438</v>
      </c>
    </row>
    <row r="162" spans="2:9">
      <c r="B162" s="83" t="s">
        <v>131</v>
      </c>
      <c r="C162" s="426">
        <v>724.31700000000001</v>
      </c>
      <c r="D162" s="977">
        <v>828.71299999999997</v>
      </c>
      <c r="E162" s="977">
        <v>750.84700000000009</v>
      </c>
      <c r="F162" s="977">
        <v>718.36</v>
      </c>
      <c r="G162" s="977">
        <v>670.02199999999993</v>
      </c>
      <c r="H162" s="977">
        <v>477.08199999999999</v>
      </c>
      <c r="I162" s="426">
        <v>283.73099999999999</v>
      </c>
    </row>
    <row r="163" spans="2:9">
      <c r="B163" s="64" t="s">
        <v>208</v>
      </c>
      <c r="C163" s="426"/>
      <c r="D163" s="977">
        <v>0</v>
      </c>
      <c r="E163" s="977">
        <v>0</v>
      </c>
      <c r="F163" s="977">
        <v>0</v>
      </c>
      <c r="G163" s="977">
        <v>0</v>
      </c>
      <c r="H163" s="977">
        <v>0</v>
      </c>
      <c r="I163" s="426">
        <v>0</v>
      </c>
    </row>
    <row r="164" spans="2:9">
      <c r="B164" s="64"/>
      <c r="C164" s="446"/>
      <c r="D164" s="978"/>
      <c r="E164" s="978"/>
      <c r="F164" s="978"/>
      <c r="G164" s="978"/>
      <c r="H164" s="978"/>
      <c r="I164" s="446"/>
    </row>
    <row r="165" spans="2:9" ht="26.4">
      <c r="B165" s="64" t="s">
        <v>209</v>
      </c>
      <c r="C165" s="426">
        <f>C150</f>
        <v>57853.502</v>
      </c>
      <c r="D165" s="977">
        <v>81727.940999999992</v>
      </c>
      <c r="E165" s="977">
        <v>90525.671000000002</v>
      </c>
      <c r="F165" s="977">
        <v>109432.656</v>
      </c>
      <c r="G165" s="977">
        <v>131886.174</v>
      </c>
      <c r="H165" s="977">
        <v>159307.481</v>
      </c>
      <c r="I165" s="426">
        <v>208061.02091683779</v>
      </c>
    </row>
    <row r="166" spans="2:9" ht="26.4">
      <c r="B166" s="63" t="s">
        <v>210</v>
      </c>
      <c r="C166" s="432">
        <v>1.982</v>
      </c>
      <c r="D166" s="991">
        <v>2296</v>
      </c>
      <c r="E166" s="991">
        <v>2116</v>
      </c>
      <c r="F166" s="991">
        <v>2785</v>
      </c>
      <c r="G166" s="991">
        <v>4059</v>
      </c>
      <c r="H166" s="991">
        <v>3937</v>
      </c>
      <c r="I166" s="432">
        <v>3532</v>
      </c>
    </row>
    <row r="167" spans="2:9">
      <c r="B167" s="63"/>
      <c r="C167" s="63"/>
      <c r="D167" s="996"/>
      <c r="E167" s="996"/>
      <c r="F167" s="996"/>
      <c r="G167" s="996"/>
      <c r="H167" s="996"/>
      <c r="I167" s="63"/>
    </row>
    <row r="168" spans="2:9" ht="26.4">
      <c r="B168" s="64" t="s">
        <v>211</v>
      </c>
      <c r="C168" s="432">
        <v>1.5289999999999999</v>
      </c>
      <c r="D168" s="991">
        <v>1502</v>
      </c>
      <c r="E168" s="991">
        <v>1456</v>
      </c>
      <c r="F168" s="991">
        <v>1588</v>
      </c>
      <c r="G168" s="991">
        <v>1756</v>
      </c>
      <c r="H168" s="991">
        <v>1612</v>
      </c>
      <c r="I168" s="432">
        <v>1484</v>
      </c>
    </row>
    <row r="169" spans="2:9">
      <c r="B169" s="64"/>
      <c r="C169" s="411"/>
      <c r="D169" s="976"/>
      <c r="E169" s="976"/>
      <c r="F169" s="976"/>
      <c r="G169" s="976"/>
      <c r="H169" s="976"/>
      <c r="I169" s="411"/>
    </row>
    <row r="170" spans="2:9">
      <c r="B170" s="85" t="s">
        <v>212</v>
      </c>
      <c r="C170" s="411">
        <v>75582.039505499997</v>
      </c>
      <c r="D170" s="976">
        <v>92344.396000000008</v>
      </c>
      <c r="E170" s="976">
        <v>101963.70299999998</v>
      </c>
      <c r="F170" s="976">
        <v>117284.30600000001</v>
      </c>
      <c r="G170" s="976">
        <v>168043.19400000002</v>
      </c>
      <c r="H170" s="976">
        <v>181776.93500000003</v>
      </c>
      <c r="I170" s="411">
        <v>178496.5909168378</v>
      </c>
    </row>
    <row r="171" spans="2:9">
      <c r="B171" s="64" t="s">
        <v>213</v>
      </c>
      <c r="C171" s="426">
        <v>43105.38</v>
      </c>
      <c r="D171" s="977">
        <v>41136.151999999995</v>
      </c>
      <c r="E171" s="977">
        <v>42363.584999999999</v>
      </c>
      <c r="F171" s="977">
        <v>44021.609000000004</v>
      </c>
      <c r="G171" s="977">
        <v>45794.635000000002</v>
      </c>
      <c r="H171" s="977">
        <v>48601.811000000002</v>
      </c>
      <c r="I171" s="426">
        <v>44906.165000000008</v>
      </c>
    </row>
    <row r="172" spans="2:9">
      <c r="B172" s="63" t="s">
        <v>214</v>
      </c>
      <c r="C172" s="426">
        <v>43105.38</v>
      </c>
      <c r="D172" s="977">
        <v>41077.043999999994</v>
      </c>
      <c r="E172" s="977">
        <v>42295.777000000002</v>
      </c>
      <c r="F172" s="977">
        <v>43933.312000000005</v>
      </c>
      <c r="G172" s="977">
        <v>45710.222000000002</v>
      </c>
      <c r="H172" s="977">
        <v>48517.154000000002</v>
      </c>
      <c r="I172" s="426">
        <v>44817.693000000007</v>
      </c>
    </row>
    <row r="173" spans="2:9">
      <c r="B173" s="63" t="s">
        <v>215</v>
      </c>
      <c r="C173" s="426" t="s">
        <v>124</v>
      </c>
      <c r="D173" s="977">
        <v>59.107999999999997</v>
      </c>
      <c r="E173" s="977">
        <v>67.808000000000007</v>
      </c>
      <c r="F173" s="977">
        <v>88.296999999999997</v>
      </c>
      <c r="G173" s="977">
        <v>84.412999999999997</v>
      </c>
      <c r="H173" s="977">
        <v>84.656999999999996</v>
      </c>
      <c r="I173" s="426">
        <v>88.471999999999994</v>
      </c>
    </row>
    <row r="174" spans="2:9">
      <c r="B174" s="64" t="s">
        <v>216</v>
      </c>
      <c r="C174" s="426">
        <v>22.982505499999998</v>
      </c>
      <c r="D174" s="977">
        <v>32805.144</v>
      </c>
      <c r="E174" s="977">
        <v>39070.486999999994</v>
      </c>
      <c r="F174" s="977">
        <v>47672.419000000002</v>
      </c>
      <c r="G174" s="977">
        <v>93055.369000000006</v>
      </c>
      <c r="H174" s="977">
        <v>98983.98000000001</v>
      </c>
      <c r="I174" s="426">
        <v>90259.025000000009</v>
      </c>
    </row>
    <row r="175" spans="2:9">
      <c r="B175" s="64" t="s">
        <v>206</v>
      </c>
      <c r="C175" s="426">
        <v>32453.677</v>
      </c>
      <c r="D175" s="977">
        <v>18403.100000000002</v>
      </c>
      <c r="E175" s="977">
        <v>20529.630999999998</v>
      </c>
      <c r="F175" s="977">
        <v>25590.278000000002</v>
      </c>
      <c r="G175" s="977">
        <v>29193.19</v>
      </c>
      <c r="H175" s="977">
        <v>34191.144</v>
      </c>
      <c r="I175" s="426">
        <v>43331.400916837796</v>
      </c>
    </row>
    <row r="176" spans="2:9" ht="26.4">
      <c r="B176" s="63" t="s">
        <v>217</v>
      </c>
      <c r="C176" s="426">
        <v>13511.334000000001</v>
      </c>
      <c r="D176" s="977">
        <v>14898.181</v>
      </c>
      <c r="E176" s="977">
        <v>16622.602999999999</v>
      </c>
      <c r="F176" s="977">
        <v>21353.49</v>
      </c>
      <c r="G176" s="977">
        <v>24439.205999999998</v>
      </c>
      <c r="H176" s="977">
        <v>28654.788</v>
      </c>
      <c r="I176" s="426">
        <v>35400.300916837798</v>
      </c>
    </row>
    <row r="177" spans="2:9">
      <c r="B177" s="63" t="s">
        <v>218</v>
      </c>
      <c r="C177" s="432" t="s">
        <v>124</v>
      </c>
      <c r="D177" s="991">
        <v>150.31400000000002</v>
      </c>
      <c r="E177" s="991">
        <v>254.83199999999999</v>
      </c>
      <c r="F177" s="991">
        <v>297.89000000000004</v>
      </c>
      <c r="G177" s="991">
        <v>289.62399999999997</v>
      </c>
      <c r="H177" s="991">
        <v>292.46199999999999</v>
      </c>
      <c r="I177" s="432">
        <v>233.767</v>
      </c>
    </row>
    <row r="178" spans="2:9" ht="26.4">
      <c r="B178" s="63" t="s">
        <v>219</v>
      </c>
      <c r="C178" s="432" t="s">
        <v>124</v>
      </c>
      <c r="D178" s="991">
        <v>3354.605</v>
      </c>
      <c r="E178" s="991">
        <v>3652.1959999999999</v>
      </c>
      <c r="F178" s="991">
        <v>3938.8980000000001</v>
      </c>
      <c r="G178" s="991">
        <v>4464.3599999999997</v>
      </c>
      <c r="H178" s="991">
        <v>5243.8940000000002</v>
      </c>
      <c r="I178" s="432">
        <v>7697.3329999999996</v>
      </c>
    </row>
    <row r="179" spans="2:9">
      <c r="B179" s="63"/>
      <c r="C179" s="411"/>
      <c r="D179" s="976"/>
      <c r="E179" s="976"/>
      <c r="F179" s="976"/>
      <c r="G179" s="976"/>
      <c r="H179" s="976"/>
      <c r="I179" s="411"/>
    </row>
    <row r="180" spans="2:9" ht="26.4">
      <c r="B180" s="88" t="s">
        <v>220</v>
      </c>
      <c r="C180" s="411">
        <v>84956.102576050878</v>
      </c>
      <c r="D180" s="976">
        <v>89096.032000000007</v>
      </c>
      <c r="E180" s="976">
        <v>97594.152999999991</v>
      </c>
      <c r="F180" s="976">
        <v>111211.689</v>
      </c>
      <c r="G180" s="976">
        <v>119785.71600000001</v>
      </c>
      <c r="H180" s="976">
        <v>130353.41500000001</v>
      </c>
      <c r="I180" s="411">
        <v>132284.19591683778</v>
      </c>
    </row>
    <row r="181" spans="2:9">
      <c r="B181" s="64" t="s">
        <v>213</v>
      </c>
      <c r="C181" s="426">
        <v>84956.102576050878</v>
      </c>
      <c r="D181" s="977">
        <v>40726.097999999998</v>
      </c>
      <c r="E181" s="977">
        <v>41982.811999999998</v>
      </c>
      <c r="F181" s="977">
        <v>43582.39</v>
      </c>
      <c r="G181" s="977">
        <v>45342.448000000004</v>
      </c>
      <c r="H181" s="977">
        <v>48127.688000000002</v>
      </c>
      <c r="I181" s="426">
        <v>44523.168000000005</v>
      </c>
    </row>
    <row r="182" spans="2:9">
      <c r="B182" s="63" t="s">
        <v>214</v>
      </c>
      <c r="C182" s="426">
        <v>42478.051288025439</v>
      </c>
      <c r="D182" s="977">
        <v>40666.99</v>
      </c>
      <c r="E182" s="977">
        <v>41915.004000000001</v>
      </c>
      <c r="F182" s="977">
        <v>43494.093000000001</v>
      </c>
      <c r="G182" s="977">
        <v>45258.035000000003</v>
      </c>
      <c r="H182" s="977">
        <v>48043.031000000003</v>
      </c>
      <c r="I182" s="426">
        <v>44434.696000000004</v>
      </c>
    </row>
    <row r="183" spans="2:9">
      <c r="B183" s="63" t="s">
        <v>215</v>
      </c>
      <c r="C183" s="432">
        <v>42478.051288025439</v>
      </c>
      <c r="D183" s="991">
        <v>59.107999999999997</v>
      </c>
      <c r="E183" s="991">
        <v>67.808000000000007</v>
      </c>
      <c r="F183" s="991">
        <v>88.296999999999997</v>
      </c>
      <c r="G183" s="991">
        <v>84.412999999999997</v>
      </c>
      <c r="H183" s="991">
        <v>84.656999999999996</v>
      </c>
      <c r="I183" s="432">
        <v>88.471999999999994</v>
      </c>
    </row>
    <row r="184" spans="2:9">
      <c r="B184" s="64" t="s">
        <v>216</v>
      </c>
      <c r="C184" s="432" t="s">
        <v>124</v>
      </c>
      <c r="D184" s="991">
        <v>29972.712</v>
      </c>
      <c r="E184" s="991">
        <v>35088.928</v>
      </c>
      <c r="F184" s="991">
        <v>42047.055999999997</v>
      </c>
      <c r="G184" s="991">
        <v>45258.035000000003</v>
      </c>
      <c r="H184" s="991">
        <v>48043.031000000003</v>
      </c>
      <c r="I184" s="432">
        <v>44434.696000000004</v>
      </c>
    </row>
    <row r="185" spans="2:9">
      <c r="B185" s="64" t="s">
        <v>206</v>
      </c>
      <c r="C185" s="432" t="s">
        <v>124</v>
      </c>
      <c r="D185" s="991">
        <v>18397.222000000002</v>
      </c>
      <c r="E185" s="991">
        <v>20522.413</v>
      </c>
      <c r="F185" s="991">
        <v>25582.243000000002</v>
      </c>
      <c r="G185" s="991">
        <v>29185.233</v>
      </c>
      <c r="H185" s="991">
        <v>34182.695999999996</v>
      </c>
      <c r="I185" s="432">
        <v>43326.331916837793</v>
      </c>
    </row>
    <row r="186" spans="2:9" ht="26.4">
      <c r="B186" s="63" t="s">
        <v>217</v>
      </c>
      <c r="C186" s="432" t="s">
        <v>124</v>
      </c>
      <c r="D186" s="991">
        <v>14898.181</v>
      </c>
      <c r="E186" s="991">
        <v>16622.602999999999</v>
      </c>
      <c r="F186" s="991">
        <v>21353.49</v>
      </c>
      <c r="G186" s="991">
        <v>24439.205999999998</v>
      </c>
      <c r="H186" s="991">
        <v>28654.788</v>
      </c>
      <c r="I186" s="432">
        <v>35400.300916837798</v>
      </c>
    </row>
    <row r="187" spans="2:9">
      <c r="B187" s="63" t="s">
        <v>218</v>
      </c>
      <c r="C187" s="432" t="s">
        <v>124</v>
      </c>
      <c r="D187" s="991">
        <v>144.43600000000001</v>
      </c>
      <c r="E187" s="991">
        <v>247.614</v>
      </c>
      <c r="F187" s="991">
        <v>289.85500000000002</v>
      </c>
      <c r="G187" s="991">
        <v>281.66699999999997</v>
      </c>
      <c r="H187" s="991">
        <v>284.01400000000001</v>
      </c>
      <c r="I187" s="432">
        <v>228.69800000000001</v>
      </c>
    </row>
    <row r="188" spans="2:9" ht="26.4">
      <c r="B188" s="63" t="s">
        <v>219</v>
      </c>
      <c r="C188" s="432" t="s">
        <v>124</v>
      </c>
      <c r="D188" s="991">
        <v>3354.605</v>
      </c>
      <c r="E188" s="991">
        <v>3652.1959999999999</v>
      </c>
      <c r="F188" s="991">
        <v>3938.8980000000001</v>
      </c>
      <c r="G188" s="991">
        <v>4464.3599999999997</v>
      </c>
      <c r="H188" s="991">
        <v>5243.8940000000002</v>
      </c>
      <c r="I188" s="432">
        <v>7697.3329999999996</v>
      </c>
    </row>
    <row r="189" spans="2:9">
      <c r="B189" s="63"/>
      <c r="C189" s="411"/>
      <c r="D189" s="976"/>
      <c r="E189" s="976"/>
      <c r="F189" s="976"/>
      <c r="G189" s="976"/>
      <c r="H189" s="976"/>
      <c r="I189" s="411"/>
    </row>
    <row r="190" spans="2:9" ht="39.6">
      <c r="B190" s="88" t="s">
        <v>221</v>
      </c>
      <c r="C190" s="411">
        <v>505.14117187499994</v>
      </c>
      <c r="D190" s="976">
        <v>2070.5609999999997</v>
      </c>
      <c r="E190" s="976">
        <v>2952.4650000000001</v>
      </c>
      <c r="F190" s="976">
        <v>4420.5340000000006</v>
      </c>
      <c r="G190" s="976">
        <v>45597.487000000001</v>
      </c>
      <c r="H190" s="976">
        <v>48402.562000000005</v>
      </c>
      <c r="I190" s="411">
        <v>44742.783000000003</v>
      </c>
    </row>
    <row r="191" spans="2:9">
      <c r="B191" s="64" t="s">
        <v>213</v>
      </c>
      <c r="C191" s="426">
        <v>505.14117187499994</v>
      </c>
      <c r="D191" s="977">
        <v>325.827</v>
      </c>
      <c r="E191" s="977">
        <v>285.74599999999998</v>
      </c>
      <c r="F191" s="977">
        <v>331.32100000000003</v>
      </c>
      <c r="G191" s="977">
        <v>339.452</v>
      </c>
      <c r="H191" s="977">
        <v>359.53100000000001</v>
      </c>
      <c r="I191" s="426">
        <v>308.08699999999999</v>
      </c>
    </row>
    <row r="192" spans="2:9">
      <c r="B192" s="63" t="s">
        <v>214</v>
      </c>
      <c r="C192" s="426">
        <v>505.14117187499994</v>
      </c>
      <c r="D192" s="977">
        <v>325.827</v>
      </c>
      <c r="E192" s="977">
        <v>285.74599999999998</v>
      </c>
      <c r="F192" s="977">
        <v>331.32100000000003</v>
      </c>
      <c r="G192" s="977">
        <v>339.452</v>
      </c>
      <c r="H192" s="977">
        <v>359.53100000000001</v>
      </c>
      <c r="I192" s="426">
        <v>308.08699999999999</v>
      </c>
    </row>
    <row r="193" spans="2:9">
      <c r="B193" s="63" t="s">
        <v>215</v>
      </c>
      <c r="C193" s="432" t="s">
        <v>124</v>
      </c>
      <c r="D193" s="991">
        <v>0</v>
      </c>
      <c r="E193" s="991">
        <v>0</v>
      </c>
      <c r="F193" s="991">
        <v>0</v>
      </c>
      <c r="G193" s="991">
        <v>0</v>
      </c>
      <c r="H193" s="991">
        <v>0</v>
      </c>
      <c r="I193" s="432">
        <v>0</v>
      </c>
    </row>
    <row r="194" spans="2:9">
      <c r="B194" s="64" t="s">
        <v>216</v>
      </c>
      <c r="C194" s="432" t="s">
        <v>124</v>
      </c>
      <c r="D194" s="991">
        <v>1744.7339999999999</v>
      </c>
      <c r="E194" s="991">
        <v>2666.7190000000001</v>
      </c>
      <c r="F194" s="991">
        <v>4089.2130000000002</v>
      </c>
      <c r="G194" s="991">
        <v>45258.035000000003</v>
      </c>
      <c r="H194" s="991">
        <v>48043.031000000003</v>
      </c>
      <c r="I194" s="432">
        <v>44434.696000000004</v>
      </c>
    </row>
    <row r="195" spans="2:9">
      <c r="B195" s="64" t="s">
        <v>206</v>
      </c>
      <c r="C195" s="432" t="s">
        <v>124</v>
      </c>
      <c r="D195" s="991">
        <v>0</v>
      </c>
      <c r="E195" s="991">
        <v>0</v>
      </c>
      <c r="F195" s="991">
        <v>0</v>
      </c>
      <c r="G195" s="991">
        <v>0</v>
      </c>
      <c r="H195" s="991">
        <v>0</v>
      </c>
      <c r="I195" s="432">
        <v>0</v>
      </c>
    </row>
    <row r="196" spans="2:9" ht="26.4">
      <c r="B196" s="63" t="s">
        <v>217</v>
      </c>
      <c r="C196" s="432" t="s">
        <v>124</v>
      </c>
      <c r="D196" s="991">
        <v>0</v>
      </c>
      <c r="E196" s="991">
        <v>0</v>
      </c>
      <c r="F196" s="991">
        <v>0</v>
      </c>
      <c r="G196" s="991">
        <v>0</v>
      </c>
      <c r="H196" s="991">
        <v>0</v>
      </c>
      <c r="I196" s="432">
        <v>0</v>
      </c>
    </row>
    <row r="197" spans="2:9">
      <c r="B197" s="63" t="s">
        <v>218</v>
      </c>
      <c r="C197" s="432" t="s">
        <v>124</v>
      </c>
      <c r="D197" s="991">
        <v>0</v>
      </c>
      <c r="E197" s="991">
        <v>0</v>
      </c>
      <c r="F197" s="991">
        <v>0</v>
      </c>
      <c r="G197" s="991">
        <v>0</v>
      </c>
      <c r="H197" s="991">
        <v>0</v>
      </c>
      <c r="I197" s="432">
        <v>0</v>
      </c>
    </row>
    <row r="198" spans="2:9" ht="26.4">
      <c r="B198" s="63" t="s">
        <v>219</v>
      </c>
      <c r="C198" s="432" t="s">
        <v>124</v>
      </c>
      <c r="D198" s="991">
        <v>0</v>
      </c>
      <c r="E198" s="991">
        <v>0</v>
      </c>
      <c r="F198" s="991">
        <v>0</v>
      </c>
      <c r="G198" s="991">
        <v>0</v>
      </c>
      <c r="H198" s="991">
        <v>0</v>
      </c>
      <c r="I198" s="432">
        <v>0</v>
      </c>
    </row>
    <row r="199" spans="2:9">
      <c r="B199" s="63"/>
      <c r="C199" s="411"/>
      <c r="D199" s="976"/>
      <c r="E199" s="976"/>
      <c r="F199" s="976"/>
      <c r="G199" s="976"/>
      <c r="H199" s="976"/>
      <c r="I199" s="411"/>
    </row>
    <row r="200" spans="2:9" ht="39.6">
      <c r="B200" s="88" t="s">
        <v>222</v>
      </c>
      <c r="C200" s="411">
        <v>122.18754009955752</v>
      </c>
      <c r="D200" s="976">
        <v>1177.8030000000001</v>
      </c>
      <c r="E200" s="976">
        <v>1417.085</v>
      </c>
      <c r="F200" s="976">
        <v>1652.0830000000001</v>
      </c>
      <c r="G200" s="976">
        <v>2659.991</v>
      </c>
      <c r="H200" s="976">
        <v>3020.9580000000001</v>
      </c>
      <c r="I200" s="411">
        <v>1469.6120000000001</v>
      </c>
    </row>
    <row r="201" spans="2:9">
      <c r="B201" s="64" t="s">
        <v>213</v>
      </c>
      <c r="C201" s="426">
        <v>122.18754009955752</v>
      </c>
      <c r="D201" s="977">
        <v>84.227000000000004</v>
      </c>
      <c r="E201" s="977">
        <v>95.027000000000001</v>
      </c>
      <c r="F201" s="977">
        <v>107.898</v>
      </c>
      <c r="G201" s="977">
        <v>112.735</v>
      </c>
      <c r="H201" s="977">
        <v>114.592</v>
      </c>
      <c r="I201" s="426">
        <v>74.91</v>
      </c>
    </row>
    <row r="202" spans="2:9">
      <c r="B202" s="63" t="s">
        <v>214</v>
      </c>
      <c r="C202" s="426">
        <v>122.18754009955752</v>
      </c>
      <c r="D202" s="977">
        <v>84.227000000000004</v>
      </c>
      <c r="E202" s="977">
        <v>95.027000000000001</v>
      </c>
      <c r="F202" s="977">
        <v>107.898</v>
      </c>
      <c r="G202" s="977">
        <v>112.735</v>
      </c>
      <c r="H202" s="977">
        <v>114.592</v>
      </c>
      <c r="I202" s="426">
        <v>74.91</v>
      </c>
    </row>
    <row r="203" spans="2:9">
      <c r="B203" s="63" t="s">
        <v>215</v>
      </c>
      <c r="C203" s="432" t="s">
        <v>124</v>
      </c>
      <c r="D203" s="991">
        <v>0</v>
      </c>
      <c r="E203" s="991">
        <v>0</v>
      </c>
      <c r="F203" s="991">
        <v>0</v>
      </c>
      <c r="G203" s="991">
        <v>0</v>
      </c>
      <c r="H203" s="991">
        <v>0</v>
      </c>
      <c r="I203" s="432">
        <v>0</v>
      </c>
    </row>
    <row r="204" spans="2:9">
      <c r="B204" s="64" t="s">
        <v>216</v>
      </c>
      <c r="C204" s="432" t="s">
        <v>124</v>
      </c>
      <c r="D204" s="991">
        <v>1087.6980000000001</v>
      </c>
      <c r="E204" s="991">
        <v>1314.84</v>
      </c>
      <c r="F204" s="991">
        <v>1536.15</v>
      </c>
      <c r="G204" s="991">
        <v>2539.299</v>
      </c>
      <c r="H204" s="991">
        <v>2897.9180000000001</v>
      </c>
      <c r="I204" s="432">
        <v>1389.633</v>
      </c>
    </row>
    <row r="205" spans="2:9">
      <c r="B205" s="64" t="s">
        <v>206</v>
      </c>
      <c r="C205" s="656" t="s">
        <v>124</v>
      </c>
      <c r="D205" s="656">
        <v>5.8780000000000001</v>
      </c>
      <c r="E205" s="656">
        <v>7.218</v>
      </c>
      <c r="F205" s="656">
        <v>8.0350000000000001</v>
      </c>
      <c r="G205" s="656">
        <v>7.9569999999999999</v>
      </c>
      <c r="H205" s="656">
        <v>8.4480000000000004</v>
      </c>
      <c r="I205" s="656">
        <v>5.069</v>
      </c>
    </row>
    <row r="206" spans="2:9" ht="26.4">
      <c r="B206" s="63" t="s">
        <v>217</v>
      </c>
      <c r="C206" s="432" t="s">
        <v>124</v>
      </c>
      <c r="D206" s="991">
        <v>0</v>
      </c>
      <c r="E206" s="991">
        <v>0</v>
      </c>
      <c r="F206" s="991">
        <v>0</v>
      </c>
      <c r="G206" s="991">
        <v>0</v>
      </c>
      <c r="H206" s="991">
        <v>0</v>
      </c>
      <c r="I206" s="432">
        <v>0</v>
      </c>
    </row>
    <row r="207" spans="2:9">
      <c r="B207" s="63" t="s">
        <v>218</v>
      </c>
      <c r="C207" s="656" t="s">
        <v>124</v>
      </c>
      <c r="D207" s="656">
        <v>5.8780000000000001</v>
      </c>
      <c r="E207" s="656">
        <v>7.218</v>
      </c>
      <c r="F207" s="656">
        <v>8.0350000000000001</v>
      </c>
      <c r="G207" s="656">
        <v>7.9569999999999999</v>
      </c>
      <c r="H207" s="656">
        <v>8.4480000000000004</v>
      </c>
      <c r="I207" s="656">
        <v>5.069</v>
      </c>
    </row>
    <row r="208" spans="2:9" ht="27" thickBot="1">
      <c r="B208" s="507" t="s">
        <v>219</v>
      </c>
      <c r="C208" s="432" t="s">
        <v>124</v>
      </c>
      <c r="D208" s="991">
        <v>0</v>
      </c>
      <c r="E208" s="991">
        <v>0</v>
      </c>
      <c r="F208" s="991">
        <v>0</v>
      </c>
      <c r="G208" s="991">
        <v>0</v>
      </c>
      <c r="H208" s="991">
        <v>0</v>
      </c>
      <c r="I208" s="432">
        <v>0</v>
      </c>
    </row>
    <row r="209" spans="2:9" ht="15" thickTop="1">
      <c r="B209" s="1359" t="s">
        <v>986</v>
      </c>
      <c r="C209" s="1359"/>
      <c r="D209" s="1359"/>
      <c r="E209" s="1359"/>
      <c r="F209" s="1359"/>
      <c r="G209" s="1359"/>
      <c r="H209" s="1359"/>
      <c r="I209" s="1359"/>
    </row>
    <row r="210" spans="2:9">
      <c r="B210" s="1310"/>
      <c r="C210" s="1310"/>
      <c r="D210" s="1310"/>
      <c r="E210" s="1310"/>
      <c r="F210" s="1310"/>
      <c r="G210" s="1310"/>
      <c r="H210" s="1310"/>
      <c r="I210" s="1310"/>
    </row>
    <row r="211" spans="2:9">
      <c r="B211" s="417"/>
      <c r="C211" s="411"/>
      <c r="D211" s="411"/>
      <c r="E211" s="411"/>
      <c r="F211" s="411"/>
      <c r="G211" s="411"/>
      <c r="H211" s="411"/>
      <c r="I211" s="411"/>
    </row>
    <row r="212" spans="2:9">
      <c r="B212" s="1358" t="s">
        <v>21</v>
      </c>
      <c r="C212" s="1358"/>
      <c r="D212" s="1358"/>
      <c r="E212" s="1358"/>
      <c r="F212" s="1358"/>
      <c r="G212" s="1358"/>
      <c r="H212" s="1358"/>
      <c r="I212" s="1358"/>
    </row>
    <row r="213" spans="2:9">
      <c r="B213" s="413" t="s">
        <v>20</v>
      </c>
      <c r="C213" s="411"/>
      <c r="D213" s="411"/>
      <c r="E213" s="411"/>
      <c r="F213" s="411"/>
      <c r="G213" s="411"/>
      <c r="H213" s="411"/>
      <c r="I213" s="411"/>
    </row>
    <row r="214" spans="2:9">
      <c r="B214" s="422" t="s">
        <v>224</v>
      </c>
      <c r="C214" s="411"/>
      <c r="D214" s="411"/>
      <c r="E214" s="411"/>
      <c r="F214" s="411"/>
      <c r="G214" s="411"/>
      <c r="H214" s="411"/>
      <c r="I214" s="411"/>
    </row>
    <row r="215" spans="2:9">
      <c r="B215" s="417"/>
      <c r="C215" s="411"/>
      <c r="D215" s="411"/>
      <c r="E215" s="411"/>
      <c r="F215" s="411"/>
      <c r="G215" s="411"/>
      <c r="H215" s="411"/>
      <c r="I215" s="411"/>
    </row>
    <row r="216" spans="2:9">
      <c r="B216" s="415"/>
      <c r="C216" s="416">
        <v>2014</v>
      </c>
      <c r="D216" s="416">
        <v>2015</v>
      </c>
      <c r="E216" s="416">
        <v>2016</v>
      </c>
      <c r="F216" s="416">
        <v>2017</v>
      </c>
      <c r="G216" s="416">
        <v>2018</v>
      </c>
      <c r="H216" s="416">
        <v>2019</v>
      </c>
      <c r="I216" s="416">
        <v>2020</v>
      </c>
    </row>
    <row r="217" spans="2:9">
      <c r="B217" s="85" t="s">
        <v>197</v>
      </c>
      <c r="C217" s="411">
        <v>534452.75377592747</v>
      </c>
      <c r="D217" s="411">
        <v>384740.66638866835</v>
      </c>
      <c r="E217" s="411">
        <v>336956.22554187453</v>
      </c>
      <c r="F217" s="411">
        <v>405026.36457035743</v>
      </c>
      <c r="G217" s="411">
        <v>432263.78423660435</v>
      </c>
      <c r="H217" s="411">
        <v>461316.8572469143</v>
      </c>
      <c r="I217" s="411">
        <v>411420.40084398875</v>
      </c>
    </row>
    <row r="218" spans="2:9">
      <c r="B218" s="64" t="s">
        <v>198</v>
      </c>
      <c r="C218" s="432">
        <v>467748.9475325977</v>
      </c>
      <c r="D218" s="432">
        <v>324324.28998305247</v>
      </c>
      <c r="E218" s="432">
        <v>285496.11913158075</v>
      </c>
      <c r="F218" s="432">
        <v>352734.99018148973</v>
      </c>
      <c r="G218" s="432">
        <v>381464.53245602065</v>
      </c>
      <c r="H218" s="432">
        <v>418410.08421802527</v>
      </c>
      <c r="I218" s="432">
        <v>390603.23078004899</v>
      </c>
    </row>
    <row r="219" spans="2:9">
      <c r="B219" s="80" t="s">
        <v>199</v>
      </c>
      <c r="C219" s="432" t="s">
        <v>124</v>
      </c>
      <c r="D219" s="432" t="s">
        <v>124</v>
      </c>
      <c r="E219" s="432" t="s">
        <v>124</v>
      </c>
      <c r="F219" s="432" t="s">
        <v>124</v>
      </c>
      <c r="G219" s="432" t="s">
        <v>124</v>
      </c>
      <c r="H219" s="432" t="s">
        <v>124</v>
      </c>
      <c r="I219" s="432" t="s">
        <v>124</v>
      </c>
    </row>
    <row r="220" spans="2:9">
      <c r="B220" s="80" t="s">
        <v>200</v>
      </c>
      <c r="C220" s="432">
        <v>467748.9475325977</v>
      </c>
      <c r="D220" s="432">
        <v>324324.28998305247</v>
      </c>
      <c r="E220" s="432">
        <v>285496.11913158075</v>
      </c>
      <c r="F220" s="432">
        <v>352734.99018148973</v>
      </c>
      <c r="G220" s="432">
        <v>381464.53245602065</v>
      </c>
      <c r="H220" s="432">
        <v>418410.08421802527</v>
      </c>
      <c r="I220" s="432">
        <v>390603.23078004899</v>
      </c>
    </row>
    <row r="221" spans="2:9">
      <c r="B221" s="81" t="s">
        <v>201</v>
      </c>
      <c r="C221" s="432" t="s">
        <v>124</v>
      </c>
      <c r="D221" s="432" t="s">
        <v>124</v>
      </c>
      <c r="E221" s="432" t="s">
        <v>124</v>
      </c>
      <c r="F221" s="432" t="s">
        <v>124</v>
      </c>
      <c r="G221" s="432" t="s">
        <v>124</v>
      </c>
      <c r="H221" s="432" t="s">
        <v>124</v>
      </c>
      <c r="I221" s="432" t="s">
        <v>124</v>
      </c>
    </row>
    <row r="222" spans="2:9" ht="26.4">
      <c r="B222" s="82" t="s">
        <v>202</v>
      </c>
      <c r="C222" s="426">
        <v>2.1410766919974109</v>
      </c>
      <c r="D222" s="426">
        <v>1499.688781446403</v>
      </c>
      <c r="E222" s="426">
        <v>1602.5794707222717</v>
      </c>
      <c r="F222" s="426">
        <v>1903.8485486630332</v>
      </c>
      <c r="G222" s="426">
        <v>2167.07625246112</v>
      </c>
      <c r="H222" s="426">
        <v>2251.470564755622</v>
      </c>
      <c r="I222" s="426">
        <v>2210.1097669844644</v>
      </c>
    </row>
    <row r="223" spans="2:9" ht="26.4">
      <c r="B223" s="80" t="s">
        <v>203</v>
      </c>
      <c r="C223" s="426">
        <v>0.57134084164602139</v>
      </c>
      <c r="D223" s="426">
        <v>498.97255482959571</v>
      </c>
      <c r="E223" s="426">
        <v>594.05308884958413</v>
      </c>
      <c r="F223" s="426">
        <v>757.29792883418702</v>
      </c>
      <c r="G223" s="426">
        <v>894.77291356987337</v>
      </c>
      <c r="H223" s="426">
        <v>971.16130870717063</v>
      </c>
      <c r="I223" s="426">
        <v>1172.4952963263354</v>
      </c>
    </row>
    <row r="224" spans="2:9" ht="26.4">
      <c r="B224" s="80" t="s">
        <v>204</v>
      </c>
      <c r="C224" s="432" t="s">
        <v>124</v>
      </c>
      <c r="D224" s="432" t="s">
        <v>124</v>
      </c>
      <c r="E224" s="432" t="s">
        <v>124</v>
      </c>
      <c r="F224" s="432" t="s">
        <v>124</v>
      </c>
      <c r="G224" s="432" t="s">
        <v>124</v>
      </c>
      <c r="H224" s="432" t="s">
        <v>124</v>
      </c>
      <c r="I224" s="432" t="s">
        <v>124</v>
      </c>
    </row>
    <row r="225" spans="2:9" ht="26.4">
      <c r="B225" s="80" t="s">
        <v>205</v>
      </c>
      <c r="C225" s="426">
        <v>1.5697358503513896</v>
      </c>
      <c r="D225" s="426">
        <v>1000.7162266168074</v>
      </c>
      <c r="E225" s="426">
        <v>1008.5263818726875</v>
      </c>
      <c r="F225" s="426">
        <v>1146.550619828846</v>
      </c>
      <c r="G225" s="426">
        <v>1272.303338891247</v>
      </c>
      <c r="H225" s="426">
        <v>1280.3092560484513</v>
      </c>
      <c r="I225" s="426">
        <v>1037.6144706581292</v>
      </c>
    </row>
    <row r="226" spans="2:9">
      <c r="B226" s="82" t="s">
        <v>206</v>
      </c>
      <c r="C226" s="426" t="s">
        <v>124</v>
      </c>
      <c r="D226" s="426">
        <v>8.7149337751379612</v>
      </c>
      <c r="E226" s="426">
        <v>10.725886537404419</v>
      </c>
      <c r="F226" s="426">
        <v>25.369981176810061</v>
      </c>
      <c r="G226" s="426">
        <v>31.205486607171174</v>
      </c>
      <c r="H226" s="426">
        <v>40.496999778336246</v>
      </c>
      <c r="I226" s="426">
        <v>368.6536278589835</v>
      </c>
    </row>
    <row r="227" spans="2:9">
      <c r="B227" s="82" t="s">
        <v>207</v>
      </c>
      <c r="C227" s="469">
        <v>66701.665166637802</v>
      </c>
      <c r="D227" s="469">
        <v>58907.972690394352</v>
      </c>
      <c r="E227" s="469">
        <v>49846.801053034105</v>
      </c>
      <c r="F227" s="469">
        <v>50362.155859027858</v>
      </c>
      <c r="G227" s="469">
        <v>48600.970041515458</v>
      </c>
      <c r="H227" s="469">
        <v>40614.805464355159</v>
      </c>
      <c r="I227" s="469">
        <v>18238.406669096334</v>
      </c>
    </row>
    <row r="228" spans="2:9">
      <c r="B228" s="83" t="s">
        <v>130</v>
      </c>
      <c r="C228" s="458">
        <v>53980.197804990596</v>
      </c>
      <c r="D228" s="458">
        <v>46403.809005124313</v>
      </c>
      <c r="E228" s="458">
        <v>40689.746066052256</v>
      </c>
      <c r="F228" s="458">
        <v>41656.984874363494</v>
      </c>
      <c r="G228" s="458">
        <v>40349.208322459141</v>
      </c>
      <c r="H228" s="458">
        <v>35372.874321013544</v>
      </c>
      <c r="I228" s="458">
        <v>10867.930445251714</v>
      </c>
    </row>
    <row r="229" spans="2:9">
      <c r="B229" s="83" t="s">
        <v>131</v>
      </c>
      <c r="C229" s="426">
        <v>12721.46736164721</v>
      </c>
      <c r="D229" s="426">
        <v>12504.163685270039</v>
      </c>
      <c r="E229" s="426">
        <v>9157.0549869818442</v>
      </c>
      <c r="F229" s="426">
        <v>8705.1709846643644</v>
      </c>
      <c r="G229" s="426">
        <v>8251.761719056316</v>
      </c>
      <c r="H229" s="426">
        <v>5241.9311433416133</v>
      </c>
      <c r="I229" s="426">
        <v>7370.4762238446183</v>
      </c>
    </row>
    <row r="230" spans="2:9">
      <c r="B230" s="64" t="s">
        <v>208</v>
      </c>
      <c r="C230" s="432" t="s">
        <v>124</v>
      </c>
      <c r="D230" s="432" t="s">
        <v>124</v>
      </c>
      <c r="E230" s="432" t="s">
        <v>124</v>
      </c>
      <c r="F230" s="432" t="s">
        <v>124</v>
      </c>
      <c r="G230" s="432" t="s">
        <v>124</v>
      </c>
      <c r="H230" s="432" t="s">
        <v>124</v>
      </c>
      <c r="I230" s="432" t="s">
        <v>124</v>
      </c>
    </row>
    <row r="231" spans="2:9">
      <c r="B231" s="64"/>
      <c r="C231" s="446"/>
      <c r="D231" s="446"/>
      <c r="E231" s="446"/>
      <c r="F231" s="446"/>
      <c r="G231" s="446"/>
      <c r="H231" s="446"/>
      <c r="I231" s="446"/>
    </row>
    <row r="232" spans="2:9" ht="26.4">
      <c r="B232" s="64" t="s">
        <v>225</v>
      </c>
      <c r="C232" s="426">
        <f>C217</f>
        <v>534452.75377592747</v>
      </c>
      <c r="D232" s="426">
        <f t="shared" ref="D232:I232" si="0">D217</f>
        <v>384740.66638866835</v>
      </c>
      <c r="E232" s="426">
        <f t="shared" si="0"/>
        <v>336956.22554187453</v>
      </c>
      <c r="F232" s="426">
        <f t="shared" si="0"/>
        <v>405026.36457035743</v>
      </c>
      <c r="G232" s="426">
        <f t="shared" si="0"/>
        <v>432263.78423660435</v>
      </c>
      <c r="H232" s="426">
        <f t="shared" si="0"/>
        <v>461316.8572469143</v>
      </c>
      <c r="I232" s="426">
        <f t="shared" si="0"/>
        <v>411420.40084398875</v>
      </c>
    </row>
    <row r="233" spans="2:9" ht="26.4">
      <c r="B233" s="63" t="s">
        <v>210</v>
      </c>
      <c r="C233" s="432">
        <v>6119.4338089038492</v>
      </c>
      <c r="D233" s="432">
        <v>7564.7794075833062</v>
      </c>
      <c r="E233" s="432">
        <v>6347.2625222140468</v>
      </c>
      <c r="F233" s="432">
        <v>8612.8830824203742</v>
      </c>
      <c r="G233" s="432">
        <v>12954.869714479442</v>
      </c>
      <c r="H233" s="432">
        <v>12059.448439040118</v>
      </c>
      <c r="I233" s="432">
        <v>11999.511672382861</v>
      </c>
    </row>
    <row r="234" spans="2:9">
      <c r="B234" s="63"/>
      <c r="C234" s="432" t="s">
        <v>124</v>
      </c>
      <c r="D234" s="432" t="s">
        <v>124</v>
      </c>
      <c r="E234" s="432" t="s">
        <v>124</v>
      </c>
      <c r="F234" s="432" t="s">
        <v>124</v>
      </c>
      <c r="G234" s="432" t="s">
        <v>124</v>
      </c>
      <c r="H234" s="432" t="s">
        <v>124</v>
      </c>
      <c r="I234" s="432" t="s">
        <v>124</v>
      </c>
    </row>
    <row r="235" spans="2:9" ht="26.4">
      <c r="B235" s="64" t="s">
        <v>211</v>
      </c>
      <c r="C235" s="432">
        <v>4606.8140879327775</v>
      </c>
      <c r="D235" s="432">
        <v>3174.1958481018087</v>
      </c>
      <c r="E235" s="432">
        <v>4075.8101057138419</v>
      </c>
      <c r="F235" s="432">
        <v>5177.1150056832803</v>
      </c>
      <c r="G235" s="432">
        <v>6159.3110888924912</v>
      </c>
      <c r="H235" s="432">
        <v>5789.4802601289821</v>
      </c>
      <c r="I235" s="432">
        <v>7908.5128803916568</v>
      </c>
    </row>
    <row r="236" spans="2:9">
      <c r="B236" s="64"/>
      <c r="C236" s="411"/>
      <c r="D236" s="411"/>
      <c r="E236" s="411"/>
      <c r="F236" s="411"/>
      <c r="G236" s="411"/>
      <c r="H236" s="411"/>
      <c r="I236" s="411"/>
    </row>
    <row r="237" spans="2:9">
      <c r="B237" s="85" t="s">
        <v>212</v>
      </c>
      <c r="C237" s="411">
        <v>9479.8926416924642</v>
      </c>
      <c r="D237" s="411">
        <v>5583.5340463319981</v>
      </c>
      <c r="E237" s="411">
        <v>5356.0828473602633</v>
      </c>
      <c r="F237" s="411">
        <v>5681.3431557446129</v>
      </c>
      <c r="G237" s="411">
        <v>5916.099114012356</v>
      </c>
      <c r="H237" s="411">
        <v>5736.1392014696094</v>
      </c>
      <c r="I237" s="411">
        <v>8408.4697499474005</v>
      </c>
    </row>
    <row r="238" spans="2:9">
      <c r="B238" s="64" t="s">
        <v>213</v>
      </c>
      <c r="C238" s="418">
        <v>6575.8690324813306</v>
      </c>
      <c r="D238" s="418">
        <v>5539.4514854284016</v>
      </c>
      <c r="E238" s="418">
        <v>5311.1338436394299</v>
      </c>
      <c r="F238" s="418">
        <v>5624.3073211399715</v>
      </c>
      <c r="G238" s="418">
        <v>5849.2854021281391</v>
      </c>
      <c r="H238" s="418">
        <v>5671.6883615538563</v>
      </c>
      <c r="I238" s="418">
        <v>5114.5378063571543</v>
      </c>
    </row>
    <row r="239" spans="2:9">
      <c r="B239" s="63" t="s">
        <v>214</v>
      </c>
      <c r="C239" s="418">
        <v>6575.8690324813306</v>
      </c>
      <c r="D239" s="418">
        <v>5509.7648667564545</v>
      </c>
      <c r="E239" s="418">
        <v>5279.9642229108986</v>
      </c>
      <c r="F239" s="418">
        <v>5583.7495698574758</v>
      </c>
      <c r="G239" s="418">
        <v>5811.4567644617982</v>
      </c>
      <c r="H239" s="418">
        <v>5635.3589830047213</v>
      </c>
      <c r="I239" s="418">
        <v>5084.7956858499256</v>
      </c>
    </row>
    <row r="240" spans="2:9">
      <c r="B240" s="63" t="s">
        <v>215</v>
      </c>
      <c r="C240" s="426" t="s">
        <v>124</v>
      </c>
      <c r="D240" s="426">
        <v>29.686618671946729</v>
      </c>
      <c r="E240" s="426">
        <v>31.169620728531662</v>
      </c>
      <c r="F240" s="426">
        <v>40.557751282496582</v>
      </c>
      <c r="G240" s="426">
        <v>37.828637666340164</v>
      </c>
      <c r="H240" s="426">
        <v>36.329378549134873</v>
      </c>
      <c r="I240" s="426">
        <v>29.742120507228712</v>
      </c>
    </row>
    <row r="241" spans="2:9">
      <c r="B241" s="64" t="s">
        <v>216</v>
      </c>
      <c r="C241" s="426">
        <v>1258.9539366194426</v>
      </c>
      <c r="D241" s="426">
        <v>44.081596184027674</v>
      </c>
      <c r="E241" s="426">
        <v>44.948054665950174</v>
      </c>
      <c r="F241" s="426">
        <v>57.034653666521507</v>
      </c>
      <c r="G241" s="426">
        <v>66.812432094555717</v>
      </c>
      <c r="H241" s="426">
        <v>64.449557502908036</v>
      </c>
      <c r="I241" s="426">
        <v>1766.4609970005342</v>
      </c>
    </row>
    <row r="242" spans="2:9">
      <c r="B242" s="64" t="s">
        <v>206</v>
      </c>
      <c r="C242" s="426">
        <v>1645.0696725916907</v>
      </c>
      <c r="D242" s="426" t="s">
        <v>124</v>
      </c>
      <c r="E242" s="426" t="s">
        <v>124</v>
      </c>
      <c r="F242" s="426" t="s">
        <v>124</v>
      </c>
      <c r="G242" s="426" t="s">
        <v>124</v>
      </c>
      <c r="H242" s="426" t="s">
        <v>124</v>
      </c>
      <c r="I242" s="426">
        <v>1527.4709465897113</v>
      </c>
    </row>
    <row r="243" spans="2:9" ht="26.4">
      <c r="B243" s="63" t="s">
        <v>217</v>
      </c>
      <c r="C243" s="426">
        <v>872.83820064719453</v>
      </c>
      <c r="D243" s="426">
        <v>781.99185406630988</v>
      </c>
      <c r="E243" s="426">
        <v>780.95552179076083</v>
      </c>
      <c r="F243" s="426">
        <v>1014.3281972453998</v>
      </c>
      <c r="G243" s="426">
        <v>1117.2197342235797</v>
      </c>
      <c r="H243" s="426">
        <v>1129.4428147385754</v>
      </c>
      <c r="I243" s="426">
        <v>1363.0836175349868</v>
      </c>
    </row>
    <row r="244" spans="2:9">
      <c r="B244" s="63" t="s">
        <v>218</v>
      </c>
      <c r="C244" s="426">
        <v>0</v>
      </c>
      <c r="D244" s="426">
        <v>16.893949005010562</v>
      </c>
      <c r="E244" s="426">
        <v>22.000968711194897</v>
      </c>
      <c r="F244" s="426">
        <v>24.885554746185818</v>
      </c>
      <c r="G244" s="426">
        <v>23.574415901239504</v>
      </c>
      <c r="H244" s="426">
        <v>21.589942374083115</v>
      </c>
      <c r="I244" s="426">
        <v>18.806504177331266</v>
      </c>
    </row>
    <row r="245" spans="2:9" ht="26.4">
      <c r="B245" s="63" t="s">
        <v>219</v>
      </c>
      <c r="C245" s="426">
        <v>772.23147194449621</v>
      </c>
      <c r="D245" s="426">
        <v>165.83376528797262</v>
      </c>
      <c r="E245" s="426">
        <v>146.09839243859895</v>
      </c>
      <c r="F245" s="426">
        <v>141.72436822208508</v>
      </c>
      <c r="G245" s="426">
        <v>138.99551142778336</v>
      </c>
      <c r="H245" s="426">
        <v>131.38008877666996</v>
      </c>
      <c r="I245" s="426">
        <v>145.58082487739335</v>
      </c>
    </row>
    <row r="246" spans="2:9">
      <c r="B246" s="63"/>
      <c r="C246" s="432"/>
      <c r="D246" s="432"/>
      <c r="E246" s="432"/>
      <c r="F246" s="432"/>
      <c r="G246" s="432"/>
      <c r="H246" s="432"/>
      <c r="I246" s="432"/>
    </row>
    <row r="247" spans="2:9" ht="26.4">
      <c r="B247" s="88" t="s">
        <v>220</v>
      </c>
      <c r="C247" s="432">
        <v>6452.5843592160254</v>
      </c>
      <c r="D247" s="432">
        <v>6473.6445281493234</v>
      </c>
      <c r="E247" s="432">
        <v>6235.1135900935551</v>
      </c>
      <c r="F247" s="432">
        <v>6779.7203216126118</v>
      </c>
      <c r="G247" s="432">
        <v>7111.452427970039</v>
      </c>
      <c r="H247" s="432">
        <v>6932.416699853703</v>
      </c>
      <c r="I247" s="432">
        <v>8162.1024782129371</v>
      </c>
    </row>
    <row r="248" spans="2:9">
      <c r="B248" s="64" t="s">
        <v>213</v>
      </c>
      <c r="C248" s="426">
        <v>6452.5843592160254</v>
      </c>
      <c r="D248" s="426">
        <v>5465.6103129964404</v>
      </c>
      <c r="E248" s="426">
        <v>5242.0267274387752</v>
      </c>
      <c r="F248" s="426">
        <v>5542.8023131204636</v>
      </c>
      <c r="G248" s="426">
        <v>5766.0033718079967</v>
      </c>
      <c r="H248" s="426">
        <v>5586.7359431911409</v>
      </c>
      <c r="I248" s="426">
        <v>5041.8402067603411</v>
      </c>
    </row>
    <row r="249" spans="2:9">
      <c r="B249" s="63" t="s">
        <v>214</v>
      </c>
      <c r="C249" s="426">
        <v>6452.5843592160254</v>
      </c>
      <c r="D249" s="426">
        <v>5435.9236943244941</v>
      </c>
      <c r="E249" s="426">
        <v>5210.857106710243</v>
      </c>
      <c r="F249" s="426">
        <v>5502.2445618379679</v>
      </c>
      <c r="G249" s="426">
        <v>5728.1747341416567</v>
      </c>
      <c r="H249" s="426">
        <v>5550.4065646420058</v>
      </c>
      <c r="I249" s="426">
        <v>5012.0980862531123</v>
      </c>
    </row>
    <row r="250" spans="2:9">
      <c r="B250" s="63" t="s">
        <v>215</v>
      </c>
      <c r="C250" s="426" t="s">
        <v>124</v>
      </c>
      <c r="D250" s="432">
        <v>29.686618671946729</v>
      </c>
      <c r="E250" s="432">
        <v>31.169620728531662</v>
      </c>
      <c r="F250" s="432">
        <v>40.557751282496582</v>
      </c>
      <c r="G250" s="432">
        <v>37.828637666340164</v>
      </c>
      <c r="H250" s="432">
        <v>36.329378549134873</v>
      </c>
      <c r="I250" s="432">
        <v>29.742120507228712</v>
      </c>
    </row>
    <row r="251" spans="2:9">
      <c r="B251" s="64" t="s">
        <v>216</v>
      </c>
      <c r="C251" s="426" t="s">
        <v>124</v>
      </c>
      <c r="D251" s="432">
        <v>44.081596184027674</v>
      </c>
      <c r="E251" s="432">
        <v>44.948054665950174</v>
      </c>
      <c r="F251" s="432">
        <v>57.034653666521507</v>
      </c>
      <c r="G251" s="432">
        <v>66.812432094555717</v>
      </c>
      <c r="H251" s="432">
        <v>64.449557502908036</v>
      </c>
      <c r="I251" s="432">
        <v>1593.5773751686024</v>
      </c>
    </row>
    <row r="252" spans="2:9">
      <c r="B252" s="64" t="s">
        <v>206</v>
      </c>
      <c r="C252" s="426" t="s">
        <v>124</v>
      </c>
      <c r="D252" s="432">
        <v>963.95261896885472</v>
      </c>
      <c r="E252" s="432">
        <v>948.13880798882974</v>
      </c>
      <c r="F252" s="432">
        <v>1179.8833548256264</v>
      </c>
      <c r="G252" s="432">
        <v>1278.6366240674854</v>
      </c>
      <c r="H252" s="432">
        <v>1281.2311991596548</v>
      </c>
      <c r="I252" s="432">
        <v>1526.6848962839929</v>
      </c>
    </row>
    <row r="253" spans="2:9" ht="26.4">
      <c r="B253" s="63" t="s">
        <v>217</v>
      </c>
      <c r="C253" s="426" t="s">
        <v>124</v>
      </c>
      <c r="D253" s="432">
        <v>781.99185406630988</v>
      </c>
      <c r="E253" s="432">
        <v>780.95552179076083</v>
      </c>
      <c r="F253" s="432">
        <v>1014.3281972453998</v>
      </c>
      <c r="G253" s="432">
        <v>1117.2197342235797</v>
      </c>
      <c r="H253" s="432">
        <v>1129.4428147385754</v>
      </c>
      <c r="I253" s="432">
        <v>1363.0836175349868</v>
      </c>
    </row>
    <row r="254" spans="2:9">
      <c r="B254" s="63" t="s">
        <v>218</v>
      </c>
      <c r="C254" s="426" t="s">
        <v>124</v>
      </c>
      <c r="D254" s="432">
        <v>16.126999614572313</v>
      </c>
      <c r="E254" s="432">
        <v>21.084893759470031</v>
      </c>
      <c r="F254" s="432">
        <v>23.830789358141658</v>
      </c>
      <c r="G254" s="432">
        <v>22.421378416122433</v>
      </c>
      <c r="H254" s="432">
        <v>20.408295644409652</v>
      </c>
      <c r="I254" s="432">
        <v>18.02045387161272</v>
      </c>
    </row>
    <row r="255" spans="2:9" ht="26.4">
      <c r="B255" s="63" t="s">
        <v>219</v>
      </c>
      <c r="C255" s="426" t="s">
        <v>124</v>
      </c>
      <c r="D255" s="432">
        <v>165.83376528797262</v>
      </c>
      <c r="E255" s="432">
        <v>146.09839243859895</v>
      </c>
      <c r="F255" s="432">
        <v>141.72436822208508</v>
      </c>
      <c r="G255" s="432">
        <v>138.99551142778336</v>
      </c>
      <c r="H255" s="432">
        <v>131.38008877666996</v>
      </c>
      <c r="I255" s="432">
        <v>145.58082487739335</v>
      </c>
    </row>
    <row r="256" spans="2:9">
      <c r="B256" s="63"/>
      <c r="C256" s="656"/>
      <c r="D256" s="656"/>
      <c r="E256" s="656"/>
      <c r="F256" s="656"/>
      <c r="G256" s="656"/>
      <c r="H256" s="656"/>
      <c r="I256" s="656"/>
    </row>
    <row r="257" spans="2:9" ht="39.6">
      <c r="B257" s="88" t="s">
        <v>221</v>
      </c>
      <c r="C257" s="656">
        <v>0.10253633505970741</v>
      </c>
      <c r="D257" s="656">
        <v>60.695065018173231</v>
      </c>
      <c r="E257" s="656">
        <v>55.287726108213818</v>
      </c>
      <c r="F257" s="656">
        <v>65.478984723680568</v>
      </c>
      <c r="G257" s="656">
        <v>66.489988336913356</v>
      </c>
      <c r="H257" s="656">
        <v>67.608563897264091</v>
      </c>
      <c r="I257" s="656">
        <v>145.47503530351307</v>
      </c>
    </row>
    <row r="258" spans="2:9">
      <c r="B258" s="64" t="s">
        <v>213</v>
      </c>
      <c r="C258" s="657">
        <v>0.10253633505970741</v>
      </c>
      <c r="D258" s="657">
        <v>60.695065018173231</v>
      </c>
      <c r="E258" s="657">
        <v>55.287726108213818</v>
      </c>
      <c r="F258" s="657">
        <v>65.478984723680568</v>
      </c>
      <c r="G258" s="657">
        <v>66.489988336913356</v>
      </c>
      <c r="H258" s="657">
        <v>67.608563897264091</v>
      </c>
      <c r="I258" s="657">
        <v>59.033224387547229</v>
      </c>
    </row>
    <row r="259" spans="2:9">
      <c r="B259" s="63" t="s">
        <v>214</v>
      </c>
      <c r="C259" s="426">
        <v>0.10253633505970741</v>
      </c>
      <c r="D259" s="426">
        <v>60.695065018173231</v>
      </c>
      <c r="E259" s="426">
        <v>55.287726108213818</v>
      </c>
      <c r="F259" s="426">
        <v>65.478984723680568</v>
      </c>
      <c r="G259" s="426">
        <v>66.489988336913356</v>
      </c>
      <c r="H259" s="426">
        <v>67.608563897264091</v>
      </c>
      <c r="I259" s="426">
        <v>59.033224387547229</v>
      </c>
    </row>
    <row r="260" spans="2:9">
      <c r="B260" s="63" t="s">
        <v>215</v>
      </c>
      <c r="C260" s="426" t="s">
        <v>124</v>
      </c>
      <c r="D260" s="426" t="s">
        <v>124</v>
      </c>
      <c r="E260" s="426" t="s">
        <v>124</v>
      </c>
      <c r="F260" s="426" t="s">
        <v>124</v>
      </c>
      <c r="G260" s="426" t="s">
        <v>124</v>
      </c>
      <c r="H260" s="426" t="s">
        <v>124</v>
      </c>
      <c r="I260" s="426" t="s">
        <v>124</v>
      </c>
    </row>
    <row r="261" spans="2:9">
      <c r="B261" s="64" t="s">
        <v>216</v>
      </c>
      <c r="C261" s="426" t="s">
        <v>124</v>
      </c>
      <c r="D261" s="426" t="s">
        <v>124</v>
      </c>
      <c r="E261" s="426" t="s">
        <v>124</v>
      </c>
      <c r="F261" s="426" t="s">
        <v>124</v>
      </c>
      <c r="G261" s="426" t="s">
        <v>124</v>
      </c>
      <c r="H261" s="426" t="s">
        <v>124</v>
      </c>
      <c r="I261" s="426">
        <v>86.441810915965846</v>
      </c>
    </row>
    <row r="262" spans="2:9">
      <c r="B262" s="64" t="s">
        <v>206</v>
      </c>
      <c r="C262" s="426" t="s">
        <v>124</v>
      </c>
      <c r="D262" s="426" t="s">
        <v>124</v>
      </c>
      <c r="E262" s="426" t="s">
        <v>124</v>
      </c>
      <c r="F262" s="426" t="s">
        <v>124</v>
      </c>
      <c r="G262" s="426" t="s">
        <v>124</v>
      </c>
      <c r="H262" s="426" t="s">
        <v>124</v>
      </c>
      <c r="I262" s="426">
        <v>0</v>
      </c>
    </row>
    <row r="263" spans="2:9" ht="26.4">
      <c r="B263" s="63" t="s">
        <v>217</v>
      </c>
      <c r="C263" s="426" t="s">
        <v>124</v>
      </c>
      <c r="D263" s="426" t="s">
        <v>124</v>
      </c>
      <c r="E263" s="426" t="s">
        <v>124</v>
      </c>
      <c r="F263" s="426" t="s">
        <v>124</v>
      </c>
      <c r="G263" s="426" t="s">
        <v>124</v>
      </c>
      <c r="H263" s="426" t="s">
        <v>124</v>
      </c>
      <c r="I263" s="426">
        <v>0</v>
      </c>
    </row>
    <row r="264" spans="2:9">
      <c r="B264" s="63" t="s">
        <v>218</v>
      </c>
      <c r="C264" s="426" t="s">
        <v>124</v>
      </c>
      <c r="D264" s="426" t="s">
        <v>124</v>
      </c>
      <c r="E264" s="426" t="s">
        <v>124</v>
      </c>
      <c r="F264" s="426" t="s">
        <v>124</v>
      </c>
      <c r="G264" s="426" t="s">
        <v>124</v>
      </c>
      <c r="H264" s="426" t="s">
        <v>124</v>
      </c>
      <c r="I264" s="426">
        <v>0</v>
      </c>
    </row>
    <row r="265" spans="2:9" ht="26.4">
      <c r="B265" s="63" t="s">
        <v>219</v>
      </c>
      <c r="C265" s="426" t="s">
        <v>124</v>
      </c>
      <c r="D265" s="426" t="s">
        <v>124</v>
      </c>
      <c r="E265" s="426" t="s">
        <v>124</v>
      </c>
      <c r="F265" s="426" t="s">
        <v>124</v>
      </c>
      <c r="G265" s="426" t="s">
        <v>124</v>
      </c>
      <c r="H265" s="426" t="s">
        <v>124</v>
      </c>
      <c r="I265" s="426">
        <v>0</v>
      </c>
    </row>
    <row r="266" spans="2:9">
      <c r="B266" s="63"/>
      <c r="C266" s="432"/>
      <c r="D266" s="432"/>
      <c r="E266" s="432"/>
      <c r="F266" s="432"/>
      <c r="G266" s="432"/>
      <c r="H266" s="432"/>
      <c r="I266" s="432">
        <v>0</v>
      </c>
    </row>
    <row r="267" spans="2:9" ht="39.6">
      <c r="B267" s="88" t="s">
        <v>222</v>
      </c>
      <c r="C267" s="432">
        <v>20.748338205597939</v>
      </c>
      <c r="D267" s="432">
        <v>13.913056804226082</v>
      </c>
      <c r="E267" s="432">
        <v>14.73546504416646</v>
      </c>
      <c r="F267" s="432">
        <v>17.080788683871113</v>
      </c>
      <c r="G267" s="432">
        <v>17.945079468345689</v>
      </c>
      <c r="H267" s="432">
        <v>18.525501195124466</v>
      </c>
      <c r="I267" s="432">
        <v>100.89223643094996</v>
      </c>
    </row>
    <row r="268" spans="2:9">
      <c r="B268" s="64" t="s">
        <v>213</v>
      </c>
      <c r="C268" s="426">
        <v>20.748338205597939</v>
      </c>
      <c r="D268" s="426">
        <v>13.146107413787833</v>
      </c>
      <c r="E268" s="426">
        <v>13.819390092441592</v>
      </c>
      <c r="F268" s="426">
        <v>16.026023295826953</v>
      </c>
      <c r="G268" s="426">
        <v>16.792041983228611</v>
      </c>
      <c r="H268" s="426">
        <v>17.343854465451003</v>
      </c>
      <c r="I268" s="426">
        <v>13.664375209265575</v>
      </c>
    </row>
    <row r="269" spans="2:9">
      <c r="B269" s="63" t="s">
        <v>214</v>
      </c>
      <c r="C269" s="426">
        <v>20.748338205597939</v>
      </c>
      <c r="D269" s="426">
        <v>13.146107413787833</v>
      </c>
      <c r="E269" s="426">
        <v>13.819390092441592</v>
      </c>
      <c r="F269" s="426">
        <v>16.026023295826953</v>
      </c>
      <c r="G269" s="426">
        <v>16.792041983228611</v>
      </c>
      <c r="H269" s="426">
        <v>17.343854465451003</v>
      </c>
      <c r="I269" s="426">
        <v>13.664375209265575</v>
      </c>
    </row>
    <row r="270" spans="2:9">
      <c r="B270" s="63" t="s">
        <v>215</v>
      </c>
      <c r="C270" s="426" t="s">
        <v>124</v>
      </c>
      <c r="D270" s="426" t="s">
        <v>124</v>
      </c>
      <c r="E270" s="426" t="s">
        <v>124</v>
      </c>
      <c r="F270" s="426" t="s">
        <v>124</v>
      </c>
      <c r="G270" s="426" t="s">
        <v>124</v>
      </c>
      <c r="H270" s="426" t="s">
        <v>124</v>
      </c>
      <c r="I270" s="426">
        <v>0</v>
      </c>
    </row>
    <row r="271" spans="2:9">
      <c r="B271" s="64" t="s">
        <v>216</v>
      </c>
      <c r="C271" s="426" t="s">
        <v>124</v>
      </c>
      <c r="D271" s="426" t="s">
        <v>124</v>
      </c>
      <c r="E271" s="426" t="s">
        <v>124</v>
      </c>
      <c r="F271" s="426" t="s">
        <v>124</v>
      </c>
      <c r="G271" s="426" t="s">
        <v>124</v>
      </c>
      <c r="H271" s="426" t="s">
        <v>124</v>
      </c>
      <c r="I271" s="426">
        <v>86.441810915965846</v>
      </c>
    </row>
    <row r="272" spans="2:9">
      <c r="B272" s="64" t="s">
        <v>206</v>
      </c>
      <c r="C272" s="426" t="s">
        <v>124</v>
      </c>
      <c r="D272" s="432">
        <v>0.76694939043824906</v>
      </c>
      <c r="E272" s="432">
        <v>0.91607495172486697</v>
      </c>
      <c r="F272" s="432">
        <v>1.0547653880441628</v>
      </c>
      <c r="G272" s="432">
        <v>1.1530374851170764</v>
      </c>
      <c r="H272" s="432">
        <v>1.181646729673461</v>
      </c>
      <c r="I272" s="432">
        <v>0.78605030571854739</v>
      </c>
    </row>
    <row r="273" spans="2:9" ht="26.4">
      <c r="B273" s="63" t="s">
        <v>217</v>
      </c>
      <c r="C273" s="426" t="s">
        <v>124</v>
      </c>
      <c r="D273" s="426" t="s">
        <v>124</v>
      </c>
      <c r="E273" s="426" t="s">
        <v>124</v>
      </c>
      <c r="F273" s="426" t="s">
        <v>124</v>
      </c>
      <c r="G273" s="426" t="s">
        <v>124</v>
      </c>
      <c r="H273" s="426" t="s">
        <v>124</v>
      </c>
      <c r="I273" s="426" t="s">
        <v>124</v>
      </c>
    </row>
    <row r="274" spans="2:9">
      <c r="B274" s="63" t="s">
        <v>218</v>
      </c>
      <c r="C274" s="426" t="s">
        <v>124</v>
      </c>
      <c r="D274" s="432">
        <v>0.76694939043824906</v>
      </c>
      <c r="E274" s="432">
        <v>0.91607495172486697</v>
      </c>
      <c r="F274" s="432">
        <v>1.0547653880441628</v>
      </c>
      <c r="G274" s="432">
        <v>1.1530374851170764</v>
      </c>
      <c r="H274" s="432">
        <v>1.181646729673461</v>
      </c>
      <c r="I274" s="432">
        <v>0.78605030571854739</v>
      </c>
    </row>
    <row r="275" spans="2:9" ht="27" thickBot="1">
      <c r="B275" s="507" t="s">
        <v>219</v>
      </c>
      <c r="C275" s="426" t="s">
        <v>124</v>
      </c>
      <c r="D275" s="426" t="s">
        <v>124</v>
      </c>
      <c r="E275" s="426" t="s">
        <v>124</v>
      </c>
      <c r="F275" s="426" t="s">
        <v>124</v>
      </c>
      <c r="G275" s="426" t="s">
        <v>124</v>
      </c>
      <c r="H275" s="426" t="s">
        <v>124</v>
      </c>
      <c r="I275" s="426" t="s">
        <v>124</v>
      </c>
    </row>
    <row r="276" spans="2:9" ht="15" thickTop="1">
      <c r="B276" s="1359" t="s">
        <v>988</v>
      </c>
      <c r="C276" s="1359"/>
      <c r="D276" s="1359"/>
      <c r="E276" s="1359"/>
      <c r="F276" s="1359"/>
      <c r="G276" s="1359"/>
      <c r="H276" s="1359"/>
      <c r="I276" s="1359"/>
    </row>
    <row r="277" spans="2:9">
      <c r="B277" s="1310"/>
      <c r="C277" s="1310"/>
      <c r="D277" s="1310"/>
      <c r="E277" s="1310"/>
      <c r="F277" s="1310"/>
      <c r="G277" s="1310"/>
      <c r="H277" s="1310"/>
      <c r="I277" s="1310"/>
    </row>
    <row r="278" spans="2:9">
      <c r="B278" s="417"/>
      <c r="C278" s="411"/>
      <c r="D278" s="411"/>
      <c r="E278" s="411"/>
      <c r="F278" s="411"/>
      <c r="G278" s="411"/>
      <c r="H278" s="411"/>
      <c r="I278" s="411"/>
    </row>
    <row r="279" spans="2:9">
      <c r="B279" s="1358" t="s">
        <v>24</v>
      </c>
      <c r="C279" s="1358"/>
      <c r="D279" s="1358"/>
      <c r="E279" s="1358"/>
      <c r="F279" s="1358"/>
      <c r="G279" s="1358"/>
      <c r="H279" s="1358"/>
      <c r="I279" s="1358"/>
    </row>
    <row r="280" spans="2:9">
      <c r="B280" s="413" t="s">
        <v>23</v>
      </c>
      <c r="C280" s="411"/>
      <c r="D280" s="411"/>
      <c r="E280" s="411"/>
      <c r="F280" s="411"/>
      <c r="G280" s="411"/>
      <c r="H280" s="411"/>
      <c r="I280" s="411"/>
    </row>
    <row r="281" spans="2:9">
      <c r="B281" s="422" t="s">
        <v>172</v>
      </c>
      <c r="C281" s="411"/>
      <c r="D281" s="411"/>
      <c r="E281" s="411"/>
      <c r="F281" s="411"/>
      <c r="G281" s="411"/>
      <c r="H281" s="411"/>
      <c r="I281" s="411"/>
    </row>
    <row r="282" spans="2:9">
      <c r="B282" s="417"/>
      <c r="C282" s="411"/>
      <c r="D282" s="411"/>
      <c r="E282" s="411"/>
      <c r="F282" s="411"/>
      <c r="G282" s="411"/>
      <c r="H282" s="411"/>
      <c r="I282" s="411"/>
    </row>
    <row r="283" spans="2:9">
      <c r="B283" s="415"/>
      <c r="C283" s="416">
        <v>2014</v>
      </c>
      <c r="D283" s="416">
        <v>2015</v>
      </c>
      <c r="E283" s="416">
        <v>2016</v>
      </c>
      <c r="F283" s="416">
        <v>2017</v>
      </c>
      <c r="G283" s="416">
        <v>2018</v>
      </c>
      <c r="H283" s="416">
        <v>2019</v>
      </c>
      <c r="I283" s="416">
        <v>2020</v>
      </c>
    </row>
    <row r="284" spans="2:9">
      <c r="B284" s="85" t="s">
        <v>226</v>
      </c>
      <c r="C284" s="411"/>
      <c r="D284" s="411"/>
      <c r="E284" s="411"/>
      <c r="F284" s="411"/>
      <c r="G284" s="411"/>
      <c r="H284" s="411"/>
      <c r="I284" s="411"/>
    </row>
    <row r="285" spans="2:9">
      <c r="B285" s="85"/>
      <c r="C285" s="411"/>
      <c r="D285" s="411"/>
      <c r="E285" s="411"/>
      <c r="F285" s="411"/>
      <c r="G285" s="411"/>
      <c r="H285" s="411"/>
      <c r="I285" s="411"/>
    </row>
    <row r="286" spans="2:9">
      <c r="B286" s="561" t="s">
        <v>989</v>
      </c>
      <c r="C286" s="411"/>
      <c r="D286" s="411"/>
      <c r="E286" s="411"/>
      <c r="F286" s="411"/>
      <c r="G286" s="411"/>
      <c r="H286" s="411"/>
      <c r="I286" s="411"/>
    </row>
    <row r="287" spans="2:9">
      <c r="B287" s="82" t="s">
        <v>228</v>
      </c>
      <c r="C287" s="997">
        <v>37</v>
      </c>
      <c r="D287" s="997">
        <v>37</v>
      </c>
      <c r="E287" s="997">
        <v>36</v>
      </c>
      <c r="F287" s="997">
        <v>36</v>
      </c>
      <c r="G287" s="997">
        <v>36</v>
      </c>
      <c r="H287" s="997">
        <v>36</v>
      </c>
      <c r="I287" s="658">
        <v>36</v>
      </c>
    </row>
    <row r="288" spans="2:9">
      <c r="B288" s="462" t="s">
        <v>990</v>
      </c>
      <c r="C288" s="997">
        <v>37</v>
      </c>
      <c r="D288" s="997">
        <v>29</v>
      </c>
      <c r="E288" s="997">
        <v>27</v>
      </c>
      <c r="F288" s="997">
        <v>27</v>
      </c>
      <c r="G288" s="997">
        <v>27</v>
      </c>
      <c r="H288" s="998">
        <v>27</v>
      </c>
      <c r="I288" s="659">
        <v>27</v>
      </c>
    </row>
    <row r="289" spans="2:9">
      <c r="B289" s="462" t="s">
        <v>162</v>
      </c>
      <c r="C289" s="997">
        <v>16</v>
      </c>
      <c r="D289" s="997">
        <v>16</v>
      </c>
      <c r="E289" s="997">
        <v>17</v>
      </c>
      <c r="F289" s="997">
        <v>17</v>
      </c>
      <c r="G289" s="997">
        <v>17</v>
      </c>
      <c r="H289" s="998">
        <v>17</v>
      </c>
      <c r="I289" s="659">
        <v>17</v>
      </c>
    </row>
    <row r="290" spans="2:9">
      <c r="B290" s="466" t="s">
        <v>230</v>
      </c>
      <c r="C290" s="997">
        <v>1</v>
      </c>
      <c r="D290" s="997">
        <v>1</v>
      </c>
      <c r="E290" s="997">
        <v>1</v>
      </c>
      <c r="F290" s="997">
        <v>1</v>
      </c>
      <c r="G290" s="997">
        <v>1</v>
      </c>
      <c r="H290" s="998">
        <v>1</v>
      </c>
      <c r="I290" s="659">
        <v>1</v>
      </c>
    </row>
    <row r="291" spans="2:9" ht="26.4">
      <c r="B291" s="466" t="s">
        <v>991</v>
      </c>
      <c r="C291" s="997">
        <v>12</v>
      </c>
      <c r="D291" s="997">
        <v>12</v>
      </c>
      <c r="E291" s="997">
        <v>9</v>
      </c>
      <c r="F291" s="997">
        <v>9</v>
      </c>
      <c r="G291" s="997">
        <v>9</v>
      </c>
      <c r="H291" s="998">
        <v>9</v>
      </c>
      <c r="I291" s="659">
        <v>9</v>
      </c>
    </row>
    <row r="292" spans="2:9">
      <c r="B292" s="660" t="s">
        <v>232</v>
      </c>
      <c r="C292" s="997">
        <v>3</v>
      </c>
      <c r="D292" s="997">
        <v>3</v>
      </c>
      <c r="E292" s="997">
        <v>4</v>
      </c>
      <c r="F292" s="997">
        <v>4</v>
      </c>
      <c r="G292" s="997">
        <v>4</v>
      </c>
      <c r="H292" s="998">
        <v>4</v>
      </c>
      <c r="I292" s="659">
        <v>4</v>
      </c>
    </row>
    <row r="293" spans="2:9">
      <c r="B293" s="660" t="s">
        <v>233</v>
      </c>
      <c r="C293" s="997" t="s">
        <v>354</v>
      </c>
      <c r="D293" s="997" t="s">
        <v>354</v>
      </c>
      <c r="E293" s="997" t="s">
        <v>354</v>
      </c>
      <c r="F293" s="997" t="s">
        <v>354</v>
      </c>
      <c r="G293" s="997" t="s">
        <v>354</v>
      </c>
      <c r="H293" s="997" t="s">
        <v>354</v>
      </c>
      <c r="I293" s="658" t="s">
        <v>354</v>
      </c>
    </row>
    <row r="294" spans="2:9">
      <c r="B294" s="466" t="s">
        <v>234</v>
      </c>
      <c r="C294" s="997" t="s">
        <v>354</v>
      </c>
      <c r="D294" s="997" t="s">
        <v>354</v>
      </c>
      <c r="E294" s="997" t="s">
        <v>354</v>
      </c>
      <c r="F294" s="997" t="s">
        <v>354</v>
      </c>
      <c r="G294" s="997" t="s">
        <v>354</v>
      </c>
      <c r="H294" s="997" t="s">
        <v>354</v>
      </c>
      <c r="I294" s="658" t="s">
        <v>354</v>
      </c>
    </row>
    <row r="295" spans="2:9">
      <c r="B295" s="660" t="s">
        <v>235</v>
      </c>
      <c r="C295" s="997" t="s">
        <v>354</v>
      </c>
      <c r="D295" s="997" t="s">
        <v>354</v>
      </c>
      <c r="E295" s="997" t="s">
        <v>354</v>
      </c>
      <c r="F295" s="997" t="s">
        <v>354</v>
      </c>
      <c r="G295" s="997" t="s">
        <v>354</v>
      </c>
      <c r="H295" s="997" t="s">
        <v>354</v>
      </c>
      <c r="I295" s="658" t="s">
        <v>354</v>
      </c>
    </row>
    <row r="296" spans="2:9">
      <c r="B296" s="660" t="s">
        <v>992</v>
      </c>
      <c r="C296" s="997">
        <v>5</v>
      </c>
      <c r="D296" s="997">
        <v>5</v>
      </c>
      <c r="E296" s="997">
        <v>5</v>
      </c>
      <c r="F296" s="997">
        <v>5</v>
      </c>
      <c r="G296" s="997">
        <v>5</v>
      </c>
      <c r="H296" s="998">
        <v>5</v>
      </c>
      <c r="I296" s="659">
        <v>5</v>
      </c>
    </row>
    <row r="297" spans="2:9">
      <c r="B297" s="660" t="s">
        <v>237</v>
      </c>
      <c r="C297" s="984">
        <v>0</v>
      </c>
      <c r="D297" s="984">
        <v>0</v>
      </c>
      <c r="E297" s="984">
        <v>0</v>
      </c>
      <c r="F297" s="984">
        <v>0</v>
      </c>
      <c r="G297" s="984">
        <v>0</v>
      </c>
      <c r="H297" s="984">
        <v>0</v>
      </c>
      <c r="I297" s="461">
        <v>0</v>
      </c>
    </row>
    <row r="298" spans="2:9">
      <c r="B298" s="462"/>
      <c r="C298" s="461"/>
      <c r="D298" s="461"/>
      <c r="E298" s="461"/>
      <c r="F298" s="461"/>
      <c r="G298" s="461"/>
      <c r="H298" s="461"/>
      <c r="I298" s="461"/>
    </row>
    <row r="299" spans="2:9">
      <c r="B299" s="85" t="s">
        <v>241</v>
      </c>
      <c r="C299" s="411"/>
      <c r="D299" s="411"/>
      <c r="E299" s="411"/>
      <c r="F299" s="411"/>
      <c r="G299" s="411"/>
      <c r="H299" s="411"/>
      <c r="I299" s="411"/>
    </row>
    <row r="300" spans="2:9">
      <c r="B300" s="85"/>
      <c r="C300" s="411"/>
      <c r="D300" s="411"/>
      <c r="E300" s="411"/>
      <c r="F300" s="411"/>
      <c r="G300" s="411"/>
      <c r="H300" s="411"/>
      <c r="I300" s="411"/>
    </row>
    <row r="301" spans="2:9">
      <c r="B301" s="561" t="s">
        <v>993</v>
      </c>
      <c r="C301" s="411"/>
      <c r="D301" s="411"/>
      <c r="E301" s="411"/>
      <c r="F301" s="411"/>
      <c r="G301" s="411"/>
      <c r="H301" s="411"/>
      <c r="I301" s="411"/>
    </row>
    <row r="302" spans="2:9">
      <c r="B302" s="82" t="s">
        <v>228</v>
      </c>
      <c r="C302" s="658">
        <v>37</v>
      </c>
      <c r="D302" s="658">
        <v>36</v>
      </c>
      <c r="E302" s="658">
        <v>36</v>
      </c>
      <c r="F302" s="658">
        <v>36</v>
      </c>
      <c r="G302" s="658">
        <v>36</v>
      </c>
      <c r="H302" s="658">
        <v>36</v>
      </c>
      <c r="I302" s="658">
        <v>36</v>
      </c>
    </row>
    <row r="303" spans="2:9">
      <c r="B303" s="462" t="s">
        <v>990</v>
      </c>
      <c r="C303" s="658">
        <v>37</v>
      </c>
      <c r="D303" s="658">
        <v>36</v>
      </c>
      <c r="E303" s="658">
        <v>36</v>
      </c>
      <c r="F303" s="658">
        <v>36</v>
      </c>
      <c r="G303" s="658">
        <v>36</v>
      </c>
      <c r="H303" s="659">
        <v>36</v>
      </c>
      <c r="I303" s="659">
        <v>36</v>
      </c>
    </row>
    <row r="304" spans="2:9">
      <c r="B304" s="462" t="s">
        <v>162</v>
      </c>
      <c r="C304" s="658">
        <v>16</v>
      </c>
      <c r="D304" s="658">
        <v>17</v>
      </c>
      <c r="E304" s="658">
        <v>17</v>
      </c>
      <c r="F304" s="658">
        <v>17</v>
      </c>
      <c r="G304" s="658">
        <v>17</v>
      </c>
      <c r="H304" s="659">
        <v>17</v>
      </c>
      <c r="I304" s="659">
        <v>17</v>
      </c>
    </row>
    <row r="305" spans="2:9">
      <c r="B305" s="466" t="s">
        <v>230</v>
      </c>
      <c r="C305" s="658">
        <v>1</v>
      </c>
      <c r="D305" s="658">
        <v>1</v>
      </c>
      <c r="E305" s="658">
        <v>1</v>
      </c>
      <c r="F305" s="658">
        <v>1</v>
      </c>
      <c r="G305" s="658">
        <v>1</v>
      </c>
      <c r="H305" s="659">
        <v>1</v>
      </c>
      <c r="I305" s="659">
        <v>1</v>
      </c>
    </row>
    <row r="306" spans="2:9" ht="26.4">
      <c r="B306" s="466" t="s">
        <v>991</v>
      </c>
      <c r="C306" s="658">
        <v>12</v>
      </c>
      <c r="D306" s="658">
        <v>9</v>
      </c>
      <c r="E306" s="658">
        <v>9</v>
      </c>
      <c r="F306" s="658">
        <v>9</v>
      </c>
      <c r="G306" s="658">
        <v>9</v>
      </c>
      <c r="H306" s="659">
        <v>9</v>
      </c>
      <c r="I306" s="659">
        <v>9</v>
      </c>
    </row>
    <row r="307" spans="2:9">
      <c r="B307" s="660" t="s">
        <v>232</v>
      </c>
      <c r="C307" s="658">
        <v>3</v>
      </c>
      <c r="D307" s="658">
        <v>4</v>
      </c>
      <c r="E307" s="658">
        <v>4</v>
      </c>
      <c r="F307" s="658">
        <v>4</v>
      </c>
      <c r="G307" s="658">
        <v>4</v>
      </c>
      <c r="H307" s="659">
        <v>4</v>
      </c>
      <c r="I307" s="659">
        <v>4</v>
      </c>
    </row>
    <row r="308" spans="2:9">
      <c r="B308" s="660" t="s">
        <v>233</v>
      </c>
      <c r="C308" s="658" t="s">
        <v>354</v>
      </c>
      <c r="D308" s="658" t="s">
        <v>354</v>
      </c>
      <c r="E308" s="658" t="s">
        <v>354</v>
      </c>
      <c r="F308" s="658" t="s">
        <v>354</v>
      </c>
      <c r="G308" s="658" t="s">
        <v>354</v>
      </c>
      <c r="H308" s="658" t="s">
        <v>354</v>
      </c>
      <c r="I308" s="658" t="s">
        <v>354</v>
      </c>
    </row>
    <row r="309" spans="2:9">
      <c r="B309" s="466" t="s">
        <v>234</v>
      </c>
      <c r="C309" s="658" t="s">
        <v>354</v>
      </c>
      <c r="D309" s="658" t="s">
        <v>354</v>
      </c>
      <c r="E309" s="658" t="s">
        <v>354</v>
      </c>
      <c r="F309" s="658" t="s">
        <v>354</v>
      </c>
      <c r="G309" s="658" t="s">
        <v>354</v>
      </c>
      <c r="H309" s="658" t="s">
        <v>354</v>
      </c>
      <c r="I309" s="658" t="s">
        <v>354</v>
      </c>
    </row>
    <row r="310" spans="2:9">
      <c r="B310" s="660" t="s">
        <v>235</v>
      </c>
      <c r="C310" s="658" t="s">
        <v>354</v>
      </c>
      <c r="D310" s="658" t="s">
        <v>354</v>
      </c>
      <c r="E310" s="658" t="s">
        <v>354</v>
      </c>
      <c r="F310" s="658" t="s">
        <v>354</v>
      </c>
      <c r="G310" s="658" t="s">
        <v>354</v>
      </c>
      <c r="H310" s="658" t="s">
        <v>354</v>
      </c>
      <c r="I310" s="658" t="s">
        <v>354</v>
      </c>
    </row>
    <row r="311" spans="2:9">
      <c r="B311" s="660" t="s">
        <v>992</v>
      </c>
      <c r="C311" s="658">
        <v>5</v>
      </c>
      <c r="D311" s="658">
        <v>5</v>
      </c>
      <c r="E311" s="658">
        <v>5</v>
      </c>
      <c r="F311" s="658">
        <v>5</v>
      </c>
      <c r="G311" s="658">
        <v>5</v>
      </c>
      <c r="H311" s="659">
        <v>5</v>
      </c>
      <c r="I311" s="659">
        <v>5</v>
      </c>
    </row>
    <row r="312" spans="2:9">
      <c r="B312" s="660" t="s">
        <v>237</v>
      </c>
      <c r="C312" s="658">
        <v>0</v>
      </c>
      <c r="D312" s="658">
        <v>0</v>
      </c>
      <c r="E312" s="658">
        <v>0</v>
      </c>
      <c r="F312" s="658">
        <v>0</v>
      </c>
      <c r="G312" s="658">
        <v>0</v>
      </c>
      <c r="H312" s="659">
        <v>0</v>
      </c>
      <c r="I312" s="659">
        <v>0</v>
      </c>
    </row>
    <row r="313" spans="2:9">
      <c r="B313" s="660"/>
      <c r="C313" s="658"/>
      <c r="D313" s="658"/>
      <c r="E313" s="658"/>
      <c r="F313" s="658"/>
      <c r="G313" s="658"/>
      <c r="H313" s="659"/>
      <c r="I313" s="659"/>
    </row>
    <row r="314" spans="2:9">
      <c r="B314" s="688" t="s">
        <v>1028</v>
      </c>
      <c r="C314" s="687"/>
      <c r="D314" s="687"/>
      <c r="E314" s="687"/>
      <c r="F314" s="687"/>
      <c r="G314" s="687"/>
      <c r="H314" s="687"/>
      <c r="I314" s="687"/>
    </row>
    <row r="315" spans="2:9">
      <c r="B315" s="82" t="s">
        <v>228</v>
      </c>
      <c r="C315" s="687">
        <v>17</v>
      </c>
      <c r="D315" s="687">
        <v>18</v>
      </c>
      <c r="E315" s="687">
        <v>18</v>
      </c>
      <c r="F315" s="687">
        <v>18</v>
      </c>
      <c r="G315" s="687">
        <v>0</v>
      </c>
      <c r="H315" s="687">
        <v>0</v>
      </c>
      <c r="I315" s="687">
        <v>0</v>
      </c>
    </row>
    <row r="316" spans="2:9">
      <c r="B316" s="462" t="s">
        <v>990</v>
      </c>
      <c r="C316" s="687">
        <v>17</v>
      </c>
      <c r="D316" s="687">
        <v>18</v>
      </c>
      <c r="E316" s="687">
        <v>18</v>
      </c>
      <c r="F316" s="687">
        <v>18</v>
      </c>
      <c r="G316" s="687">
        <v>0</v>
      </c>
      <c r="H316" s="687">
        <v>0</v>
      </c>
      <c r="I316" s="687">
        <v>0</v>
      </c>
    </row>
    <row r="317" spans="2:9">
      <c r="B317" s="462" t="s">
        <v>162</v>
      </c>
      <c r="C317" s="687">
        <v>16</v>
      </c>
      <c r="D317" s="687">
        <v>17</v>
      </c>
      <c r="E317" s="687">
        <v>17</v>
      </c>
      <c r="F317" s="687">
        <v>17</v>
      </c>
      <c r="G317" s="687">
        <v>0</v>
      </c>
      <c r="H317" s="687">
        <v>0</v>
      </c>
      <c r="I317" s="687">
        <v>0</v>
      </c>
    </row>
    <row r="318" spans="2:9">
      <c r="B318" s="466" t="s">
        <v>230</v>
      </c>
      <c r="C318" s="687">
        <v>1</v>
      </c>
      <c r="D318" s="687">
        <v>1</v>
      </c>
      <c r="E318" s="687">
        <v>1</v>
      </c>
      <c r="F318" s="687">
        <v>1</v>
      </c>
      <c r="G318" s="687">
        <v>0</v>
      </c>
      <c r="H318" s="687">
        <v>0</v>
      </c>
      <c r="I318" s="687">
        <v>0</v>
      </c>
    </row>
    <row r="319" spans="2:9" ht="26.4">
      <c r="B319" s="466" t="s">
        <v>991</v>
      </c>
      <c r="C319" s="687">
        <v>0</v>
      </c>
      <c r="D319" s="687">
        <v>0</v>
      </c>
      <c r="E319" s="687">
        <v>0</v>
      </c>
      <c r="F319" s="687">
        <v>0</v>
      </c>
      <c r="G319" s="687">
        <v>0</v>
      </c>
      <c r="H319" s="687">
        <v>0</v>
      </c>
      <c r="I319" s="687">
        <v>0</v>
      </c>
    </row>
    <row r="320" spans="2:9">
      <c r="B320" s="660" t="s">
        <v>232</v>
      </c>
      <c r="C320" s="687">
        <v>0</v>
      </c>
      <c r="D320" s="687">
        <v>0</v>
      </c>
      <c r="E320" s="687">
        <v>0</v>
      </c>
      <c r="F320" s="687">
        <v>0</v>
      </c>
      <c r="G320" s="687">
        <v>0</v>
      </c>
      <c r="H320" s="687">
        <v>0</v>
      </c>
      <c r="I320" s="687">
        <v>0</v>
      </c>
    </row>
    <row r="321" spans="2:9">
      <c r="B321" s="660" t="s">
        <v>233</v>
      </c>
      <c r="C321" s="687">
        <v>0</v>
      </c>
      <c r="D321" s="687">
        <v>0</v>
      </c>
      <c r="E321" s="687">
        <v>0</v>
      </c>
      <c r="F321" s="687">
        <v>0</v>
      </c>
      <c r="G321" s="687">
        <v>0</v>
      </c>
      <c r="H321" s="687">
        <v>0</v>
      </c>
      <c r="I321" s="687">
        <v>0</v>
      </c>
    </row>
    <row r="322" spans="2:9">
      <c r="B322" s="466" t="s">
        <v>234</v>
      </c>
      <c r="C322" s="687">
        <v>0</v>
      </c>
      <c r="D322" s="687">
        <v>0</v>
      </c>
      <c r="E322" s="687">
        <v>0</v>
      </c>
      <c r="F322" s="687">
        <v>0</v>
      </c>
      <c r="G322" s="687">
        <v>0</v>
      </c>
      <c r="H322" s="687">
        <v>0</v>
      </c>
      <c r="I322" s="687">
        <v>0</v>
      </c>
    </row>
    <row r="323" spans="2:9">
      <c r="B323" s="660" t="s">
        <v>235</v>
      </c>
      <c r="C323" s="687">
        <v>0</v>
      </c>
      <c r="D323" s="687">
        <v>0</v>
      </c>
      <c r="E323" s="687">
        <v>0</v>
      </c>
      <c r="F323" s="687">
        <v>0</v>
      </c>
      <c r="G323" s="687">
        <v>0</v>
      </c>
      <c r="H323" s="687">
        <v>0</v>
      </c>
      <c r="I323" s="687">
        <v>0</v>
      </c>
    </row>
    <row r="324" spans="2:9">
      <c r="B324" s="660" t="s">
        <v>992</v>
      </c>
      <c r="C324" s="687">
        <v>0</v>
      </c>
      <c r="D324" s="687">
        <v>0</v>
      </c>
      <c r="E324" s="687">
        <v>0</v>
      </c>
      <c r="F324" s="687">
        <v>0</v>
      </c>
      <c r="G324" s="687">
        <v>0</v>
      </c>
      <c r="H324" s="687">
        <v>0</v>
      </c>
      <c r="I324" s="687">
        <v>0</v>
      </c>
    </row>
    <row r="325" spans="2:9">
      <c r="B325" s="660" t="s">
        <v>237</v>
      </c>
      <c r="C325" s="687">
        <v>0</v>
      </c>
      <c r="D325" s="687">
        <v>0</v>
      </c>
      <c r="E325" s="687">
        <v>0</v>
      </c>
      <c r="F325" s="687">
        <v>0</v>
      </c>
      <c r="G325" s="687">
        <v>0</v>
      </c>
      <c r="H325" s="687">
        <v>0</v>
      </c>
      <c r="I325" s="687">
        <v>0</v>
      </c>
    </row>
    <row r="326" spans="2:9">
      <c r="B326" s="687"/>
      <c r="C326" s="687"/>
      <c r="D326" s="687"/>
      <c r="E326" s="687"/>
      <c r="F326" s="687"/>
      <c r="G326" s="687"/>
      <c r="H326" s="687"/>
      <c r="I326" s="687"/>
    </row>
    <row r="327" spans="2:9">
      <c r="B327" s="688" t="s">
        <v>1027</v>
      </c>
      <c r="C327" s="687"/>
      <c r="D327" s="687"/>
      <c r="E327" s="687"/>
      <c r="F327" s="687"/>
      <c r="G327" s="687"/>
      <c r="H327" s="687"/>
      <c r="I327" s="687"/>
    </row>
    <row r="328" spans="2:9">
      <c r="B328" s="82" t="s">
        <v>228</v>
      </c>
      <c r="C328" s="687">
        <v>0</v>
      </c>
      <c r="D328" s="687">
        <v>0</v>
      </c>
      <c r="E328" s="687">
        <v>0</v>
      </c>
      <c r="F328" s="687">
        <v>18</v>
      </c>
      <c r="G328" s="687">
        <v>18</v>
      </c>
      <c r="H328" s="687">
        <v>18</v>
      </c>
      <c r="I328" s="687">
        <v>18</v>
      </c>
    </row>
    <row r="329" spans="2:9">
      <c r="B329" s="462" t="s">
        <v>990</v>
      </c>
      <c r="C329" s="687">
        <v>0</v>
      </c>
      <c r="D329" s="687">
        <v>0</v>
      </c>
      <c r="E329" s="687">
        <v>0</v>
      </c>
      <c r="F329" s="687">
        <v>18</v>
      </c>
      <c r="G329" s="687">
        <v>18</v>
      </c>
      <c r="H329" s="687">
        <v>18</v>
      </c>
      <c r="I329" s="687">
        <v>18</v>
      </c>
    </row>
    <row r="330" spans="2:9">
      <c r="B330" s="462" t="s">
        <v>162</v>
      </c>
      <c r="C330" s="687">
        <v>0</v>
      </c>
      <c r="D330" s="687">
        <v>0</v>
      </c>
      <c r="E330" s="687">
        <v>0</v>
      </c>
      <c r="F330" s="687">
        <v>17</v>
      </c>
      <c r="G330" s="687">
        <v>17</v>
      </c>
      <c r="H330" s="687">
        <v>17</v>
      </c>
      <c r="I330" s="687">
        <v>17</v>
      </c>
    </row>
    <row r="331" spans="2:9">
      <c r="B331" s="466" t="s">
        <v>230</v>
      </c>
      <c r="C331" s="687">
        <v>0</v>
      </c>
      <c r="D331" s="687">
        <v>0</v>
      </c>
      <c r="E331" s="687">
        <v>0</v>
      </c>
      <c r="F331" s="687">
        <v>1</v>
      </c>
      <c r="G331" s="687">
        <v>1</v>
      </c>
      <c r="H331" s="687">
        <v>1</v>
      </c>
      <c r="I331" s="687">
        <v>1</v>
      </c>
    </row>
    <row r="332" spans="2:9" ht="26.4">
      <c r="B332" s="466" t="s">
        <v>991</v>
      </c>
      <c r="C332" s="687">
        <v>0</v>
      </c>
      <c r="D332" s="687">
        <v>0</v>
      </c>
      <c r="E332" s="687">
        <v>0</v>
      </c>
      <c r="F332" s="687">
        <v>0</v>
      </c>
      <c r="G332" s="687">
        <v>0</v>
      </c>
      <c r="H332" s="687">
        <v>0</v>
      </c>
      <c r="I332" s="687">
        <v>0</v>
      </c>
    </row>
    <row r="333" spans="2:9">
      <c r="B333" s="660" t="s">
        <v>232</v>
      </c>
      <c r="C333" s="687">
        <v>0</v>
      </c>
      <c r="D333" s="687">
        <v>0</v>
      </c>
      <c r="E333" s="687">
        <v>0</v>
      </c>
      <c r="F333" s="687">
        <v>0</v>
      </c>
      <c r="G333" s="687">
        <v>0</v>
      </c>
      <c r="H333" s="687">
        <v>0</v>
      </c>
      <c r="I333" s="687">
        <v>0</v>
      </c>
    </row>
    <row r="334" spans="2:9">
      <c r="B334" s="660" t="s">
        <v>233</v>
      </c>
      <c r="C334" s="687">
        <v>0</v>
      </c>
      <c r="D334" s="687">
        <v>0</v>
      </c>
      <c r="E334" s="687">
        <v>0</v>
      </c>
      <c r="F334" s="687">
        <v>0</v>
      </c>
      <c r="G334" s="687">
        <v>0</v>
      </c>
      <c r="H334" s="687">
        <v>0</v>
      </c>
      <c r="I334" s="687">
        <v>0</v>
      </c>
    </row>
    <row r="335" spans="2:9">
      <c r="B335" s="466" t="s">
        <v>234</v>
      </c>
      <c r="C335" s="687">
        <v>0</v>
      </c>
      <c r="D335" s="687">
        <v>0</v>
      </c>
      <c r="E335" s="687">
        <v>0</v>
      </c>
      <c r="F335" s="687">
        <v>0</v>
      </c>
      <c r="G335" s="687">
        <v>0</v>
      </c>
      <c r="H335" s="687">
        <v>0</v>
      </c>
      <c r="I335" s="687">
        <v>0</v>
      </c>
    </row>
    <row r="336" spans="2:9">
      <c r="B336" s="660" t="s">
        <v>235</v>
      </c>
      <c r="C336" s="687">
        <v>0</v>
      </c>
      <c r="D336" s="687">
        <v>0</v>
      </c>
      <c r="E336" s="687">
        <v>0</v>
      </c>
      <c r="F336" s="687">
        <v>0</v>
      </c>
      <c r="G336" s="687">
        <v>0</v>
      </c>
      <c r="H336" s="687">
        <v>0</v>
      </c>
      <c r="I336" s="687">
        <v>0</v>
      </c>
    </row>
    <row r="337" spans="2:9">
      <c r="B337" s="660" t="s">
        <v>992</v>
      </c>
      <c r="C337" s="687">
        <v>0</v>
      </c>
      <c r="D337" s="687">
        <v>0</v>
      </c>
      <c r="E337" s="687">
        <v>0</v>
      </c>
      <c r="F337" s="687">
        <v>0</v>
      </c>
      <c r="G337" s="687">
        <v>0</v>
      </c>
      <c r="H337" s="687">
        <v>0</v>
      </c>
      <c r="I337" s="687">
        <v>0</v>
      </c>
    </row>
    <row r="338" spans="2:9" ht="15" thickBot="1">
      <c r="B338" s="660" t="s">
        <v>237</v>
      </c>
      <c r="C338" s="687">
        <v>0</v>
      </c>
      <c r="D338" s="687">
        <v>0</v>
      </c>
      <c r="E338" s="687">
        <v>0</v>
      </c>
      <c r="F338" s="687">
        <v>0</v>
      </c>
      <c r="G338" s="687">
        <v>0</v>
      </c>
      <c r="H338" s="687">
        <v>0</v>
      </c>
      <c r="I338" s="687">
        <v>0</v>
      </c>
    </row>
    <row r="339" spans="2:9" ht="15" thickTop="1">
      <c r="B339" s="1359" t="s">
        <v>994</v>
      </c>
      <c r="C339" s="1359"/>
      <c r="D339" s="1359"/>
      <c r="E339" s="1359"/>
      <c r="F339" s="1359"/>
      <c r="G339" s="1359"/>
      <c r="H339" s="1359"/>
      <c r="I339" s="1359"/>
    </row>
    <row r="340" spans="2:9">
      <c r="B340" s="1374"/>
      <c r="C340" s="1374"/>
      <c r="D340" s="1374"/>
      <c r="E340" s="1374"/>
      <c r="F340" s="1374"/>
      <c r="G340" s="1374"/>
      <c r="H340" s="1374"/>
      <c r="I340" s="1374"/>
    </row>
    <row r="341" spans="2:9">
      <c r="B341" s="417"/>
      <c r="C341" s="411"/>
      <c r="D341" s="411"/>
      <c r="E341" s="411"/>
      <c r="F341" s="411"/>
      <c r="G341" s="411"/>
      <c r="H341" s="411"/>
      <c r="I341" s="411"/>
    </row>
    <row r="342" spans="2:9">
      <c r="B342" s="1358" t="s">
        <v>26</v>
      </c>
      <c r="C342" s="1358"/>
      <c r="D342" s="1358"/>
      <c r="E342" s="1358"/>
      <c r="F342" s="1358"/>
      <c r="G342" s="1358"/>
      <c r="H342" s="1358"/>
      <c r="I342" s="1358"/>
    </row>
    <row r="343" spans="2:9">
      <c r="B343" s="413" t="s">
        <v>25</v>
      </c>
      <c r="C343" s="411"/>
      <c r="D343" s="411"/>
      <c r="E343" s="411"/>
      <c r="F343" s="411"/>
      <c r="G343" s="411"/>
      <c r="H343" s="411"/>
      <c r="I343" s="411"/>
    </row>
    <row r="344" spans="2:9">
      <c r="B344" s="422" t="s">
        <v>115</v>
      </c>
      <c r="C344" s="411"/>
      <c r="D344" s="411"/>
      <c r="E344" s="411"/>
      <c r="F344" s="411"/>
      <c r="G344" s="411"/>
      <c r="H344" s="411"/>
      <c r="I344" s="411"/>
    </row>
    <row r="345" spans="2:9">
      <c r="B345" s="417"/>
      <c r="C345" s="411"/>
      <c r="D345" s="411"/>
      <c r="E345" s="411"/>
      <c r="F345" s="411"/>
      <c r="G345" s="411"/>
      <c r="H345" s="411"/>
      <c r="I345" s="411"/>
    </row>
    <row r="346" spans="2:9">
      <c r="B346" s="415"/>
      <c r="C346" s="416">
        <v>2014</v>
      </c>
      <c r="D346" s="416">
        <v>2015</v>
      </c>
      <c r="E346" s="416">
        <v>2016</v>
      </c>
      <c r="F346" s="416">
        <v>2017</v>
      </c>
      <c r="G346" s="416">
        <v>2018</v>
      </c>
      <c r="H346" s="416">
        <v>2019</v>
      </c>
      <c r="I346" s="416">
        <v>2020</v>
      </c>
    </row>
    <row r="347" spans="2:9">
      <c r="B347" s="85" t="s">
        <v>226</v>
      </c>
      <c r="C347" s="510"/>
      <c r="D347" s="510"/>
      <c r="E347" s="510"/>
      <c r="F347" s="510"/>
      <c r="G347" s="510"/>
      <c r="H347" s="510"/>
      <c r="I347" s="510">
        <v>0.22555800000000001</v>
      </c>
    </row>
    <row r="348" spans="2:9">
      <c r="B348" s="85"/>
      <c r="C348" s="510"/>
      <c r="D348" s="510"/>
      <c r="E348" s="510"/>
      <c r="F348" s="510"/>
      <c r="G348" s="510"/>
      <c r="H348" s="510"/>
      <c r="I348" s="510"/>
    </row>
    <row r="349" spans="2:9">
      <c r="B349" s="561" t="s">
        <v>989</v>
      </c>
      <c r="C349" s="689">
        <v>0.129106</v>
      </c>
      <c r="D349" s="689">
        <v>0.16122800000000001</v>
      </c>
      <c r="E349" s="689">
        <v>0.17442199999999999</v>
      </c>
      <c r="F349" s="689">
        <v>0.21234500000000001</v>
      </c>
      <c r="G349" s="689">
        <v>0.23463800000000001</v>
      </c>
      <c r="H349" s="689">
        <v>0.23786399999999999</v>
      </c>
      <c r="I349" s="689">
        <v>0.22555800000000001</v>
      </c>
    </row>
    <row r="350" spans="2:9">
      <c r="B350" s="82" t="s">
        <v>246</v>
      </c>
      <c r="C350" s="458">
        <v>0.129106</v>
      </c>
      <c r="D350" s="458">
        <v>0.16122800000000001</v>
      </c>
      <c r="E350" s="458">
        <v>0.17442199999999999</v>
      </c>
      <c r="F350" s="458">
        <v>0.21234500000000001</v>
      </c>
      <c r="G350" s="458">
        <v>0.23463800000000001</v>
      </c>
      <c r="H350" s="458">
        <v>0.23786399999999999</v>
      </c>
      <c r="I350" s="458">
        <v>0.22555800000000001</v>
      </c>
    </row>
    <row r="351" spans="2:9">
      <c r="B351" s="462" t="s">
        <v>247</v>
      </c>
      <c r="C351" s="458">
        <v>0.125833</v>
      </c>
      <c r="D351" s="583">
        <v>0.15770500000000001</v>
      </c>
      <c r="E351" s="583">
        <v>0.17115900000000001</v>
      </c>
      <c r="F351" s="583">
        <v>0.20812600000000001</v>
      </c>
      <c r="G351" s="583">
        <v>0.22895799999999999</v>
      </c>
      <c r="H351" s="449">
        <v>0.232545</v>
      </c>
      <c r="I351" s="449">
        <v>0.22076299999999999</v>
      </c>
    </row>
    <row r="352" spans="2:9">
      <c r="B352" s="466" t="s">
        <v>248</v>
      </c>
      <c r="C352" s="458">
        <v>1.872E-3</v>
      </c>
      <c r="D352" s="458">
        <v>2.1849999999999999E-3</v>
      </c>
      <c r="E352" s="458">
        <v>2.0140000000000002E-3</v>
      </c>
      <c r="F352" s="458">
        <v>2.6979999999999999E-3</v>
      </c>
      <c r="G352" s="458">
        <v>3.9350000000000001E-3</v>
      </c>
      <c r="H352" s="458">
        <v>3.7260000000000001E-3</v>
      </c>
      <c r="I352" s="458">
        <v>3.3700000000000002E-3</v>
      </c>
    </row>
    <row r="353" spans="2:9">
      <c r="B353" s="466" t="s">
        <v>249</v>
      </c>
      <c r="C353" s="458">
        <v>1.4009999999999999E-3</v>
      </c>
      <c r="D353" s="458">
        <v>1.338E-3</v>
      </c>
      <c r="E353" s="458">
        <v>1.2489999999999999E-3</v>
      </c>
      <c r="F353" s="458">
        <v>1.521E-3</v>
      </c>
      <c r="G353" s="458">
        <v>1.745E-3</v>
      </c>
      <c r="H353" s="458">
        <v>1.593E-3</v>
      </c>
      <c r="I353" s="458">
        <v>1.4250000000000001E-3</v>
      </c>
    </row>
    <row r="354" spans="2:9">
      <c r="B354" s="47" t="s">
        <v>253</v>
      </c>
      <c r="C354" s="458">
        <v>1</v>
      </c>
      <c r="D354" s="458">
        <v>1</v>
      </c>
      <c r="E354" s="458">
        <v>1</v>
      </c>
      <c r="F354" s="458">
        <v>1</v>
      </c>
      <c r="G354" s="458">
        <v>1</v>
      </c>
      <c r="H354" s="458">
        <v>1</v>
      </c>
      <c r="I354" s="458">
        <v>1</v>
      </c>
    </row>
    <row r="355" spans="2:9">
      <c r="B355" s="411"/>
      <c r="C355" s="616"/>
      <c r="D355" s="616"/>
      <c r="E355" s="616"/>
      <c r="F355" s="616"/>
      <c r="G355" s="616"/>
      <c r="H355" s="598"/>
      <c r="I355" s="598"/>
    </row>
    <row r="356" spans="2:9">
      <c r="B356" s="85" t="s">
        <v>241</v>
      </c>
      <c r="C356" s="598">
        <v>47.967804000000001</v>
      </c>
      <c r="D356" s="598">
        <v>98.695543000000001</v>
      </c>
      <c r="E356" s="598">
        <v>110.39809200000001</v>
      </c>
      <c r="F356" s="598">
        <v>113.363855</v>
      </c>
      <c r="G356" s="598">
        <v>127.26163799999999</v>
      </c>
      <c r="H356" s="598">
        <v>145.16282999999999</v>
      </c>
      <c r="I356" s="598">
        <v>147.69635700000001</v>
      </c>
    </row>
    <row r="357" spans="2:9">
      <c r="B357" s="85"/>
      <c r="C357" s="598"/>
      <c r="D357" s="598"/>
      <c r="E357" s="598"/>
      <c r="F357" s="598"/>
      <c r="G357" s="598"/>
      <c r="H357" s="598"/>
      <c r="I357" s="598"/>
    </row>
    <row r="358" spans="2:9">
      <c r="B358" s="688" t="s">
        <v>398</v>
      </c>
      <c r="C358" s="687">
        <v>0.23648</v>
      </c>
      <c r="D358" s="687">
        <v>0.62326199999999998</v>
      </c>
      <c r="E358" s="687">
        <v>1.1932250000000002</v>
      </c>
      <c r="F358" s="687">
        <v>2.22201</v>
      </c>
      <c r="G358" s="687">
        <v>4.173735999999999</v>
      </c>
      <c r="H358" s="687">
        <v>6.6766430000000003</v>
      </c>
      <c r="I358" s="687">
        <v>12.497413</v>
      </c>
    </row>
    <row r="359" spans="2:9">
      <c r="B359" s="82" t="s">
        <v>246</v>
      </c>
      <c r="C359" s="687">
        <v>0.23648</v>
      </c>
      <c r="D359" s="687">
        <v>0.62326199999999998</v>
      </c>
      <c r="E359" s="687">
        <v>1.1932250000000002</v>
      </c>
      <c r="F359" s="687">
        <v>2.22201</v>
      </c>
      <c r="G359" s="687">
        <v>4.173735999999999</v>
      </c>
      <c r="H359" s="687">
        <v>6.6766430000000003</v>
      </c>
      <c r="I359" s="687">
        <v>12.497413</v>
      </c>
    </row>
    <row r="360" spans="2:9">
      <c r="B360" s="462" t="s">
        <v>247</v>
      </c>
      <c r="C360" s="687">
        <v>0.23624200000000001</v>
      </c>
      <c r="D360" s="687">
        <v>0.62298699999999996</v>
      </c>
      <c r="E360" s="687">
        <v>1.1929160000000001</v>
      </c>
      <c r="F360" s="687">
        <v>2.2218559999999998</v>
      </c>
      <c r="G360" s="687">
        <v>4.1736009999999997</v>
      </c>
      <c r="H360" s="687">
        <v>6.6764130000000002</v>
      </c>
      <c r="I360" s="687">
        <v>12.497192</v>
      </c>
    </row>
    <row r="361" spans="2:9">
      <c r="B361" s="466" t="s">
        <v>248</v>
      </c>
      <c r="C361" s="687">
        <v>1.1E-4</v>
      </c>
      <c r="D361" s="687">
        <v>1.11E-4</v>
      </c>
      <c r="E361" s="687">
        <v>1.02E-4</v>
      </c>
      <c r="F361" s="687">
        <v>8.7000000000000001E-5</v>
      </c>
      <c r="G361" s="687">
        <v>1.2400000000000001E-4</v>
      </c>
      <c r="H361" s="687">
        <v>2.1100000000000001E-4</v>
      </c>
      <c r="I361" s="687">
        <v>12.497192</v>
      </c>
    </row>
    <row r="362" spans="2:9">
      <c r="B362" s="466" t="s">
        <v>249</v>
      </c>
      <c r="C362" s="687">
        <v>1.2799999999999999E-4</v>
      </c>
      <c r="D362" s="687">
        <v>1.64E-4</v>
      </c>
      <c r="E362" s="687">
        <v>2.0699999999999999E-4</v>
      </c>
      <c r="F362" s="687">
        <v>6.7000000000000002E-5</v>
      </c>
      <c r="G362" s="687">
        <v>1.1E-5</v>
      </c>
      <c r="H362" s="687">
        <v>1.9000000000000001E-5</v>
      </c>
      <c r="I362" s="687">
        <v>1.9000000000000001E-5</v>
      </c>
    </row>
    <row r="363" spans="2:9">
      <c r="B363" s="47" t="s">
        <v>253</v>
      </c>
      <c r="C363" s="687">
        <v>4.9299734463558098E-3</v>
      </c>
      <c r="D363" s="687">
        <v>6.3149964127559438E-3</v>
      </c>
      <c r="E363" s="687">
        <v>1.0808384260843929E-2</v>
      </c>
      <c r="F363" s="687">
        <v>1.9600691948946161E-2</v>
      </c>
      <c r="G363" s="687">
        <v>3.2796497558832294E-2</v>
      </c>
      <c r="H363" s="687">
        <v>4.5994163933012339E-2</v>
      </c>
      <c r="I363" s="687">
        <v>8.4615580599594606E-2</v>
      </c>
    </row>
    <row r="365" spans="2:9">
      <c r="B365" s="561" t="s">
        <v>993</v>
      </c>
      <c r="C365" s="598">
        <v>11.531454</v>
      </c>
      <c r="D365" s="598">
        <v>11.108793</v>
      </c>
      <c r="E365" s="598">
        <v>10.507045</v>
      </c>
      <c r="F365" s="598">
        <v>10.367758</v>
      </c>
      <c r="G365" s="598">
        <v>10.073566</v>
      </c>
      <c r="H365" s="598">
        <v>9.4121989999999993</v>
      </c>
      <c r="I365" s="598">
        <v>1.418021</v>
      </c>
    </row>
    <row r="366" spans="2:9">
      <c r="B366" s="82" t="s">
        <v>246</v>
      </c>
      <c r="C366" s="449">
        <v>11.531454</v>
      </c>
      <c r="D366" s="449">
        <v>11.108793</v>
      </c>
      <c r="E366" s="449">
        <v>10.507045</v>
      </c>
      <c r="F366" s="449">
        <v>10.367758</v>
      </c>
      <c r="G366" s="449">
        <v>10.073566</v>
      </c>
      <c r="H366" s="449">
        <v>9.4121989999999993</v>
      </c>
      <c r="I366" s="449">
        <v>1.418021</v>
      </c>
    </row>
    <row r="367" spans="2:9">
      <c r="B367" s="462" t="s">
        <v>247</v>
      </c>
      <c r="C367" s="449">
        <v>11.531454</v>
      </c>
      <c r="D367" s="449">
        <v>11.108793</v>
      </c>
      <c r="E367" s="449">
        <v>10.507045</v>
      </c>
      <c r="F367" s="449">
        <v>10.367758</v>
      </c>
      <c r="G367" s="449">
        <v>10.073566</v>
      </c>
      <c r="H367" s="449">
        <v>9.4121989999999993</v>
      </c>
      <c r="I367" s="449">
        <v>1.418021</v>
      </c>
    </row>
    <row r="368" spans="2:9">
      <c r="B368" s="473" t="s">
        <v>254</v>
      </c>
      <c r="C368" s="449">
        <v>0</v>
      </c>
      <c r="D368" s="449">
        <v>0</v>
      </c>
      <c r="E368" s="449">
        <v>0</v>
      </c>
      <c r="F368" s="449">
        <v>0</v>
      </c>
      <c r="G368" s="449">
        <v>0</v>
      </c>
      <c r="H368" s="449">
        <v>0</v>
      </c>
      <c r="I368" s="449">
        <v>1.418021</v>
      </c>
    </row>
    <row r="369" spans="2:9">
      <c r="B369" s="473" t="s">
        <v>255</v>
      </c>
      <c r="C369" s="449">
        <v>0</v>
      </c>
      <c r="D369" s="449">
        <v>0</v>
      </c>
      <c r="E369" s="449">
        <v>0</v>
      </c>
      <c r="F369" s="449">
        <v>0</v>
      </c>
      <c r="G369" s="449">
        <v>0</v>
      </c>
      <c r="H369" s="449">
        <v>0</v>
      </c>
      <c r="I369" s="449">
        <v>0</v>
      </c>
    </row>
    <row r="370" spans="2:9">
      <c r="B370" s="473" t="s">
        <v>256</v>
      </c>
      <c r="C370" s="449">
        <v>0</v>
      </c>
      <c r="D370" s="449">
        <v>0</v>
      </c>
      <c r="E370" s="449">
        <v>0</v>
      </c>
      <c r="F370" s="449">
        <v>0</v>
      </c>
      <c r="G370" s="449">
        <v>0</v>
      </c>
      <c r="H370" s="449">
        <v>0</v>
      </c>
      <c r="I370" s="449">
        <v>0</v>
      </c>
    </row>
    <row r="371" spans="2:9">
      <c r="B371" s="473" t="s">
        <v>257</v>
      </c>
      <c r="C371" s="449">
        <v>0</v>
      </c>
      <c r="D371" s="449">
        <v>0</v>
      </c>
      <c r="E371" s="449">
        <v>0</v>
      </c>
      <c r="F371" s="449">
        <v>0</v>
      </c>
      <c r="G371" s="449">
        <v>0</v>
      </c>
      <c r="H371" s="449">
        <v>0</v>
      </c>
      <c r="I371" s="449">
        <v>0</v>
      </c>
    </row>
    <row r="372" spans="2:9">
      <c r="B372" s="473" t="s">
        <v>258</v>
      </c>
      <c r="C372" s="449">
        <v>0</v>
      </c>
      <c r="D372" s="449">
        <v>0</v>
      </c>
      <c r="E372" s="449">
        <v>0</v>
      </c>
      <c r="F372" s="449">
        <v>0</v>
      </c>
      <c r="G372" s="449">
        <v>0</v>
      </c>
      <c r="H372" s="449">
        <v>0</v>
      </c>
      <c r="I372" s="449">
        <v>0</v>
      </c>
    </row>
    <row r="373" spans="2:9">
      <c r="B373" s="473" t="s">
        <v>259</v>
      </c>
      <c r="C373" s="449">
        <v>11.531454</v>
      </c>
      <c r="D373" s="449">
        <v>11.108793</v>
      </c>
      <c r="E373" s="449">
        <v>10.507045</v>
      </c>
      <c r="F373" s="449">
        <v>10.367758</v>
      </c>
      <c r="G373" s="449">
        <v>10.073566</v>
      </c>
      <c r="H373" s="449">
        <v>9.4121989999999993</v>
      </c>
      <c r="I373" s="449">
        <v>0</v>
      </c>
    </row>
    <row r="374" spans="2:9">
      <c r="B374" s="473" t="s">
        <v>260</v>
      </c>
      <c r="C374" s="449">
        <v>0</v>
      </c>
      <c r="D374" s="449">
        <v>0</v>
      </c>
      <c r="E374" s="449">
        <v>0</v>
      </c>
      <c r="F374" s="449">
        <v>0</v>
      </c>
      <c r="G374" s="449">
        <v>0</v>
      </c>
      <c r="H374" s="449">
        <v>0</v>
      </c>
      <c r="I374" s="449">
        <v>0</v>
      </c>
    </row>
    <row r="375" spans="2:9">
      <c r="B375" s="47" t="s">
        <v>253</v>
      </c>
      <c r="C375" s="449">
        <v>0.24039987321495893</v>
      </c>
      <c r="D375" s="449">
        <v>0.11255617692888117</v>
      </c>
      <c r="E375" s="449">
        <v>9.5174153915631068E-2</v>
      </c>
      <c r="F375" s="449">
        <v>9.1455587850289677E-2</v>
      </c>
      <c r="G375" s="449">
        <v>7.915634403511293E-2</v>
      </c>
      <c r="H375" s="449">
        <v>6.4838905386454648E-2</v>
      </c>
      <c r="I375" s="449">
        <v>9.6009206239257468E-3</v>
      </c>
    </row>
    <row r="376" spans="2:9">
      <c r="B376" s="47"/>
      <c r="C376" s="449"/>
      <c r="D376" s="449"/>
      <c r="E376" s="449"/>
      <c r="F376" s="449"/>
      <c r="G376" s="449"/>
      <c r="H376" s="449"/>
      <c r="I376" s="449"/>
    </row>
    <row r="377" spans="2:9">
      <c r="B377" s="688" t="s">
        <v>1029</v>
      </c>
      <c r="C377" s="687">
        <v>36.199869999999997</v>
      </c>
      <c r="D377" s="687">
        <v>72.917113999999998</v>
      </c>
      <c r="E377" s="687">
        <v>83.792457000000013</v>
      </c>
      <c r="F377" s="687">
        <v>85.878094000000004</v>
      </c>
      <c r="G377" s="687">
        <v>97.410325</v>
      </c>
      <c r="H377" s="687">
        <v>112.24349099999999</v>
      </c>
      <c r="I377" s="687">
        <v>112.594605</v>
      </c>
    </row>
    <row r="378" spans="2:9">
      <c r="B378" s="82" t="s">
        <v>246</v>
      </c>
      <c r="C378" s="687">
        <v>36.199869999999997</v>
      </c>
      <c r="D378" s="687">
        <v>72.917113999999998</v>
      </c>
      <c r="E378" s="687">
        <v>83.792457000000013</v>
      </c>
      <c r="F378" s="687">
        <v>85.878094000000004</v>
      </c>
      <c r="G378" s="687">
        <v>97.410325</v>
      </c>
      <c r="H378" s="687">
        <v>112.24349099999999</v>
      </c>
      <c r="I378" s="687">
        <v>112.594605</v>
      </c>
    </row>
    <row r="379" spans="2:9">
      <c r="B379" s="462" t="s">
        <v>247</v>
      </c>
      <c r="C379" s="687">
        <v>36.199869999999997</v>
      </c>
      <c r="D379" s="687">
        <v>72.917113999999998</v>
      </c>
      <c r="E379" s="687">
        <v>83.792457000000013</v>
      </c>
      <c r="F379" s="687">
        <v>85.878094000000004</v>
      </c>
      <c r="G379" s="687">
        <v>97.410325</v>
      </c>
      <c r="H379" s="687">
        <v>112.24349099999999</v>
      </c>
      <c r="I379" s="687">
        <v>112.594605</v>
      </c>
    </row>
    <row r="380" spans="2:9">
      <c r="B380" s="473" t="s">
        <v>254</v>
      </c>
      <c r="C380" s="687">
        <v>0</v>
      </c>
      <c r="D380" s="687">
        <v>0</v>
      </c>
      <c r="E380" s="687">
        <v>0</v>
      </c>
      <c r="F380" s="687">
        <v>0</v>
      </c>
      <c r="G380" s="687">
        <v>0</v>
      </c>
      <c r="H380" s="687">
        <v>0</v>
      </c>
      <c r="I380" s="687">
        <v>0</v>
      </c>
    </row>
    <row r="381" spans="2:9">
      <c r="B381" s="473" t="s">
        <v>255</v>
      </c>
      <c r="C381" s="687">
        <v>0</v>
      </c>
      <c r="D381" s="687">
        <v>0</v>
      </c>
      <c r="E381" s="687">
        <v>0</v>
      </c>
      <c r="F381" s="687">
        <v>0</v>
      </c>
      <c r="G381" s="687">
        <v>0</v>
      </c>
      <c r="H381" s="687">
        <v>0</v>
      </c>
      <c r="I381" s="687">
        <v>0</v>
      </c>
    </row>
    <row r="382" spans="2:9">
      <c r="B382" s="473" t="s">
        <v>256</v>
      </c>
      <c r="C382" s="687">
        <v>36.199869999999997</v>
      </c>
      <c r="D382" s="687">
        <v>41.915782999999998</v>
      </c>
      <c r="E382" s="687">
        <v>51.346550999999998</v>
      </c>
      <c r="F382" s="687">
        <v>51.346550999999998</v>
      </c>
      <c r="G382" s="687">
        <v>61.087732000000003</v>
      </c>
      <c r="H382" s="687">
        <v>73.801051999999999</v>
      </c>
      <c r="I382" s="687">
        <v>63.176147999999998</v>
      </c>
    </row>
    <row r="383" spans="2:9">
      <c r="B383" s="473" t="s">
        <v>257</v>
      </c>
      <c r="C383" s="687">
        <v>0</v>
      </c>
      <c r="D383" s="687">
        <v>30.994599999999998</v>
      </c>
      <c r="E383" s="687">
        <v>32.438332000000003</v>
      </c>
      <c r="F383" s="687">
        <v>34.520608000000003</v>
      </c>
      <c r="G383" s="687">
        <v>36.313051999999999</v>
      </c>
      <c r="H383" s="687">
        <v>38.362810000000003</v>
      </c>
      <c r="I383" s="687">
        <v>34.433923999999998</v>
      </c>
    </row>
    <row r="384" spans="2:9">
      <c r="B384" s="473" t="s">
        <v>258</v>
      </c>
      <c r="C384" s="687">
        <v>0</v>
      </c>
      <c r="D384" s="687">
        <v>6.731E-3</v>
      </c>
      <c r="E384" s="687">
        <v>7.574E-3</v>
      </c>
      <c r="F384" s="687">
        <v>1.0935E-2</v>
      </c>
      <c r="G384" s="687">
        <v>9.5409999999999991E-3</v>
      </c>
      <c r="H384" s="687">
        <v>7.9629000000000005E-2</v>
      </c>
      <c r="I384" s="687">
        <v>7.4438009999999997</v>
      </c>
    </row>
    <row r="385" spans="2:9">
      <c r="B385" s="473" t="s">
        <v>259</v>
      </c>
      <c r="C385" s="687">
        <v>0</v>
      </c>
      <c r="D385" s="687">
        <v>0</v>
      </c>
      <c r="E385" s="687">
        <v>0</v>
      </c>
      <c r="F385" s="687">
        <v>0</v>
      </c>
      <c r="G385" s="687">
        <v>0</v>
      </c>
      <c r="H385" s="687">
        <v>0</v>
      </c>
      <c r="I385" s="687">
        <v>7.5407320000000002</v>
      </c>
    </row>
    <row r="386" spans="2:9">
      <c r="B386" s="473" t="s">
        <v>260</v>
      </c>
      <c r="C386" s="687">
        <v>0</v>
      </c>
      <c r="D386" s="687">
        <v>0</v>
      </c>
      <c r="E386" s="687">
        <v>0</v>
      </c>
      <c r="F386" s="687">
        <v>0</v>
      </c>
      <c r="G386" s="687">
        <v>0</v>
      </c>
      <c r="H386" s="687">
        <v>0</v>
      </c>
      <c r="I386" s="687">
        <v>0</v>
      </c>
    </row>
    <row r="387" spans="2:9">
      <c r="B387" s="47" t="s">
        <v>253</v>
      </c>
      <c r="C387" s="687">
        <v>0.75467015333868515</v>
      </c>
      <c r="D387" s="687">
        <v>0.7388085802415616</v>
      </c>
      <c r="E387" s="687">
        <v>0.75900276428690461</v>
      </c>
      <c r="F387" s="687">
        <v>0.75754387498554987</v>
      </c>
      <c r="G387" s="687">
        <v>0.7654335315093147</v>
      </c>
      <c r="H387" s="687">
        <v>0.77322473666295977</v>
      </c>
      <c r="I387" s="687">
        <v>0.76233840351255244</v>
      </c>
    </row>
    <row r="388" spans="2:9">
      <c r="B388" s="687"/>
      <c r="C388" s="687"/>
      <c r="D388" s="687"/>
      <c r="E388" s="687"/>
      <c r="F388" s="687"/>
      <c r="G388" s="687"/>
      <c r="H388" s="687"/>
      <c r="I388" s="687"/>
    </row>
    <row r="389" spans="2:9">
      <c r="B389" s="688" t="s">
        <v>1033</v>
      </c>
      <c r="C389" s="687">
        <v>0</v>
      </c>
      <c r="D389" s="687">
        <v>11.583648999999999</v>
      </c>
      <c r="E389" s="687">
        <v>11.609363999999999</v>
      </c>
      <c r="F389" s="687">
        <v>11.503149000000001</v>
      </c>
      <c r="G389" s="687">
        <v>11.631985999999999</v>
      </c>
      <c r="H389" s="687">
        <v>12.502807000000001</v>
      </c>
      <c r="I389" s="687">
        <v>17.890086</v>
      </c>
    </row>
    <row r="390" spans="2:9">
      <c r="B390" s="82" t="s">
        <v>246</v>
      </c>
      <c r="C390" s="687">
        <v>0</v>
      </c>
      <c r="D390" s="687">
        <v>11.583648999999999</v>
      </c>
      <c r="E390" s="687">
        <v>11.609363999999999</v>
      </c>
      <c r="F390" s="687">
        <v>11.503149000000001</v>
      </c>
      <c r="G390" s="687">
        <v>11.631985999999999</v>
      </c>
      <c r="H390" s="687">
        <v>12.502807000000001</v>
      </c>
      <c r="I390" s="687">
        <v>17.890086</v>
      </c>
    </row>
    <row r="391" spans="2:9">
      <c r="B391" s="462" t="s">
        <v>247</v>
      </c>
      <c r="C391" s="687">
        <v>0</v>
      </c>
      <c r="D391" s="687">
        <v>11.583648999999999</v>
      </c>
      <c r="E391" s="687">
        <v>11.609363999999999</v>
      </c>
      <c r="F391" s="687">
        <v>11.503149000000001</v>
      </c>
      <c r="G391" s="687">
        <v>11.631985999999999</v>
      </c>
      <c r="H391" s="687">
        <v>12.502807000000001</v>
      </c>
      <c r="I391" s="687">
        <v>17.890086</v>
      </c>
    </row>
    <row r="392" spans="2:9">
      <c r="B392" s="473" t="s">
        <v>254</v>
      </c>
      <c r="C392" s="687">
        <v>0</v>
      </c>
      <c r="D392" s="687">
        <v>0</v>
      </c>
      <c r="E392" s="687">
        <v>0</v>
      </c>
      <c r="F392" s="687">
        <v>0</v>
      </c>
      <c r="G392" s="687">
        <v>0</v>
      </c>
      <c r="H392" s="687">
        <v>0</v>
      </c>
      <c r="I392" s="687">
        <v>0</v>
      </c>
    </row>
    <row r="393" spans="2:9">
      <c r="B393" s="473" t="s">
        <v>255</v>
      </c>
      <c r="C393" s="687">
        <v>0</v>
      </c>
      <c r="D393" s="687">
        <v>0</v>
      </c>
      <c r="E393" s="687">
        <v>0</v>
      </c>
      <c r="F393" s="687">
        <v>0</v>
      </c>
      <c r="G393" s="687">
        <v>0</v>
      </c>
      <c r="H393" s="687">
        <v>0</v>
      </c>
      <c r="I393" s="687">
        <v>0</v>
      </c>
    </row>
    <row r="394" spans="2:9">
      <c r="B394" s="473" t="s">
        <v>256</v>
      </c>
      <c r="C394" s="687">
        <v>0</v>
      </c>
      <c r="D394" s="687">
        <v>1.2786010000000001</v>
      </c>
      <c r="E394" s="687">
        <v>1.501252</v>
      </c>
      <c r="F394" s="687">
        <v>1.668445</v>
      </c>
      <c r="G394" s="687">
        <v>1.675856</v>
      </c>
      <c r="H394" s="687">
        <v>1.8234079999999999</v>
      </c>
      <c r="I394" s="687">
        <v>5.5505529999999998</v>
      </c>
    </row>
    <row r="395" spans="2:9">
      <c r="B395" s="473" t="s">
        <v>257</v>
      </c>
      <c r="C395" s="687">
        <v>0</v>
      </c>
      <c r="D395" s="687">
        <v>9.9271189999999994</v>
      </c>
      <c r="E395" s="687">
        <v>9.6613629999999997</v>
      </c>
      <c r="F395" s="687">
        <v>9.2608680000000003</v>
      </c>
      <c r="G395" s="687">
        <v>9.2657380000000007</v>
      </c>
      <c r="H395" s="687">
        <v>9.9711680000000005</v>
      </c>
      <c r="I395" s="687">
        <v>10.536488</v>
      </c>
    </row>
    <row r="396" spans="2:9">
      <c r="B396" s="473" t="s">
        <v>258</v>
      </c>
      <c r="C396" s="687">
        <v>0</v>
      </c>
      <c r="D396" s="687">
        <v>0.37792900000000001</v>
      </c>
      <c r="E396" s="687">
        <v>0.44674900000000001</v>
      </c>
      <c r="F396" s="687">
        <v>0.57383600000000001</v>
      </c>
      <c r="G396" s="687">
        <v>0.69039200000000001</v>
      </c>
      <c r="H396" s="687">
        <v>0.70823100000000005</v>
      </c>
      <c r="I396" s="687">
        <v>1.803045</v>
      </c>
    </row>
    <row r="397" spans="2:9">
      <c r="B397" s="473" t="s">
        <v>259</v>
      </c>
      <c r="C397" s="687">
        <v>0</v>
      </c>
      <c r="D397" s="687">
        <v>0</v>
      </c>
      <c r="E397" s="687">
        <v>0</v>
      </c>
      <c r="F397" s="687">
        <v>0</v>
      </c>
      <c r="G397" s="687">
        <v>0</v>
      </c>
      <c r="H397" s="687">
        <v>0</v>
      </c>
      <c r="I397" s="687">
        <v>0</v>
      </c>
    </row>
    <row r="398" spans="2:9">
      <c r="B398" s="473" t="s">
        <v>260</v>
      </c>
      <c r="C398" s="687">
        <v>0</v>
      </c>
      <c r="D398" s="687">
        <v>0</v>
      </c>
      <c r="E398" s="687">
        <v>0</v>
      </c>
      <c r="F398" s="687">
        <v>0</v>
      </c>
      <c r="G398" s="687">
        <v>0</v>
      </c>
      <c r="H398" s="687">
        <v>0</v>
      </c>
      <c r="I398" s="687">
        <v>0</v>
      </c>
    </row>
    <row r="399" spans="2:9">
      <c r="B399" s="47" t="s">
        <v>253</v>
      </c>
      <c r="C399" s="687">
        <v>0</v>
      </c>
      <c r="D399" s="687">
        <v>0.11736749855056777</v>
      </c>
      <c r="E399" s="687">
        <v>0.10515910003227229</v>
      </c>
      <c r="F399" s="687">
        <v>0.1014710464812616</v>
      </c>
      <c r="G399" s="687">
        <v>9.1402139582707556E-2</v>
      </c>
      <c r="H399" s="687">
        <v>8.6129534674957778E-2</v>
      </c>
      <c r="I399" s="687">
        <v>0.12112746965045319</v>
      </c>
    </row>
    <row r="400" spans="2:9">
      <c r="B400" s="687"/>
      <c r="C400" s="687"/>
      <c r="D400" s="687"/>
      <c r="E400" s="687"/>
      <c r="F400" s="687"/>
      <c r="G400" s="687"/>
      <c r="H400" s="687"/>
      <c r="I400" s="687"/>
    </row>
    <row r="401" spans="2:9">
      <c r="B401" s="688" t="s">
        <v>1032</v>
      </c>
      <c r="C401" s="687">
        <v>0</v>
      </c>
      <c r="D401" s="687">
        <v>1.8090190000000002</v>
      </c>
      <c r="E401" s="687">
        <v>1.8296299999999999</v>
      </c>
      <c r="F401" s="687">
        <v>1.6168279999999999</v>
      </c>
      <c r="G401" s="687">
        <v>1.7778039999999999</v>
      </c>
      <c r="H401" s="687">
        <v>1.901527</v>
      </c>
      <c r="I401" s="687">
        <v>1.3783639999999999</v>
      </c>
    </row>
    <row r="402" spans="2:9">
      <c r="B402" s="82" t="s">
        <v>246</v>
      </c>
      <c r="C402" s="687">
        <v>0</v>
      </c>
      <c r="D402" s="687">
        <v>1.8090190000000002</v>
      </c>
      <c r="E402" s="687">
        <v>1.8296299999999999</v>
      </c>
      <c r="F402" s="687">
        <v>1.6168279999999999</v>
      </c>
      <c r="G402" s="687">
        <v>1.7778039999999999</v>
      </c>
      <c r="H402" s="687">
        <v>1.901527</v>
      </c>
      <c r="I402" s="687">
        <v>1.3783639999999999</v>
      </c>
    </row>
    <row r="403" spans="2:9">
      <c r="B403" s="462" t="s">
        <v>247</v>
      </c>
      <c r="C403" s="687">
        <v>0</v>
      </c>
      <c r="D403" s="687">
        <v>1.8090190000000002</v>
      </c>
      <c r="E403" s="687">
        <v>1.8296299999999999</v>
      </c>
      <c r="F403" s="687">
        <v>1.6168279999999999</v>
      </c>
      <c r="G403" s="687">
        <v>1.7778039999999999</v>
      </c>
      <c r="H403" s="687">
        <v>1.901527</v>
      </c>
      <c r="I403" s="687">
        <v>1.3783639999999999</v>
      </c>
    </row>
    <row r="404" spans="2:9">
      <c r="B404" s="473" t="s">
        <v>254</v>
      </c>
      <c r="C404" s="687">
        <v>0</v>
      </c>
      <c r="D404" s="687">
        <v>0</v>
      </c>
      <c r="E404" s="687">
        <v>0</v>
      </c>
      <c r="F404" s="687">
        <v>0</v>
      </c>
      <c r="G404" s="687">
        <v>0</v>
      </c>
      <c r="H404" s="687">
        <v>0</v>
      </c>
      <c r="I404" s="687">
        <v>0</v>
      </c>
    </row>
    <row r="405" spans="2:9">
      <c r="B405" s="473" t="s">
        <v>255</v>
      </c>
      <c r="C405" s="687">
        <v>0</v>
      </c>
      <c r="D405" s="687">
        <v>0</v>
      </c>
      <c r="E405" s="687">
        <v>0</v>
      </c>
      <c r="F405" s="687">
        <v>0</v>
      </c>
      <c r="G405" s="687">
        <v>0</v>
      </c>
      <c r="H405" s="687">
        <v>0</v>
      </c>
      <c r="I405" s="687">
        <v>0</v>
      </c>
    </row>
    <row r="406" spans="2:9">
      <c r="B406" s="473" t="s">
        <v>256</v>
      </c>
      <c r="C406" s="687">
        <v>0</v>
      </c>
      <c r="D406" s="687">
        <v>1.4693160000000001</v>
      </c>
      <c r="E406" s="687">
        <v>1.508311</v>
      </c>
      <c r="F406" s="687">
        <v>1.314052</v>
      </c>
      <c r="G406" s="687">
        <v>1.4834989999999999</v>
      </c>
      <c r="H406" s="687">
        <v>1.577969</v>
      </c>
      <c r="I406" s="687">
        <v>1.142255</v>
      </c>
    </row>
    <row r="407" spans="2:9">
      <c r="B407" s="473" t="s">
        <v>257</v>
      </c>
      <c r="C407" s="687">
        <v>0</v>
      </c>
      <c r="D407" s="687">
        <v>0.33970299999999998</v>
      </c>
      <c r="E407" s="687">
        <v>0.32131900000000002</v>
      </c>
      <c r="F407" s="687">
        <v>0.30277599999999999</v>
      </c>
      <c r="G407" s="687">
        <v>0.29430499999999998</v>
      </c>
      <c r="H407" s="687">
        <v>0.32355800000000001</v>
      </c>
      <c r="I407" s="687">
        <v>0.23346900000000001</v>
      </c>
    </row>
    <row r="408" spans="2:9">
      <c r="B408" s="473" t="s">
        <v>258</v>
      </c>
      <c r="C408" s="687">
        <v>0</v>
      </c>
      <c r="D408" s="687">
        <v>0</v>
      </c>
      <c r="E408" s="687">
        <v>0</v>
      </c>
      <c r="F408" s="687">
        <v>0</v>
      </c>
      <c r="G408" s="687">
        <v>0</v>
      </c>
      <c r="H408" s="687">
        <v>0</v>
      </c>
      <c r="I408" s="687">
        <v>2.64E-3</v>
      </c>
    </row>
    <row r="409" spans="2:9">
      <c r="B409" s="473" t="s">
        <v>259</v>
      </c>
      <c r="C409" s="687">
        <v>0</v>
      </c>
      <c r="D409" s="687">
        <v>0</v>
      </c>
      <c r="E409" s="687">
        <v>0</v>
      </c>
      <c r="F409" s="687">
        <v>0</v>
      </c>
      <c r="G409" s="687">
        <v>0</v>
      </c>
      <c r="H409" s="687">
        <v>0</v>
      </c>
      <c r="I409" s="687">
        <v>0</v>
      </c>
    </row>
    <row r="410" spans="2:9">
      <c r="B410" s="473" t="s">
        <v>260</v>
      </c>
      <c r="C410" s="687">
        <v>0</v>
      </c>
      <c r="D410" s="687">
        <v>0</v>
      </c>
      <c r="E410" s="687">
        <v>0</v>
      </c>
      <c r="F410" s="687">
        <v>0</v>
      </c>
      <c r="G410" s="687">
        <v>0</v>
      </c>
      <c r="H410" s="687">
        <v>0</v>
      </c>
      <c r="I410" s="687">
        <v>0</v>
      </c>
    </row>
    <row r="411" spans="2:9">
      <c r="B411" s="47" t="s">
        <v>253</v>
      </c>
      <c r="C411" s="687">
        <v>0</v>
      </c>
      <c r="D411" s="687">
        <v>1.8329287676141566E-2</v>
      </c>
      <c r="E411" s="687">
        <v>1.6573021932299335E-2</v>
      </c>
      <c r="F411" s="687">
        <v>1.4262288451640957E-2</v>
      </c>
      <c r="G411" s="687">
        <v>1.3969677177972517E-2</v>
      </c>
      <c r="H411" s="687">
        <v>1.3099269282639365E-2</v>
      </c>
      <c r="I411" s="687">
        <v>9.3324170480386312E-3</v>
      </c>
    </row>
    <row r="412" spans="2:9">
      <c r="B412" s="687"/>
      <c r="C412" s="687"/>
      <c r="D412" s="687"/>
      <c r="E412" s="687"/>
      <c r="F412" s="687"/>
      <c r="G412" s="687"/>
      <c r="H412" s="687"/>
      <c r="I412" s="687"/>
    </row>
    <row r="413" spans="2:9">
      <c r="B413" s="688" t="s">
        <v>1031</v>
      </c>
      <c r="C413" s="687">
        <v>0</v>
      </c>
      <c r="D413" s="687">
        <v>0.65294799999999997</v>
      </c>
      <c r="E413" s="687">
        <v>0.78872400000000009</v>
      </c>
      <c r="F413" s="687">
        <v>0.78505500000000006</v>
      </c>
      <c r="G413" s="687">
        <v>0.98846099999999992</v>
      </c>
      <c r="H413" s="687">
        <v>1.0430140000000001</v>
      </c>
      <c r="I413" s="687">
        <v>0.72705699999999995</v>
      </c>
    </row>
    <row r="414" spans="2:9">
      <c r="B414" s="82" t="s">
        <v>246</v>
      </c>
      <c r="C414" s="687">
        <v>0</v>
      </c>
      <c r="D414" s="687">
        <v>0.65294799999999997</v>
      </c>
      <c r="E414" s="687">
        <v>0.78872400000000009</v>
      </c>
      <c r="F414" s="687">
        <v>0.78505500000000006</v>
      </c>
      <c r="G414" s="687">
        <v>0.98846099999999992</v>
      </c>
      <c r="H414" s="687">
        <v>1.0430140000000001</v>
      </c>
      <c r="I414" s="687">
        <v>0.72705699999999995</v>
      </c>
    </row>
    <row r="415" spans="2:9">
      <c r="B415" s="462" t="s">
        <v>247</v>
      </c>
      <c r="C415" s="687">
        <v>0</v>
      </c>
      <c r="D415" s="687">
        <v>0.65294799999999997</v>
      </c>
      <c r="E415" s="687">
        <v>0.78872400000000009</v>
      </c>
      <c r="F415" s="687">
        <v>0.78505500000000006</v>
      </c>
      <c r="G415" s="687">
        <v>0.98846099999999992</v>
      </c>
      <c r="H415" s="687">
        <v>1.0430140000000001</v>
      </c>
      <c r="I415" s="687">
        <v>0.72705699999999995</v>
      </c>
    </row>
    <row r="416" spans="2:9">
      <c r="B416" s="473" t="s">
        <v>254</v>
      </c>
      <c r="C416" s="687">
        <v>0</v>
      </c>
      <c r="D416" s="687">
        <v>0</v>
      </c>
      <c r="E416" s="687">
        <v>0</v>
      </c>
      <c r="F416" s="687">
        <v>0</v>
      </c>
      <c r="G416" s="687">
        <v>0</v>
      </c>
      <c r="H416" s="687">
        <v>0</v>
      </c>
      <c r="I416" s="687">
        <v>0</v>
      </c>
    </row>
    <row r="417" spans="2:9">
      <c r="B417" s="473" t="s">
        <v>255</v>
      </c>
      <c r="C417" s="687">
        <v>0</v>
      </c>
      <c r="D417" s="687">
        <v>0</v>
      </c>
      <c r="E417" s="687">
        <v>0</v>
      </c>
      <c r="F417" s="687">
        <v>0</v>
      </c>
      <c r="G417" s="687">
        <v>0</v>
      </c>
      <c r="H417" s="687">
        <v>0</v>
      </c>
      <c r="I417" s="687">
        <v>0</v>
      </c>
    </row>
    <row r="418" spans="2:9">
      <c r="B418" s="473" t="s">
        <v>256</v>
      </c>
      <c r="C418" s="687">
        <v>0</v>
      </c>
      <c r="D418" s="687">
        <v>0.65294799999999997</v>
      </c>
      <c r="E418" s="687">
        <v>0.71913800000000005</v>
      </c>
      <c r="F418" s="687">
        <v>0.71913800000000005</v>
      </c>
      <c r="G418" s="687">
        <v>0.91295499999999996</v>
      </c>
      <c r="H418" s="687">
        <v>0.95344600000000002</v>
      </c>
      <c r="I418" s="687">
        <v>0.65942199999999995</v>
      </c>
    </row>
    <row r="419" spans="2:9">
      <c r="B419" s="473" t="s">
        <v>257</v>
      </c>
      <c r="C419" s="687">
        <v>0</v>
      </c>
      <c r="D419" s="687">
        <v>0</v>
      </c>
      <c r="E419" s="687">
        <v>6.9585999999999995E-2</v>
      </c>
      <c r="F419" s="687">
        <v>6.5917000000000003E-2</v>
      </c>
      <c r="G419" s="687">
        <v>7.5506000000000004E-2</v>
      </c>
      <c r="H419" s="687">
        <v>8.9567999999999995E-2</v>
      </c>
      <c r="I419" s="687">
        <v>6.4571000000000003E-2</v>
      </c>
    </row>
    <row r="420" spans="2:9">
      <c r="B420" s="473" t="s">
        <v>258</v>
      </c>
      <c r="C420" s="687">
        <v>0</v>
      </c>
      <c r="D420" s="687">
        <v>0</v>
      </c>
      <c r="E420" s="687">
        <v>0</v>
      </c>
      <c r="F420" s="687">
        <v>0</v>
      </c>
      <c r="G420" s="687">
        <v>0</v>
      </c>
      <c r="H420" s="687">
        <v>0</v>
      </c>
      <c r="I420" s="687">
        <v>3.0639999999999999E-3</v>
      </c>
    </row>
    <row r="421" spans="2:9">
      <c r="B421" s="473" t="s">
        <v>259</v>
      </c>
      <c r="C421" s="687">
        <v>0</v>
      </c>
      <c r="D421" s="687">
        <v>0</v>
      </c>
      <c r="E421" s="687">
        <v>0</v>
      </c>
      <c r="F421" s="687">
        <v>0</v>
      </c>
      <c r="G421" s="687">
        <v>0</v>
      </c>
      <c r="H421" s="687">
        <v>0</v>
      </c>
      <c r="I421" s="687">
        <v>0</v>
      </c>
    </row>
    <row r="422" spans="2:9">
      <c r="B422" s="473" t="s">
        <v>260</v>
      </c>
      <c r="C422" s="687">
        <v>0</v>
      </c>
      <c r="D422" s="687">
        <v>0</v>
      </c>
      <c r="E422" s="687">
        <v>0</v>
      </c>
      <c r="F422" s="687">
        <v>0</v>
      </c>
      <c r="G422" s="687">
        <v>0</v>
      </c>
      <c r="H422" s="687">
        <v>0</v>
      </c>
      <c r="I422" s="687">
        <v>0</v>
      </c>
    </row>
    <row r="423" spans="2:9">
      <c r="B423" s="47" t="s">
        <v>253</v>
      </c>
      <c r="C423" s="687">
        <v>0</v>
      </c>
      <c r="D423" s="687">
        <v>6.6157800053848427E-3</v>
      </c>
      <c r="E423" s="687">
        <v>7.1443626036580415E-3</v>
      </c>
      <c r="F423" s="687">
        <v>6.9250908942713714E-3</v>
      </c>
      <c r="G423" s="687">
        <v>7.7671560380198779E-3</v>
      </c>
      <c r="H423" s="687">
        <v>7.1851313452624219E-3</v>
      </c>
      <c r="I423" s="687">
        <v>4.9226468057028648E-3</v>
      </c>
    </row>
    <row r="424" spans="2:9">
      <c r="B424" s="687"/>
      <c r="C424" s="687"/>
      <c r="D424" s="687"/>
      <c r="E424" s="687"/>
      <c r="F424" s="687"/>
      <c r="G424" s="687"/>
      <c r="H424" s="687"/>
      <c r="I424" s="687"/>
    </row>
    <row r="425" spans="2:9">
      <c r="B425" s="688" t="s">
        <v>1030</v>
      </c>
      <c r="C425" s="687">
        <v>0</v>
      </c>
      <c r="D425" s="687">
        <v>7.5799999999999999E-4</v>
      </c>
      <c r="E425" s="687">
        <v>0.677647</v>
      </c>
      <c r="F425" s="687">
        <v>0.99096099999999998</v>
      </c>
      <c r="G425" s="687">
        <v>1.2057599999999999</v>
      </c>
      <c r="H425" s="687">
        <v>1.383149</v>
      </c>
      <c r="I425" s="687">
        <v>1.1164690000000002</v>
      </c>
    </row>
    <row r="426" spans="2:9">
      <c r="B426" s="82" t="s">
        <v>246</v>
      </c>
      <c r="C426" s="687">
        <v>0</v>
      </c>
      <c r="D426" s="687">
        <v>7.5799999999999999E-4</v>
      </c>
      <c r="E426" s="687">
        <v>0.677647</v>
      </c>
      <c r="F426" s="687">
        <v>0.99096099999999998</v>
      </c>
      <c r="G426" s="687">
        <v>1.2057599999999999</v>
      </c>
      <c r="H426" s="687">
        <v>1.383149</v>
      </c>
      <c r="I426" s="687">
        <v>1.1164690000000002</v>
      </c>
    </row>
    <row r="427" spans="2:9">
      <c r="B427" s="462" t="s">
        <v>247</v>
      </c>
      <c r="C427" s="687">
        <v>0</v>
      </c>
      <c r="D427" s="687">
        <v>7.5799999999999999E-4</v>
      </c>
      <c r="E427" s="687">
        <v>0.677647</v>
      </c>
      <c r="F427" s="687">
        <v>0.99096099999999998</v>
      </c>
      <c r="G427" s="687">
        <v>1.2057599999999999</v>
      </c>
      <c r="H427" s="687">
        <v>1.383149</v>
      </c>
      <c r="I427" s="687">
        <v>1.1164690000000002</v>
      </c>
    </row>
    <row r="428" spans="2:9">
      <c r="B428" s="473" t="s">
        <v>254</v>
      </c>
      <c r="C428" s="687">
        <v>0</v>
      </c>
      <c r="D428" s="687">
        <v>0</v>
      </c>
      <c r="E428" s="687">
        <v>0</v>
      </c>
      <c r="F428" s="687">
        <v>0</v>
      </c>
      <c r="G428" s="687">
        <v>0</v>
      </c>
      <c r="H428" s="687">
        <v>0</v>
      </c>
      <c r="I428" s="687">
        <v>0</v>
      </c>
    </row>
    <row r="429" spans="2:9">
      <c r="B429" s="473" t="s">
        <v>255</v>
      </c>
      <c r="C429" s="687">
        <v>0</v>
      </c>
      <c r="D429" s="687">
        <v>0</v>
      </c>
      <c r="E429" s="687">
        <v>0</v>
      </c>
      <c r="F429" s="687">
        <v>0</v>
      </c>
      <c r="G429" s="687">
        <v>0</v>
      </c>
      <c r="H429" s="687">
        <v>0</v>
      </c>
      <c r="I429" s="687">
        <v>0</v>
      </c>
    </row>
    <row r="430" spans="2:9">
      <c r="B430" s="473" t="s">
        <v>256</v>
      </c>
      <c r="C430" s="687">
        <v>0</v>
      </c>
      <c r="D430" s="687">
        <v>7.5799999999999999E-4</v>
      </c>
      <c r="E430" s="687">
        <v>0.677647</v>
      </c>
      <c r="F430" s="687">
        <v>0.99096099999999998</v>
      </c>
      <c r="G430" s="687">
        <v>1.2057599999999999</v>
      </c>
      <c r="H430" s="687">
        <v>1.383149</v>
      </c>
      <c r="I430" s="687">
        <v>1.1146780000000001</v>
      </c>
    </row>
    <row r="431" spans="2:9">
      <c r="B431" s="473" t="s">
        <v>257</v>
      </c>
      <c r="C431" s="687">
        <v>0</v>
      </c>
      <c r="D431" s="687">
        <v>0</v>
      </c>
      <c r="E431" s="687">
        <v>0</v>
      </c>
      <c r="F431" s="687">
        <v>0</v>
      </c>
      <c r="G431" s="687">
        <v>0</v>
      </c>
      <c r="H431" s="687">
        <v>0</v>
      </c>
      <c r="I431" s="687">
        <v>0</v>
      </c>
    </row>
    <row r="432" spans="2:9">
      <c r="B432" s="473" t="s">
        <v>258</v>
      </c>
      <c r="C432" s="687">
        <v>0</v>
      </c>
      <c r="D432" s="687">
        <v>0</v>
      </c>
      <c r="E432" s="687">
        <v>0</v>
      </c>
      <c r="F432" s="687">
        <v>0</v>
      </c>
      <c r="G432" s="687">
        <v>0</v>
      </c>
      <c r="H432" s="687">
        <v>0</v>
      </c>
      <c r="I432" s="687">
        <v>0</v>
      </c>
    </row>
    <row r="433" spans="2:9">
      <c r="B433" s="473" t="s">
        <v>259</v>
      </c>
      <c r="C433" s="687">
        <v>0</v>
      </c>
      <c r="D433" s="687">
        <v>0</v>
      </c>
      <c r="E433" s="687">
        <v>0</v>
      </c>
      <c r="F433" s="687">
        <v>0</v>
      </c>
      <c r="G433" s="687">
        <v>0</v>
      </c>
      <c r="H433" s="687">
        <v>0</v>
      </c>
      <c r="I433" s="687">
        <v>0</v>
      </c>
    </row>
    <row r="434" spans="2:9">
      <c r="B434" s="473" t="s">
        <v>260</v>
      </c>
      <c r="C434" s="687">
        <v>0</v>
      </c>
      <c r="D434" s="687">
        <v>0</v>
      </c>
      <c r="E434" s="687">
        <v>0</v>
      </c>
      <c r="F434" s="687">
        <v>0</v>
      </c>
      <c r="G434" s="687">
        <v>0</v>
      </c>
      <c r="H434" s="687">
        <v>0</v>
      </c>
      <c r="I434" s="687">
        <v>0</v>
      </c>
    </row>
    <row r="435" spans="2:9">
      <c r="B435" s="47" t="s">
        <v>253</v>
      </c>
      <c r="C435" s="687">
        <v>0</v>
      </c>
      <c r="D435" s="687">
        <v>7.6801847070236994E-6</v>
      </c>
      <c r="E435" s="687">
        <v>6.1382129683907943E-3</v>
      </c>
      <c r="F435" s="687">
        <v>8.7414193880403935E-3</v>
      </c>
      <c r="G435" s="687">
        <v>9.4746540980401341E-3</v>
      </c>
      <c r="H435" s="687">
        <v>9.5282587147136784E-3</v>
      </c>
      <c r="I435" s="687">
        <v>7.5592182683287181E-3</v>
      </c>
    </row>
    <row r="436" spans="2:9" s="927" customFormat="1">
      <c r="B436" s="47"/>
      <c r="C436" s="687"/>
      <c r="D436" s="687"/>
      <c r="E436" s="687"/>
      <c r="F436" s="687"/>
      <c r="G436" s="687"/>
      <c r="H436" s="687"/>
      <c r="I436" s="687"/>
    </row>
    <row r="437" spans="2:9" s="927" customFormat="1">
      <c r="B437" s="688" t="s">
        <v>1482</v>
      </c>
      <c r="C437" s="687">
        <v>0</v>
      </c>
      <c r="D437" s="687">
        <v>0</v>
      </c>
      <c r="E437" s="687">
        <v>0</v>
      </c>
      <c r="F437" s="687">
        <v>0</v>
      </c>
      <c r="G437" s="687">
        <v>0</v>
      </c>
      <c r="H437" s="687">
        <v>0</v>
      </c>
      <c r="I437" s="687">
        <v>7.4342000000000005E-2</v>
      </c>
    </row>
    <row r="438" spans="2:9" s="927" customFormat="1">
      <c r="B438" s="82" t="s">
        <v>246</v>
      </c>
      <c r="C438" s="687">
        <v>0</v>
      </c>
      <c r="D438" s="687">
        <v>0</v>
      </c>
      <c r="E438" s="687">
        <v>0</v>
      </c>
      <c r="F438" s="687">
        <v>0</v>
      </c>
      <c r="G438" s="687">
        <v>0</v>
      </c>
      <c r="H438" s="687">
        <v>0</v>
      </c>
      <c r="I438" s="687">
        <v>7.4342000000000005E-2</v>
      </c>
    </row>
    <row r="439" spans="2:9" s="927" customFormat="1">
      <c r="B439" s="462" t="s">
        <v>247</v>
      </c>
      <c r="C439" s="687">
        <v>0</v>
      </c>
      <c r="D439" s="687">
        <v>0</v>
      </c>
      <c r="E439" s="687">
        <v>0</v>
      </c>
      <c r="F439" s="687">
        <v>0</v>
      </c>
      <c r="G439" s="687">
        <v>0</v>
      </c>
      <c r="H439" s="687">
        <v>0</v>
      </c>
      <c r="I439" s="687">
        <v>7.4342000000000005E-2</v>
      </c>
    </row>
    <row r="440" spans="2:9" s="927" customFormat="1">
      <c r="B440" s="473" t="s">
        <v>254</v>
      </c>
      <c r="C440" s="687">
        <v>0</v>
      </c>
      <c r="D440" s="687">
        <v>0</v>
      </c>
      <c r="E440" s="687">
        <v>0</v>
      </c>
      <c r="F440" s="687">
        <v>0</v>
      </c>
      <c r="G440" s="687">
        <v>0</v>
      </c>
      <c r="H440" s="687">
        <v>0</v>
      </c>
      <c r="I440" s="687">
        <v>7.4342000000000005E-2</v>
      </c>
    </row>
    <row r="441" spans="2:9" s="927" customFormat="1">
      <c r="B441" s="473" t="s">
        <v>255</v>
      </c>
      <c r="C441" s="687">
        <v>0</v>
      </c>
      <c r="D441" s="687">
        <v>0</v>
      </c>
      <c r="E441" s="687">
        <v>0</v>
      </c>
      <c r="F441" s="687">
        <v>0</v>
      </c>
      <c r="G441" s="687">
        <v>0</v>
      </c>
      <c r="H441" s="687">
        <v>0</v>
      </c>
      <c r="I441" s="687">
        <v>7.2551000000000004E-2</v>
      </c>
    </row>
    <row r="442" spans="2:9" s="927" customFormat="1">
      <c r="B442" s="473" t="s">
        <v>256</v>
      </c>
      <c r="C442" s="687">
        <v>0</v>
      </c>
      <c r="D442" s="687">
        <v>0</v>
      </c>
      <c r="E442" s="687">
        <v>0</v>
      </c>
      <c r="F442" s="687">
        <v>0</v>
      </c>
      <c r="G442" s="687">
        <v>0</v>
      </c>
      <c r="H442" s="687">
        <v>0</v>
      </c>
      <c r="I442" s="687">
        <v>1.1146780000000001</v>
      </c>
    </row>
    <row r="443" spans="2:9" s="927" customFormat="1">
      <c r="B443" s="473" t="s">
        <v>257</v>
      </c>
      <c r="C443" s="687">
        <v>0</v>
      </c>
      <c r="D443" s="687">
        <v>0</v>
      </c>
      <c r="E443" s="687">
        <v>0</v>
      </c>
      <c r="F443" s="687">
        <v>0</v>
      </c>
      <c r="G443" s="687">
        <v>0</v>
      </c>
      <c r="H443" s="687">
        <v>0</v>
      </c>
      <c r="I443" s="687">
        <v>0</v>
      </c>
    </row>
    <row r="444" spans="2:9" s="927" customFormat="1">
      <c r="B444" s="473" t="s">
        <v>258</v>
      </c>
      <c r="C444" s="687">
        <v>0</v>
      </c>
      <c r="D444" s="687">
        <v>0</v>
      </c>
      <c r="E444" s="687">
        <v>0</v>
      </c>
      <c r="F444" s="687">
        <v>0</v>
      </c>
      <c r="G444" s="687">
        <v>0</v>
      </c>
      <c r="H444" s="687">
        <v>0</v>
      </c>
      <c r="I444" s="687">
        <v>0</v>
      </c>
    </row>
    <row r="445" spans="2:9" s="927" customFormat="1">
      <c r="B445" s="473" t="s">
        <v>259</v>
      </c>
      <c r="C445" s="687">
        <v>0</v>
      </c>
      <c r="D445" s="687">
        <v>0</v>
      </c>
      <c r="E445" s="687">
        <v>0</v>
      </c>
      <c r="F445" s="687">
        <v>0</v>
      </c>
      <c r="G445" s="687">
        <v>0</v>
      </c>
      <c r="H445" s="687">
        <v>0</v>
      </c>
      <c r="I445" s="687">
        <v>1.7910000000000001E-3</v>
      </c>
    </row>
    <row r="446" spans="2:9" s="927" customFormat="1">
      <c r="B446" s="473" t="s">
        <v>260</v>
      </c>
      <c r="C446" s="687">
        <v>0</v>
      </c>
      <c r="D446" s="687">
        <v>0</v>
      </c>
      <c r="E446" s="687">
        <v>0</v>
      </c>
      <c r="F446" s="687">
        <v>0</v>
      </c>
      <c r="G446" s="687">
        <v>0</v>
      </c>
      <c r="H446" s="687">
        <v>0</v>
      </c>
      <c r="I446" s="687">
        <v>0</v>
      </c>
    </row>
    <row r="447" spans="2:9" s="927" customFormat="1" ht="15" thickBot="1">
      <c r="B447" s="47" t="s">
        <v>253</v>
      </c>
      <c r="C447" s="687">
        <v>0</v>
      </c>
      <c r="D447" s="687">
        <v>0</v>
      </c>
      <c r="E447" s="687">
        <v>0</v>
      </c>
      <c r="F447" s="687">
        <v>0</v>
      </c>
      <c r="G447" s="687">
        <v>0</v>
      </c>
      <c r="H447" s="687">
        <v>0</v>
      </c>
      <c r="I447" s="687">
        <v>5.03343491403786E-4</v>
      </c>
    </row>
    <row r="448" spans="2:9" ht="15" thickTop="1">
      <c r="B448" s="1359"/>
      <c r="C448" s="1359"/>
      <c r="D448" s="1359"/>
      <c r="E448" s="1359"/>
      <c r="F448" s="1359"/>
      <c r="G448" s="1359"/>
      <c r="H448" s="1359"/>
      <c r="I448" s="1359"/>
    </row>
    <row r="449" spans="2:9">
      <c r="B449" s="560"/>
      <c r="C449" s="560"/>
      <c r="D449" s="560"/>
      <c r="E449" s="560"/>
      <c r="F449" s="560"/>
      <c r="G449" s="560"/>
      <c r="H449" s="898"/>
      <c r="I449" s="898"/>
    </row>
    <row r="450" spans="2:9">
      <c r="B450" s="417"/>
      <c r="C450" s="411"/>
      <c r="D450" s="411"/>
      <c r="E450" s="411"/>
      <c r="F450" s="411"/>
      <c r="G450" s="411"/>
      <c r="H450" s="411"/>
      <c r="I450" s="411"/>
    </row>
    <row r="451" spans="2:9">
      <c r="B451" s="557" t="s">
        <v>28</v>
      </c>
      <c r="C451" s="557"/>
      <c r="D451" s="557"/>
      <c r="E451" s="557"/>
      <c r="F451" s="557"/>
      <c r="G451" s="557"/>
      <c r="H451" s="897"/>
      <c r="I451" s="897"/>
    </row>
    <row r="452" spans="2:9">
      <c r="B452" s="413" t="s">
        <v>27</v>
      </c>
      <c r="C452" s="411"/>
      <c r="D452" s="411"/>
      <c r="E452" s="411"/>
      <c r="F452" s="411"/>
      <c r="G452" s="411"/>
      <c r="H452" s="411"/>
      <c r="I452" s="411"/>
    </row>
    <row r="453" spans="2:9">
      <c r="B453" s="422" t="s">
        <v>224</v>
      </c>
      <c r="C453" s="411"/>
      <c r="D453" s="411"/>
      <c r="E453" s="411"/>
      <c r="F453" s="411"/>
      <c r="G453" s="411"/>
      <c r="H453" s="411"/>
      <c r="I453" s="411"/>
    </row>
    <row r="454" spans="2:9">
      <c r="B454" s="417"/>
      <c r="C454" s="411"/>
      <c r="D454" s="411"/>
      <c r="E454" s="411"/>
      <c r="F454" s="411"/>
      <c r="G454" s="411"/>
      <c r="H454" s="411"/>
      <c r="I454" s="411"/>
    </row>
    <row r="455" spans="2:9">
      <c r="B455" s="415"/>
      <c r="C455" s="416">
        <v>2014</v>
      </c>
      <c r="D455" s="416">
        <v>2015</v>
      </c>
      <c r="E455" s="416">
        <v>2016</v>
      </c>
      <c r="F455" s="416">
        <v>2017</v>
      </c>
      <c r="G455" s="416">
        <v>2018</v>
      </c>
      <c r="H455" s="416">
        <v>2019</v>
      </c>
      <c r="I455" s="416">
        <v>2020</v>
      </c>
    </row>
    <row r="456" spans="2:9">
      <c r="B456" s="85" t="s">
        <v>226</v>
      </c>
      <c r="C456" s="510"/>
      <c r="D456" s="510"/>
      <c r="E456" s="510"/>
      <c r="F456" s="510"/>
      <c r="G456" s="510"/>
      <c r="H456" s="510"/>
      <c r="I456" s="510"/>
    </row>
    <row r="457" spans="2:9">
      <c r="B457" s="85"/>
      <c r="C457" s="510"/>
      <c r="D457" s="510"/>
      <c r="E457" s="510"/>
      <c r="F457" s="510"/>
      <c r="G457" s="510"/>
      <c r="H457" s="510"/>
      <c r="I457" s="510"/>
    </row>
    <row r="458" spans="2:9">
      <c r="B458" s="561" t="s">
        <v>398</v>
      </c>
      <c r="C458" s="689">
        <v>447686.82086885802</v>
      </c>
      <c r="D458" s="689">
        <v>303273.5754437882</v>
      </c>
      <c r="E458" s="689">
        <v>258844.19208162033</v>
      </c>
      <c r="F458" s="689">
        <v>319087.54545125546</v>
      </c>
      <c r="G458" s="689">
        <v>340529.70515849831</v>
      </c>
      <c r="H458" s="689">
        <v>371148.79476608371</v>
      </c>
      <c r="I458" s="689">
        <v>439098.64051651955</v>
      </c>
    </row>
    <row r="459" spans="2:9">
      <c r="B459" s="82" t="s">
        <v>246</v>
      </c>
      <c r="C459" s="449">
        <v>447686.82086885802</v>
      </c>
      <c r="D459" s="458">
        <v>303273.5754437882</v>
      </c>
      <c r="E459" s="458">
        <v>258844.19208162033</v>
      </c>
      <c r="F459" s="458">
        <v>319087.54545125546</v>
      </c>
      <c r="G459" s="458">
        <v>340529.70515849831</v>
      </c>
      <c r="H459" s="458">
        <v>371148.79476608371</v>
      </c>
      <c r="I459" s="458">
        <v>439098.64051651955</v>
      </c>
    </row>
    <row r="460" spans="2:9">
      <c r="B460" s="462" t="s">
        <v>247</v>
      </c>
      <c r="C460" s="449">
        <v>436969.49122960604</v>
      </c>
      <c r="D460" s="458">
        <v>292544.21759142453</v>
      </c>
      <c r="E460" s="458">
        <v>248429.17323531781</v>
      </c>
      <c r="F460" s="458">
        <v>305301.47943073517</v>
      </c>
      <c r="G460" s="458">
        <v>321418.79736475548</v>
      </c>
      <c r="H460" s="458">
        <v>353306.74665366474</v>
      </c>
      <c r="I460" s="458">
        <v>419195.64988435077</v>
      </c>
    </row>
    <row r="461" spans="2:9">
      <c r="B461" s="466" t="s">
        <v>248</v>
      </c>
      <c r="C461" s="449">
        <v>6114.5963774969614</v>
      </c>
      <c r="D461" s="458">
        <v>7560.4932807308078</v>
      </c>
      <c r="E461" s="458">
        <v>6343.8225928928377</v>
      </c>
      <c r="F461" s="458">
        <v>8610.3835804110531</v>
      </c>
      <c r="G461" s="458">
        <v>12951.866824334575</v>
      </c>
      <c r="H461" s="458">
        <v>12053.085527056444</v>
      </c>
      <c r="I461" s="458">
        <v>11994.973926054041</v>
      </c>
    </row>
    <row r="462" spans="2:9">
      <c r="B462" s="466" t="s">
        <v>249</v>
      </c>
      <c r="C462" s="449">
        <v>4602.7332617550146</v>
      </c>
      <c r="D462" s="458">
        <v>3168.8645716328579</v>
      </c>
      <c r="E462" s="458">
        <v>4071.1962534097247</v>
      </c>
      <c r="F462" s="458">
        <v>5175.6824401092408</v>
      </c>
      <c r="G462" s="458">
        <v>6159.0409694082591</v>
      </c>
      <c r="H462" s="458">
        <v>5788.9625853625403</v>
      </c>
      <c r="I462" s="458">
        <v>7908.0167061148059</v>
      </c>
    </row>
    <row r="463" spans="2:9">
      <c r="B463" s="47" t="s">
        <v>265</v>
      </c>
      <c r="C463" s="598">
        <v>1</v>
      </c>
      <c r="D463" s="598">
        <v>1</v>
      </c>
      <c r="E463" s="598">
        <v>1</v>
      </c>
      <c r="F463" s="598">
        <v>1</v>
      </c>
      <c r="G463" s="598">
        <v>1</v>
      </c>
      <c r="H463" s="598">
        <v>1</v>
      </c>
      <c r="I463" s="598">
        <v>1</v>
      </c>
    </row>
    <row r="464" spans="2:9">
      <c r="B464" s="411"/>
      <c r="C464" s="469"/>
      <c r="D464" s="469"/>
      <c r="E464" s="469"/>
      <c r="F464" s="469"/>
      <c r="G464" s="469"/>
      <c r="H464" s="469"/>
      <c r="I464" s="469"/>
    </row>
    <row r="465" spans="2:9">
      <c r="B465" s="85" t="s">
        <v>241</v>
      </c>
      <c r="C465" s="469"/>
      <c r="D465" s="469"/>
      <c r="E465" s="469"/>
      <c r="F465" s="469"/>
      <c r="G465" s="469"/>
      <c r="H465" s="469"/>
      <c r="I465" s="469"/>
    </row>
    <row r="466" spans="2:9">
      <c r="B466" s="85"/>
      <c r="C466" s="469"/>
      <c r="D466" s="469"/>
      <c r="E466" s="469"/>
      <c r="F466" s="469"/>
      <c r="G466" s="469"/>
      <c r="H466" s="469"/>
      <c r="I466" s="469"/>
    </row>
    <row r="467" spans="2:9">
      <c r="B467" s="688" t="s">
        <v>398</v>
      </c>
      <c r="C467" s="687">
        <v>12152.66120951789</v>
      </c>
      <c r="D467" s="687">
        <v>19515.638720223746</v>
      </c>
      <c r="E467" s="687">
        <v>25150.164128234497</v>
      </c>
      <c r="F467" s="687">
        <v>33070.470763769175</v>
      </c>
      <c r="G467" s="687">
        <v>42729.318237794192</v>
      </c>
      <c r="H467" s="687">
        <v>46834.678512670725</v>
      </c>
      <c r="I467" s="687">
        <v>49549.149029884022</v>
      </c>
    </row>
    <row r="468" spans="2:9">
      <c r="B468" s="82" t="s">
        <v>246</v>
      </c>
      <c r="C468" s="687">
        <v>12152.66120951789</v>
      </c>
      <c r="D468" s="687">
        <v>19515.638720223746</v>
      </c>
      <c r="E468" s="687">
        <v>25150.164128234497</v>
      </c>
      <c r="F468" s="687">
        <v>33070.470763769175</v>
      </c>
      <c r="G468" s="687">
        <v>42729.318237794192</v>
      </c>
      <c r="H468" s="687">
        <v>46834.678512670725</v>
      </c>
      <c r="I468" s="687">
        <v>49549.149029884022</v>
      </c>
    </row>
    <row r="469" spans="2:9">
      <c r="B469" s="462" t="s">
        <v>247</v>
      </c>
      <c r="C469" s="687">
        <v>12143.742951933242</v>
      </c>
      <c r="D469" s="687">
        <v>19506.021316902294</v>
      </c>
      <c r="E469" s="687">
        <v>25142.110346609166</v>
      </c>
      <c r="F469" s="687">
        <v>33066.538696185802</v>
      </c>
      <c r="G469" s="687">
        <v>42726.045228165087</v>
      </c>
      <c r="H469" s="687">
        <v>46827.797925920626</v>
      </c>
      <c r="I469" s="687">
        <v>49544.115109278348</v>
      </c>
    </row>
    <row r="470" spans="2:9">
      <c r="B470" s="466" t="s">
        <v>248</v>
      </c>
      <c r="C470" s="687">
        <v>4.8374314068873119</v>
      </c>
      <c r="D470" s="687">
        <v>4.2861268524986578</v>
      </c>
      <c r="E470" s="687">
        <v>3.4399293212126718</v>
      </c>
      <c r="F470" s="687">
        <v>2.499502009330516</v>
      </c>
      <c r="G470" s="687">
        <v>3.0028901448592444</v>
      </c>
      <c r="H470" s="687">
        <v>6.3629119836596582</v>
      </c>
      <c r="I470" s="687">
        <v>49544.115109278348</v>
      </c>
    </row>
    <row r="471" spans="2:9">
      <c r="B471" s="466" t="s">
        <v>249</v>
      </c>
      <c r="C471" s="687">
        <v>4.0808261777614803</v>
      </c>
      <c r="D471" s="687">
        <v>5.331276468952491</v>
      </c>
      <c r="E471" s="687">
        <v>4.6138523041181614</v>
      </c>
      <c r="F471" s="687">
        <v>1.4325655740451209</v>
      </c>
      <c r="G471" s="687">
        <v>0.27011948424240984</v>
      </c>
      <c r="H471" s="687">
        <v>0.5176747664412602</v>
      </c>
      <c r="I471" s="687">
        <v>4.5377463288215401</v>
      </c>
    </row>
    <row r="472" spans="2:9">
      <c r="B472" s="47" t="s">
        <v>265</v>
      </c>
      <c r="C472" s="687">
        <v>0.27283104194825253</v>
      </c>
      <c r="D472" s="687">
        <v>0.37699846518688862</v>
      </c>
      <c r="E472" s="687">
        <v>0.46513002627208161</v>
      </c>
      <c r="F472" s="687">
        <v>0.52307122536828099</v>
      </c>
      <c r="G472" s="687">
        <v>0.58761736787774776</v>
      </c>
      <c r="H472" s="687">
        <v>0.62927017491413717</v>
      </c>
      <c r="I472" s="687">
        <v>0.67447458564687235</v>
      </c>
    </row>
    <row r="473" spans="2:9">
      <c r="B473" s="687"/>
      <c r="C473" s="687"/>
      <c r="D473" s="687"/>
      <c r="E473" s="687"/>
      <c r="F473" s="687"/>
      <c r="G473" s="687"/>
      <c r="H473" s="687"/>
      <c r="I473" s="687"/>
    </row>
    <row r="474" spans="2:9" ht="15" customHeight="1">
      <c r="B474" s="561" t="s">
        <v>413</v>
      </c>
      <c r="C474" s="411">
        <v>32390.148592245318</v>
      </c>
      <c r="D474" s="411">
        <v>24780.260875267883</v>
      </c>
      <c r="E474" s="411">
        <v>21557.631174960181</v>
      </c>
      <c r="F474" s="411">
        <v>21998.025842199084</v>
      </c>
      <c r="G474" s="411">
        <v>21381.806910123694</v>
      </c>
      <c r="H474" s="411">
        <v>19082.879212816268</v>
      </c>
      <c r="I474" s="411">
        <v>1393.6733621590013</v>
      </c>
    </row>
    <row r="475" spans="2:9">
      <c r="B475" s="82" t="s">
        <v>246</v>
      </c>
      <c r="C475" s="600">
        <v>32390.148592245318</v>
      </c>
      <c r="D475" s="600">
        <v>24780.260875267883</v>
      </c>
      <c r="E475" s="600">
        <v>21557.631174960181</v>
      </c>
      <c r="F475" s="600">
        <v>21998.025842199084</v>
      </c>
      <c r="G475" s="600">
        <v>21381.806910123694</v>
      </c>
      <c r="H475" s="600">
        <v>19082.879212816268</v>
      </c>
      <c r="I475" s="600">
        <v>1393.6733621590013</v>
      </c>
    </row>
    <row r="476" spans="2:9">
      <c r="B476" s="462" t="s">
        <v>247</v>
      </c>
      <c r="C476" s="593">
        <v>32390.148592245318</v>
      </c>
      <c r="D476" s="472">
        <v>24780.260875267883</v>
      </c>
      <c r="E476" s="472">
        <v>21557.631174960181</v>
      </c>
      <c r="F476" s="472">
        <v>21998.025842199084</v>
      </c>
      <c r="G476" s="472">
        <v>21381.806910123694</v>
      </c>
      <c r="H476" s="472">
        <v>19082.879212816268</v>
      </c>
      <c r="I476" s="472">
        <v>1393.6733621590013</v>
      </c>
    </row>
    <row r="477" spans="2:9">
      <c r="B477" s="473" t="s">
        <v>254</v>
      </c>
      <c r="C477" s="593">
        <v>0</v>
      </c>
      <c r="D477" s="472">
        <v>0</v>
      </c>
      <c r="E477" s="472">
        <v>0</v>
      </c>
      <c r="F477" s="472">
        <v>0</v>
      </c>
      <c r="G477" s="472">
        <v>0</v>
      </c>
      <c r="H477" s="472">
        <v>0</v>
      </c>
      <c r="I477" s="472">
        <v>0</v>
      </c>
    </row>
    <row r="478" spans="2:9">
      <c r="B478" s="473" t="s">
        <v>255</v>
      </c>
      <c r="C478" s="593">
        <v>0</v>
      </c>
      <c r="D478" s="593">
        <v>0</v>
      </c>
      <c r="E478" s="593">
        <v>0</v>
      </c>
      <c r="F478" s="593">
        <v>0</v>
      </c>
      <c r="G478" s="593">
        <v>0</v>
      </c>
      <c r="H478" s="593">
        <v>0</v>
      </c>
      <c r="I478" s="593">
        <v>0</v>
      </c>
    </row>
    <row r="479" spans="2:9">
      <c r="B479" s="473" t="s">
        <v>256</v>
      </c>
      <c r="C479" s="593">
        <v>0</v>
      </c>
      <c r="D479" s="593">
        <v>0</v>
      </c>
      <c r="E479" s="593">
        <v>0</v>
      </c>
      <c r="F479" s="593">
        <v>0</v>
      </c>
      <c r="G479" s="593">
        <v>0</v>
      </c>
      <c r="H479" s="593">
        <v>0</v>
      </c>
      <c r="I479" s="593">
        <v>0</v>
      </c>
    </row>
    <row r="480" spans="2:9">
      <c r="B480" s="473" t="s">
        <v>257</v>
      </c>
      <c r="C480" s="593">
        <v>0</v>
      </c>
      <c r="D480" s="593">
        <v>0</v>
      </c>
      <c r="E480" s="593">
        <v>0</v>
      </c>
      <c r="F480" s="593">
        <v>0</v>
      </c>
      <c r="G480" s="593">
        <v>0</v>
      </c>
      <c r="H480" s="593">
        <v>0</v>
      </c>
      <c r="I480" s="593">
        <v>0</v>
      </c>
    </row>
    <row r="481" spans="2:9">
      <c r="B481" s="473" t="s">
        <v>258</v>
      </c>
      <c r="C481" s="449">
        <v>0</v>
      </c>
      <c r="D481" s="449">
        <v>0</v>
      </c>
      <c r="E481" s="449">
        <v>0</v>
      </c>
      <c r="F481" s="449">
        <v>0</v>
      </c>
      <c r="G481" s="449">
        <v>0</v>
      </c>
      <c r="H481" s="449">
        <v>0</v>
      </c>
      <c r="I481" s="449">
        <v>0</v>
      </c>
    </row>
    <row r="482" spans="2:9">
      <c r="B482" s="473" t="s">
        <v>259</v>
      </c>
      <c r="C482" s="449">
        <v>32390.148592245318</v>
      </c>
      <c r="D482" s="449">
        <v>24780.260875267883</v>
      </c>
      <c r="E482" s="449">
        <v>21557.631174960181</v>
      </c>
      <c r="F482" s="449">
        <v>21998.025842199084</v>
      </c>
      <c r="G482" s="449">
        <v>21381.806910123694</v>
      </c>
      <c r="H482" s="449">
        <v>19082.879212816268</v>
      </c>
      <c r="I482" s="449">
        <v>19082.879212816268</v>
      </c>
    </row>
    <row r="483" spans="2:9">
      <c r="B483" s="473" t="s">
        <v>260</v>
      </c>
      <c r="C483" s="598">
        <v>0</v>
      </c>
      <c r="D483" s="598">
        <v>0</v>
      </c>
      <c r="E483" s="598">
        <v>0</v>
      </c>
      <c r="F483" s="598">
        <v>0</v>
      </c>
      <c r="G483" s="598">
        <v>0</v>
      </c>
      <c r="H483" s="598">
        <v>0</v>
      </c>
      <c r="I483" s="598">
        <v>0</v>
      </c>
    </row>
    <row r="484" spans="2:9">
      <c r="B484" s="47" t="s">
        <v>265</v>
      </c>
      <c r="C484" s="598">
        <v>0.72716895805174753</v>
      </c>
      <c r="D484" s="598">
        <v>0.47869918329783429</v>
      </c>
      <c r="E484" s="598">
        <v>0.3986893088906836</v>
      </c>
      <c r="F484" s="598">
        <v>0.34793984080711471</v>
      </c>
      <c r="G484" s="598">
        <v>0.29404450188217485</v>
      </c>
      <c r="H484" s="598">
        <v>0.25639733465588971</v>
      </c>
      <c r="I484" s="598">
        <v>1.8971007209474897E-2</v>
      </c>
    </row>
    <row r="485" spans="2:9">
      <c r="B485" s="47"/>
      <c r="C485" s="598"/>
      <c r="D485" s="598"/>
      <c r="E485" s="598"/>
      <c r="F485" s="598"/>
      <c r="G485" s="598"/>
      <c r="H485" s="598"/>
      <c r="I485" s="598"/>
    </row>
    <row r="486" spans="2:9">
      <c r="B486" s="688" t="s">
        <v>1029</v>
      </c>
      <c r="C486" s="687">
        <v>0</v>
      </c>
      <c r="D486" s="687">
        <v>5907.8456064106822</v>
      </c>
      <c r="E486" s="687">
        <v>5862.5939207720758</v>
      </c>
      <c r="F486" s="687">
        <v>6712.6974756394084</v>
      </c>
      <c r="G486" s="687">
        <v>7132.4055462458291</v>
      </c>
      <c r="H486" s="687">
        <v>7101.8212015232521</v>
      </c>
      <c r="I486" s="687">
        <v>20968.656345079991</v>
      </c>
    </row>
    <row r="487" spans="2:9">
      <c r="B487" s="82" t="s">
        <v>246</v>
      </c>
      <c r="C487" s="687">
        <v>0</v>
      </c>
      <c r="D487" s="687">
        <v>5907.8456064106822</v>
      </c>
      <c r="E487" s="687">
        <v>5862.5939207720758</v>
      </c>
      <c r="F487" s="687">
        <v>6712.6974756394084</v>
      </c>
      <c r="G487" s="687">
        <v>7132.4055462458291</v>
      </c>
      <c r="H487" s="687">
        <v>7101.8212015232521</v>
      </c>
      <c r="I487" s="687">
        <v>20968.656345079991</v>
      </c>
    </row>
    <row r="488" spans="2:9">
      <c r="B488" s="462" t="s">
        <v>247</v>
      </c>
      <c r="C488" s="687">
        <v>0</v>
      </c>
      <c r="D488" s="687">
        <v>5907.8456064106822</v>
      </c>
      <c r="E488" s="687">
        <v>5862.5939207720758</v>
      </c>
      <c r="F488" s="687">
        <v>6712.6974756394084</v>
      </c>
      <c r="G488" s="687">
        <v>7132.4055462458291</v>
      </c>
      <c r="H488" s="687">
        <v>7101.8212015232521</v>
      </c>
      <c r="I488" s="687">
        <v>20968.656345079991</v>
      </c>
    </row>
    <row r="489" spans="2:9">
      <c r="B489" s="473" t="s">
        <v>254</v>
      </c>
      <c r="C489" s="687">
        <v>0</v>
      </c>
      <c r="D489" s="687">
        <v>0</v>
      </c>
      <c r="E489" s="687">
        <v>0</v>
      </c>
      <c r="F489" s="687">
        <v>0</v>
      </c>
      <c r="G489" s="687">
        <v>0</v>
      </c>
      <c r="H489" s="687">
        <v>0</v>
      </c>
      <c r="I489" s="687">
        <v>0</v>
      </c>
    </row>
    <row r="490" spans="2:9">
      <c r="B490" s="473" t="s">
        <v>255</v>
      </c>
      <c r="C490" s="687">
        <v>0</v>
      </c>
      <c r="D490" s="687">
        <v>0</v>
      </c>
      <c r="E490" s="687">
        <v>0</v>
      </c>
      <c r="F490" s="687">
        <v>0</v>
      </c>
      <c r="G490" s="687">
        <v>0</v>
      </c>
      <c r="H490" s="687">
        <v>0</v>
      </c>
      <c r="I490" s="687">
        <v>0</v>
      </c>
    </row>
    <row r="491" spans="2:9">
      <c r="B491" s="473" t="s">
        <v>256</v>
      </c>
      <c r="C491" s="687">
        <v>0</v>
      </c>
      <c r="D491" s="687">
        <v>1668.0870221884445</v>
      </c>
      <c r="E491" s="687">
        <v>1740.3518802345868</v>
      </c>
      <c r="F491" s="687">
        <v>2195.7245051841678</v>
      </c>
      <c r="G491" s="687">
        <v>2416.913698967081</v>
      </c>
      <c r="H491" s="687">
        <v>2531.2198649115644</v>
      </c>
      <c r="I491" s="687">
        <v>1938.8509565967297</v>
      </c>
    </row>
    <row r="492" spans="2:9">
      <c r="B492" s="473" t="s">
        <v>257</v>
      </c>
      <c r="C492" s="687">
        <v>0</v>
      </c>
      <c r="D492" s="687">
        <v>4238.4529582913865</v>
      </c>
      <c r="E492" s="687">
        <v>4120.6438242134464</v>
      </c>
      <c r="F492" s="687">
        <v>4516.4703157823506</v>
      </c>
      <c r="G492" s="687">
        <v>4715.029992290747</v>
      </c>
      <c r="H492" s="687">
        <v>4569.1389624420835</v>
      </c>
      <c r="I492" s="687">
        <v>4008.0916399364251</v>
      </c>
    </row>
    <row r="493" spans="2:9">
      <c r="B493" s="473" t="s">
        <v>258</v>
      </c>
      <c r="C493" s="687">
        <v>0</v>
      </c>
      <c r="D493" s="687">
        <v>1.3056259308507472</v>
      </c>
      <c r="E493" s="687">
        <v>1.5982163240424256</v>
      </c>
      <c r="F493" s="687">
        <v>0.50265467289012145</v>
      </c>
      <c r="G493" s="687">
        <v>0.46185498800026942</v>
      </c>
      <c r="H493" s="687">
        <v>1.4623741696035542</v>
      </c>
      <c r="I493" s="687">
        <v>204.53032527827352</v>
      </c>
    </row>
    <row r="494" spans="2:9">
      <c r="B494" s="473" t="s">
        <v>259</v>
      </c>
      <c r="C494" s="687">
        <v>0</v>
      </c>
      <c r="D494" s="687">
        <v>0</v>
      </c>
      <c r="E494" s="687">
        <v>0</v>
      </c>
      <c r="F494" s="687">
        <v>0</v>
      </c>
      <c r="G494" s="687">
        <v>0</v>
      </c>
      <c r="H494" s="687">
        <v>0</v>
      </c>
      <c r="I494" s="687">
        <v>14817.183423268561</v>
      </c>
    </row>
    <row r="495" spans="2:9">
      <c r="B495" s="473" t="s">
        <v>260</v>
      </c>
      <c r="C495" s="687">
        <v>0</v>
      </c>
      <c r="D495" s="687">
        <v>0</v>
      </c>
      <c r="E495" s="687">
        <v>0</v>
      </c>
      <c r="F495" s="687">
        <v>0</v>
      </c>
      <c r="G495" s="687">
        <v>0</v>
      </c>
      <c r="H495" s="687">
        <v>0</v>
      </c>
      <c r="I495" s="687">
        <v>0</v>
      </c>
    </row>
    <row r="496" spans="2:9">
      <c r="B496" s="47" t="s">
        <v>265</v>
      </c>
      <c r="C496" s="687">
        <v>0</v>
      </c>
      <c r="D496" s="687">
        <v>0.11412635569390145</v>
      </c>
      <c r="E496" s="687">
        <v>0.1084234858463599</v>
      </c>
      <c r="F496" s="687">
        <v>0.10617384068073314</v>
      </c>
      <c r="G496" s="687">
        <v>9.8085472611509225E-2</v>
      </c>
      <c r="H496" s="687">
        <v>9.5419983901083541E-2</v>
      </c>
      <c r="I496" s="687">
        <v>0.28543024606516826</v>
      </c>
    </row>
    <row r="497" spans="2:9">
      <c r="B497" s="687"/>
      <c r="C497" s="687"/>
      <c r="D497" s="687"/>
      <c r="E497" s="687"/>
      <c r="F497" s="687"/>
      <c r="G497" s="687"/>
      <c r="H497" s="687"/>
      <c r="I497" s="687"/>
    </row>
    <row r="498" spans="2:9">
      <c r="B498" s="688" t="s">
        <v>1033</v>
      </c>
      <c r="C498" s="687">
        <v>0</v>
      </c>
      <c r="D498" s="687">
        <v>1463.0412736606149</v>
      </c>
      <c r="E498" s="687">
        <v>1346.6261854765849</v>
      </c>
      <c r="F498" s="687">
        <v>1286.7761525010039</v>
      </c>
      <c r="G498" s="687">
        <v>1321.2200330314254</v>
      </c>
      <c r="H498" s="687">
        <v>1261.4680822703231</v>
      </c>
      <c r="I498" s="687">
        <v>1450.2974224613897</v>
      </c>
    </row>
    <row r="499" spans="2:9">
      <c r="B499" s="82" t="s">
        <v>246</v>
      </c>
      <c r="C499" s="687">
        <v>0</v>
      </c>
      <c r="D499" s="687">
        <v>1463.0412736606149</v>
      </c>
      <c r="E499" s="687">
        <v>1346.6261854765849</v>
      </c>
      <c r="F499" s="687">
        <v>1286.7761525010039</v>
      </c>
      <c r="G499" s="687">
        <v>1321.2200330314254</v>
      </c>
      <c r="H499" s="687">
        <v>1261.4680822703231</v>
      </c>
      <c r="I499" s="687">
        <v>1450.2974224613897</v>
      </c>
    </row>
    <row r="500" spans="2:9">
      <c r="B500" s="462" t="s">
        <v>247</v>
      </c>
      <c r="C500" s="687">
        <v>0</v>
      </c>
      <c r="D500" s="687">
        <v>1463.0412736606149</v>
      </c>
      <c r="E500" s="687">
        <v>1346.6261854765849</v>
      </c>
      <c r="F500" s="687">
        <v>1286.7761525010039</v>
      </c>
      <c r="G500" s="687">
        <v>1321.2200330314254</v>
      </c>
      <c r="H500" s="687">
        <v>1261.4680822703231</v>
      </c>
      <c r="I500" s="687">
        <v>1450.2974224613897</v>
      </c>
    </row>
    <row r="501" spans="2:9">
      <c r="B501" s="473" t="s">
        <v>254</v>
      </c>
      <c r="C501" s="687">
        <v>0</v>
      </c>
      <c r="D501" s="687">
        <v>0</v>
      </c>
      <c r="E501" s="687">
        <v>0</v>
      </c>
      <c r="F501" s="687">
        <v>0</v>
      </c>
      <c r="G501" s="687">
        <v>0</v>
      </c>
      <c r="H501" s="687">
        <v>0</v>
      </c>
      <c r="I501" s="687">
        <v>0</v>
      </c>
    </row>
    <row r="502" spans="2:9">
      <c r="B502" s="473" t="s">
        <v>255</v>
      </c>
      <c r="C502" s="687">
        <v>0</v>
      </c>
      <c r="D502" s="687">
        <v>0</v>
      </c>
      <c r="E502" s="687">
        <v>0</v>
      </c>
      <c r="F502" s="687">
        <v>0</v>
      </c>
      <c r="G502" s="687">
        <v>0</v>
      </c>
      <c r="H502" s="687">
        <v>0</v>
      </c>
      <c r="I502" s="687">
        <v>0</v>
      </c>
    </row>
    <row r="503" spans="2:9">
      <c r="B503" s="473" t="s">
        <v>256</v>
      </c>
      <c r="C503" s="687">
        <v>0</v>
      </c>
      <c r="D503" s="687">
        <v>28.843115254884907</v>
      </c>
      <c r="E503" s="687">
        <v>30.871172533739738</v>
      </c>
      <c r="F503" s="687">
        <v>29.014385301674579</v>
      </c>
      <c r="G503" s="687">
        <v>29.183073501597434</v>
      </c>
      <c r="H503" s="687">
        <v>28.570959332999646</v>
      </c>
      <c r="I503" s="687">
        <v>157.16211264473387</v>
      </c>
    </row>
    <row r="504" spans="2:9">
      <c r="B504" s="473" t="s">
        <v>257</v>
      </c>
      <c r="C504" s="687">
        <v>0</v>
      </c>
      <c r="D504" s="687">
        <v>1391.4221881525532</v>
      </c>
      <c r="E504" s="687">
        <v>1272.4051746009372</v>
      </c>
      <c r="F504" s="687">
        <v>1201.2297682056981</v>
      </c>
      <c r="G504" s="687">
        <v>1225.6863824232726</v>
      </c>
      <c r="H504" s="687">
        <v>1169.909939604019</v>
      </c>
      <c r="I504" s="687">
        <v>1159.7881540512424</v>
      </c>
    </row>
    <row r="505" spans="2:9">
      <c r="B505" s="473" t="s">
        <v>258</v>
      </c>
      <c r="C505" s="687">
        <v>0</v>
      </c>
      <c r="D505" s="687">
        <v>42.775970253176922</v>
      </c>
      <c r="E505" s="687">
        <v>43.349838341907748</v>
      </c>
      <c r="F505" s="687">
        <v>56.531998993631376</v>
      </c>
      <c r="G505" s="687">
        <v>66.350577106555448</v>
      </c>
      <c r="H505" s="687">
        <v>62.987183333304472</v>
      </c>
      <c r="I505" s="687">
        <v>133.34715576541362</v>
      </c>
    </row>
    <row r="506" spans="2:9">
      <c r="B506" s="473" t="s">
        <v>259</v>
      </c>
      <c r="C506" s="687">
        <v>0</v>
      </c>
      <c r="D506" s="687">
        <v>0</v>
      </c>
      <c r="E506" s="687">
        <v>0</v>
      </c>
      <c r="F506" s="687">
        <v>0</v>
      </c>
      <c r="G506" s="687">
        <v>0</v>
      </c>
      <c r="H506" s="687">
        <v>0</v>
      </c>
      <c r="I506" s="687">
        <v>0</v>
      </c>
    </row>
    <row r="507" spans="2:9">
      <c r="B507" s="473" t="s">
        <v>260</v>
      </c>
      <c r="C507" s="687">
        <v>0</v>
      </c>
      <c r="D507" s="687">
        <v>0</v>
      </c>
      <c r="E507" s="687">
        <v>0</v>
      </c>
      <c r="F507" s="687">
        <v>0</v>
      </c>
      <c r="G507" s="687">
        <v>0</v>
      </c>
      <c r="H507" s="687">
        <v>0</v>
      </c>
      <c r="I507" s="687">
        <v>0</v>
      </c>
    </row>
    <row r="508" spans="2:9">
      <c r="B508" s="47" t="s">
        <v>265</v>
      </c>
      <c r="C508" s="687">
        <v>0</v>
      </c>
      <c r="D508" s="687">
        <v>2.8262683204088285E-2</v>
      </c>
      <c r="E508" s="687">
        <v>2.4904659462091795E-2</v>
      </c>
      <c r="F508" s="687">
        <v>2.0352766783132088E-2</v>
      </c>
      <c r="G508" s="687">
        <v>1.8169534881803336E-2</v>
      </c>
      <c r="H508" s="687">
        <v>1.6949069919719641E-2</v>
      </c>
      <c r="I508" s="687">
        <v>1.9741787139258615E-2</v>
      </c>
    </row>
    <row r="509" spans="2:9">
      <c r="B509" s="687"/>
      <c r="C509" s="687"/>
      <c r="D509" s="687"/>
      <c r="E509" s="687"/>
      <c r="F509" s="687"/>
      <c r="G509" s="687"/>
      <c r="H509" s="687"/>
      <c r="I509" s="687"/>
    </row>
    <row r="510" spans="2:9">
      <c r="B510" s="688" t="s">
        <v>1032</v>
      </c>
      <c r="C510" s="687">
        <v>0</v>
      </c>
      <c r="D510" s="687">
        <v>71.723419220406996</v>
      </c>
      <c r="E510" s="687">
        <v>67.760871234891994</v>
      </c>
      <c r="F510" s="687">
        <v>61.846640111359591</v>
      </c>
      <c r="G510" s="687">
        <v>65.482337283782243</v>
      </c>
      <c r="H510" s="687">
        <v>64.543654001438597</v>
      </c>
      <c r="I510" s="687">
        <v>45.453940371389265</v>
      </c>
    </row>
    <row r="511" spans="2:9">
      <c r="B511" s="82" t="s">
        <v>246</v>
      </c>
      <c r="C511" s="687">
        <v>0</v>
      </c>
      <c r="D511" s="687">
        <v>71.723419220406996</v>
      </c>
      <c r="E511" s="687">
        <v>67.760871234891994</v>
      </c>
      <c r="F511" s="687">
        <v>61.846640111359591</v>
      </c>
      <c r="G511" s="687">
        <v>65.482337283782243</v>
      </c>
      <c r="H511" s="687">
        <v>64.543654001438597</v>
      </c>
      <c r="I511" s="687">
        <v>45.453940371389265</v>
      </c>
    </row>
    <row r="512" spans="2:9">
      <c r="B512" s="462" t="s">
        <v>247</v>
      </c>
      <c r="C512" s="687">
        <v>0</v>
      </c>
      <c r="D512" s="687">
        <v>71.723419220406996</v>
      </c>
      <c r="E512" s="687">
        <v>67.760871234891994</v>
      </c>
      <c r="F512" s="687">
        <v>61.846640111359591</v>
      </c>
      <c r="G512" s="687">
        <v>65.482337283782243</v>
      </c>
      <c r="H512" s="687">
        <v>64.543654001438597</v>
      </c>
      <c r="I512" s="687">
        <v>45.453940371389265</v>
      </c>
    </row>
    <row r="513" spans="2:9">
      <c r="B513" s="473" t="s">
        <v>254</v>
      </c>
      <c r="C513" s="687">
        <v>0</v>
      </c>
      <c r="D513" s="687">
        <v>0</v>
      </c>
      <c r="E513" s="687">
        <v>0</v>
      </c>
      <c r="F513" s="687">
        <v>0</v>
      </c>
      <c r="G513" s="687">
        <v>0</v>
      </c>
      <c r="H513" s="687">
        <v>0</v>
      </c>
      <c r="I513" s="687">
        <v>0</v>
      </c>
    </row>
    <row r="514" spans="2:9">
      <c r="B514" s="473" t="s">
        <v>255</v>
      </c>
      <c r="C514" s="687">
        <v>0</v>
      </c>
      <c r="D514" s="687">
        <v>0</v>
      </c>
      <c r="E514" s="687">
        <v>0</v>
      </c>
      <c r="F514" s="687">
        <v>0</v>
      </c>
      <c r="G514" s="687">
        <v>0</v>
      </c>
      <c r="H514" s="687">
        <v>0</v>
      </c>
      <c r="I514" s="687">
        <v>0</v>
      </c>
    </row>
    <row r="515" spans="2:9">
      <c r="B515" s="473" t="s">
        <v>256</v>
      </c>
      <c r="C515" s="687">
        <v>0</v>
      </c>
      <c r="D515" s="687">
        <v>47.643452265233329</v>
      </c>
      <c r="E515" s="687">
        <v>45.439431085485744</v>
      </c>
      <c r="F515" s="687">
        <v>39.560010297377474</v>
      </c>
      <c r="G515" s="687">
        <v>43.466220939606067</v>
      </c>
      <c r="H515" s="687">
        <v>42.063093945387159</v>
      </c>
      <c r="I515" s="687">
        <v>29.21341435788948</v>
      </c>
    </row>
    <row r="516" spans="2:9">
      <c r="B516" s="473" t="s">
        <v>257</v>
      </c>
      <c r="C516" s="687">
        <v>0</v>
      </c>
      <c r="D516" s="687">
        <v>24.079966955173667</v>
      </c>
      <c r="E516" s="687">
        <v>22.32144014940625</v>
      </c>
      <c r="F516" s="687">
        <v>22.286629813982113</v>
      </c>
      <c r="G516" s="687">
        <v>22.016116344176172</v>
      </c>
      <c r="H516" s="687">
        <v>22.480560056051438</v>
      </c>
      <c r="I516" s="687">
        <v>15.873480113059275</v>
      </c>
    </row>
    <row r="517" spans="2:9">
      <c r="B517" s="473" t="s">
        <v>258</v>
      </c>
      <c r="C517" s="687">
        <v>0</v>
      </c>
      <c r="D517" s="687">
        <v>0</v>
      </c>
      <c r="E517" s="687">
        <v>0</v>
      </c>
      <c r="F517" s="687">
        <v>0</v>
      </c>
      <c r="G517" s="687">
        <v>0</v>
      </c>
      <c r="H517" s="687">
        <v>0</v>
      </c>
      <c r="I517" s="687">
        <v>0.36704590044051333</v>
      </c>
    </row>
    <row r="518" spans="2:9">
      <c r="B518" s="473" t="s">
        <v>259</v>
      </c>
      <c r="C518" s="687">
        <v>0</v>
      </c>
      <c r="D518" s="687">
        <v>0</v>
      </c>
      <c r="E518" s="687">
        <v>0</v>
      </c>
      <c r="F518" s="687">
        <v>0</v>
      </c>
      <c r="G518" s="687">
        <v>0</v>
      </c>
      <c r="H518" s="687">
        <v>0</v>
      </c>
      <c r="I518" s="687">
        <v>0</v>
      </c>
    </row>
    <row r="519" spans="2:9">
      <c r="B519" s="473" t="s">
        <v>260</v>
      </c>
      <c r="C519" s="687">
        <v>0</v>
      </c>
      <c r="D519" s="687">
        <v>0</v>
      </c>
      <c r="E519" s="687">
        <v>0</v>
      </c>
      <c r="F519" s="687">
        <v>0</v>
      </c>
      <c r="G519" s="687">
        <v>0</v>
      </c>
      <c r="H519" s="687">
        <v>0</v>
      </c>
      <c r="I519" s="687">
        <v>0</v>
      </c>
    </row>
    <row r="520" spans="2:9">
      <c r="B520" s="47" t="s">
        <v>265</v>
      </c>
      <c r="C520" s="687">
        <v>0</v>
      </c>
      <c r="D520" s="687">
        <v>1.3855359464114542E-3</v>
      </c>
      <c r="E520" s="687">
        <v>1.2531773413884651E-3</v>
      </c>
      <c r="F520" s="687">
        <v>9.782200579799929E-4</v>
      </c>
      <c r="G520" s="687">
        <v>9.0051890046643991E-4</v>
      </c>
      <c r="H520" s="687">
        <v>8.6720775572516555E-4</v>
      </c>
      <c r="I520" s="687">
        <v>6.1872964921194293E-4</v>
      </c>
    </row>
    <row r="521" spans="2:9">
      <c r="B521" s="687"/>
      <c r="C521" s="687"/>
      <c r="D521" s="687"/>
      <c r="E521" s="687"/>
      <c r="F521" s="687"/>
      <c r="G521" s="687"/>
      <c r="H521" s="687"/>
      <c r="I521" s="687"/>
    </row>
    <row r="522" spans="2:9">
      <c r="B522" s="688" t="s">
        <v>1031</v>
      </c>
      <c r="C522" s="687">
        <v>0</v>
      </c>
      <c r="D522" s="687">
        <v>27.290207977733811</v>
      </c>
      <c r="E522" s="687">
        <v>31.135426620035943</v>
      </c>
      <c r="F522" s="687">
        <v>31.092913545810703</v>
      </c>
      <c r="G522" s="687">
        <v>32.765748659570363</v>
      </c>
      <c r="H522" s="687">
        <v>32.70512712599303</v>
      </c>
      <c r="I522" s="687">
        <v>24.438740741675808</v>
      </c>
    </row>
    <row r="523" spans="2:9">
      <c r="B523" s="82" t="s">
        <v>246</v>
      </c>
      <c r="C523" s="687">
        <v>0</v>
      </c>
      <c r="D523" s="687">
        <v>27.290207977733811</v>
      </c>
      <c r="E523" s="687">
        <v>31.135426620035943</v>
      </c>
      <c r="F523" s="687">
        <v>31.092913545810703</v>
      </c>
      <c r="G523" s="687">
        <v>32.765748659570363</v>
      </c>
      <c r="H523" s="687">
        <v>32.70512712599303</v>
      </c>
      <c r="I523" s="687">
        <v>24.438740741675808</v>
      </c>
    </row>
    <row r="524" spans="2:9" ht="15" customHeight="1">
      <c r="B524" s="462" t="s">
        <v>247</v>
      </c>
      <c r="C524" s="687">
        <v>0</v>
      </c>
      <c r="D524" s="687">
        <v>27.290207977733811</v>
      </c>
      <c r="E524" s="687">
        <v>31.135426620035943</v>
      </c>
      <c r="F524" s="687">
        <v>31.092913545810703</v>
      </c>
      <c r="G524" s="687">
        <v>32.765748659570363</v>
      </c>
      <c r="H524" s="687">
        <v>32.70512712599303</v>
      </c>
      <c r="I524" s="687">
        <v>24.438740741675808</v>
      </c>
    </row>
    <row r="525" spans="2:9">
      <c r="B525" s="473" t="s">
        <v>254</v>
      </c>
      <c r="C525" s="687">
        <v>0</v>
      </c>
      <c r="D525" s="687">
        <v>0</v>
      </c>
      <c r="E525" s="687">
        <v>0</v>
      </c>
      <c r="F525" s="687">
        <v>0</v>
      </c>
      <c r="G525" s="687">
        <v>0</v>
      </c>
      <c r="H525" s="687">
        <v>0</v>
      </c>
      <c r="I525" s="687">
        <v>0</v>
      </c>
    </row>
    <row r="526" spans="2:9">
      <c r="B526" s="473" t="s">
        <v>255</v>
      </c>
      <c r="C526" s="687">
        <v>0</v>
      </c>
      <c r="D526" s="687">
        <v>0</v>
      </c>
      <c r="E526" s="687">
        <v>0</v>
      </c>
      <c r="F526" s="687">
        <v>0</v>
      </c>
      <c r="G526" s="687">
        <v>0</v>
      </c>
      <c r="H526" s="687">
        <v>0</v>
      </c>
      <c r="I526" s="687">
        <v>0</v>
      </c>
    </row>
    <row r="527" spans="2:9">
      <c r="B527" s="473" t="s">
        <v>256</v>
      </c>
      <c r="C527" s="687">
        <v>0</v>
      </c>
      <c r="D527" s="687">
        <v>27.290207977733811</v>
      </c>
      <c r="E527" s="687">
        <v>25.233472710454915</v>
      </c>
      <c r="F527" s="687">
        <v>25.510134383162832</v>
      </c>
      <c r="G527" s="687">
        <v>25.958405041580974</v>
      </c>
      <c r="H527" s="687">
        <v>25.223979137387168</v>
      </c>
      <c r="I527" s="687">
        <v>18.847011385440425</v>
      </c>
    </row>
    <row r="528" spans="2:9">
      <c r="B528" s="473" t="s">
        <v>257</v>
      </c>
      <c r="C528" s="687">
        <v>0</v>
      </c>
      <c r="D528" s="687">
        <v>0</v>
      </c>
      <c r="E528" s="687">
        <v>5.9019539095810281</v>
      </c>
      <c r="F528" s="687">
        <v>5.5827791626478716</v>
      </c>
      <c r="G528" s="687">
        <v>6.8073436179893889</v>
      </c>
      <c r="H528" s="687">
        <v>7.4811479886058603</v>
      </c>
      <c r="I528" s="687">
        <v>5.1036004271644053</v>
      </c>
    </row>
    <row r="529" spans="2:9">
      <c r="B529" s="473" t="s">
        <v>258</v>
      </c>
      <c r="C529" s="687">
        <v>0</v>
      </c>
      <c r="D529" s="687">
        <v>0</v>
      </c>
      <c r="E529" s="687">
        <v>0</v>
      </c>
      <c r="F529" s="687">
        <v>0</v>
      </c>
      <c r="G529" s="687">
        <v>0</v>
      </c>
      <c r="H529" s="687">
        <v>0</v>
      </c>
      <c r="I529" s="687">
        <v>0.48812892907097544</v>
      </c>
    </row>
    <row r="530" spans="2:9">
      <c r="B530" s="473" t="s">
        <v>259</v>
      </c>
      <c r="C530" s="687">
        <v>0</v>
      </c>
      <c r="D530" s="687">
        <v>0</v>
      </c>
      <c r="E530" s="687">
        <v>0</v>
      </c>
      <c r="F530" s="687">
        <v>0</v>
      </c>
      <c r="G530" s="687">
        <v>0</v>
      </c>
      <c r="H530" s="687">
        <v>0</v>
      </c>
      <c r="I530" s="687">
        <v>0</v>
      </c>
    </row>
    <row r="531" spans="2:9">
      <c r="B531" s="473" t="s">
        <v>260</v>
      </c>
      <c r="C531" s="687">
        <v>0</v>
      </c>
      <c r="D531" s="687">
        <v>0</v>
      </c>
      <c r="E531" s="687">
        <v>0</v>
      </c>
      <c r="F531" s="687">
        <v>0</v>
      </c>
      <c r="G531" s="687">
        <v>0</v>
      </c>
      <c r="H531" s="687">
        <v>0</v>
      </c>
      <c r="I531" s="687">
        <v>0</v>
      </c>
    </row>
    <row r="532" spans="2:9">
      <c r="B532" s="47" t="s">
        <v>265</v>
      </c>
      <c r="C532" s="687">
        <v>0</v>
      </c>
      <c r="D532" s="687">
        <v>5.2718574419882865E-4</v>
      </c>
      <c r="E532" s="687">
        <v>5.7582215877119219E-4</v>
      </c>
      <c r="F532" s="687">
        <v>4.9179246660423334E-4</v>
      </c>
      <c r="G532" s="687">
        <v>4.5059747681278496E-4</v>
      </c>
      <c r="H532" s="687">
        <v>4.3942569311316784E-4</v>
      </c>
      <c r="I532" s="687">
        <v>3.3266584508912021E-4</v>
      </c>
    </row>
    <row r="533" spans="2:9">
      <c r="B533" s="687"/>
      <c r="C533" s="687"/>
      <c r="D533" s="687"/>
      <c r="E533" s="687"/>
      <c r="F533" s="687"/>
      <c r="G533" s="687"/>
      <c r="H533" s="687"/>
      <c r="I533" s="687"/>
    </row>
    <row r="534" spans="2:9">
      <c r="B534" s="688" t="s">
        <v>1030</v>
      </c>
      <c r="C534" s="687">
        <v>0</v>
      </c>
      <c r="D534" s="687">
        <v>3.0589810320981705E-2</v>
      </c>
      <c r="E534" s="687">
        <v>55.343012178195146</v>
      </c>
      <c r="F534" s="687">
        <v>62.737700174466916</v>
      </c>
      <c r="G534" s="687">
        <v>53.228741735128487</v>
      </c>
      <c r="H534" s="687">
        <v>48.883875458485484</v>
      </c>
      <c r="I534" s="687">
        <v>30.482354858124538</v>
      </c>
    </row>
    <row r="535" spans="2:9">
      <c r="B535" s="82" t="s">
        <v>246</v>
      </c>
      <c r="C535" s="687">
        <v>0</v>
      </c>
      <c r="D535" s="687">
        <v>3.0589810320981705E-2</v>
      </c>
      <c r="E535" s="687">
        <v>55.343012178195146</v>
      </c>
      <c r="F535" s="687">
        <v>62.737700174466916</v>
      </c>
      <c r="G535" s="687">
        <v>53.228741735128487</v>
      </c>
      <c r="H535" s="687">
        <v>48.883875458485484</v>
      </c>
      <c r="I535" s="687">
        <v>30.482354858124538</v>
      </c>
    </row>
    <row r="536" spans="2:9">
      <c r="B536" s="462" t="s">
        <v>247</v>
      </c>
      <c r="C536" s="687">
        <v>0</v>
      </c>
      <c r="D536" s="687">
        <v>3.0589810320981705E-2</v>
      </c>
      <c r="E536" s="687">
        <v>55.343012178195146</v>
      </c>
      <c r="F536" s="687">
        <v>62.737700174466916</v>
      </c>
      <c r="G536" s="687">
        <v>53.228741735128487</v>
      </c>
      <c r="H536" s="687">
        <v>48.883875458485484</v>
      </c>
      <c r="I536" s="687">
        <v>30.482354858124538</v>
      </c>
    </row>
    <row r="537" spans="2:9">
      <c r="B537" s="473" t="s">
        <v>254</v>
      </c>
      <c r="C537" s="687">
        <v>0</v>
      </c>
      <c r="D537" s="687">
        <v>0</v>
      </c>
      <c r="E537" s="687">
        <v>0</v>
      </c>
      <c r="F537" s="687">
        <v>0</v>
      </c>
      <c r="G537" s="687">
        <v>0</v>
      </c>
      <c r="H537" s="687">
        <v>0</v>
      </c>
      <c r="I537" s="687">
        <v>0</v>
      </c>
    </row>
    <row r="538" spans="2:9">
      <c r="B538" s="473" t="s">
        <v>255</v>
      </c>
      <c r="C538" s="687">
        <v>0</v>
      </c>
      <c r="D538" s="687">
        <v>0</v>
      </c>
      <c r="E538" s="687">
        <v>0</v>
      </c>
      <c r="F538" s="687">
        <v>0</v>
      </c>
      <c r="G538" s="687">
        <v>0</v>
      </c>
      <c r="H538" s="687">
        <v>0</v>
      </c>
      <c r="I538" s="687">
        <v>0</v>
      </c>
    </row>
    <row r="539" spans="2:9">
      <c r="B539" s="473" t="s">
        <v>256</v>
      </c>
      <c r="C539" s="687">
        <v>0</v>
      </c>
      <c r="D539" s="687">
        <v>3.0589810320981705E-2</v>
      </c>
      <c r="E539" s="687">
        <v>55.343012178195146</v>
      </c>
      <c r="F539" s="687">
        <v>62.737700174466916</v>
      </c>
      <c r="G539" s="687">
        <v>53.228741735128487</v>
      </c>
      <c r="H539" s="687">
        <v>48.883875458485484</v>
      </c>
      <c r="I539" s="687">
        <v>30.383844233715806</v>
      </c>
    </row>
    <row r="540" spans="2:9">
      <c r="B540" s="473" t="s">
        <v>257</v>
      </c>
      <c r="C540" s="687">
        <v>0</v>
      </c>
      <c r="D540" s="687">
        <v>0</v>
      </c>
      <c r="E540" s="687">
        <v>0</v>
      </c>
      <c r="F540" s="687">
        <v>0</v>
      </c>
      <c r="G540" s="687">
        <v>0</v>
      </c>
      <c r="H540" s="687">
        <v>0</v>
      </c>
      <c r="I540" s="687">
        <v>0</v>
      </c>
    </row>
    <row r="541" spans="2:9">
      <c r="B541" s="473" t="s">
        <v>258</v>
      </c>
      <c r="C541" s="687">
        <v>0</v>
      </c>
      <c r="D541" s="687">
        <v>0</v>
      </c>
      <c r="E541" s="687">
        <v>0</v>
      </c>
      <c r="F541" s="687">
        <v>0</v>
      </c>
      <c r="G541" s="687">
        <v>0</v>
      </c>
      <c r="H541" s="687">
        <v>0</v>
      </c>
      <c r="I541" s="687">
        <v>9.8510624408731332E-2</v>
      </c>
    </row>
    <row r="542" spans="2:9">
      <c r="B542" s="473" t="s">
        <v>259</v>
      </c>
      <c r="C542" s="687">
        <v>0</v>
      </c>
      <c r="D542" s="687">
        <v>0</v>
      </c>
      <c r="E542" s="687">
        <v>0</v>
      </c>
      <c r="F542" s="687">
        <v>0</v>
      </c>
      <c r="G542" s="687">
        <v>0</v>
      </c>
      <c r="H542" s="687">
        <v>0</v>
      </c>
      <c r="I542" s="687">
        <v>0</v>
      </c>
    </row>
    <row r="543" spans="2:9">
      <c r="B543" s="473" t="s">
        <v>260</v>
      </c>
      <c r="C543" s="687">
        <v>0</v>
      </c>
      <c r="D543" s="687">
        <v>0</v>
      </c>
      <c r="E543" s="687">
        <v>0</v>
      </c>
      <c r="F543" s="687">
        <v>0</v>
      </c>
      <c r="G543" s="687">
        <v>0</v>
      </c>
      <c r="H543" s="687">
        <v>0</v>
      </c>
      <c r="I543" s="687">
        <v>0</v>
      </c>
    </row>
    <row r="544" spans="2:9">
      <c r="B544" s="47" t="s">
        <v>265</v>
      </c>
      <c r="C544" s="687">
        <v>0</v>
      </c>
      <c r="D544" s="687">
        <v>5.9092667714828098E-7</v>
      </c>
      <c r="E544" s="687">
        <v>1.023520028623649E-3</v>
      </c>
      <c r="F544" s="687">
        <v>9.923138361549596E-4</v>
      </c>
      <c r="G544" s="687">
        <v>7.3200636948555456E-4</v>
      </c>
      <c r="H544" s="687">
        <v>6.5680316033171619E-4</v>
      </c>
      <c r="I544" s="687">
        <v>4.1493293154388203E-4</v>
      </c>
    </row>
    <row r="545" spans="2:9" s="927" customFormat="1">
      <c r="B545" s="47"/>
      <c r="C545" s="687"/>
      <c r="D545" s="687"/>
      <c r="E545" s="687"/>
      <c r="F545" s="687"/>
      <c r="G545" s="687"/>
      <c r="H545" s="687"/>
      <c r="I545" s="687"/>
    </row>
    <row r="546" spans="2:9" s="927" customFormat="1">
      <c r="B546" s="688" t="s">
        <v>1482</v>
      </c>
      <c r="C546" s="687">
        <v>0</v>
      </c>
      <c r="D546" s="687">
        <v>0</v>
      </c>
      <c r="E546" s="687">
        <v>0</v>
      </c>
      <c r="F546" s="687">
        <v>0</v>
      </c>
      <c r="G546" s="687">
        <v>0</v>
      </c>
      <c r="H546" s="687">
        <v>0</v>
      </c>
      <c r="I546" s="687">
        <v>1.1787568437715832</v>
      </c>
    </row>
    <row r="547" spans="2:9" s="927" customFormat="1">
      <c r="B547" s="82" t="s">
        <v>246</v>
      </c>
      <c r="C547" s="687">
        <v>0</v>
      </c>
      <c r="D547" s="687">
        <v>0</v>
      </c>
      <c r="E547" s="687">
        <v>0</v>
      </c>
      <c r="F547" s="687">
        <v>0</v>
      </c>
      <c r="G547" s="687">
        <v>0</v>
      </c>
      <c r="H547" s="687">
        <v>0</v>
      </c>
      <c r="I547" s="687">
        <v>0</v>
      </c>
    </row>
    <row r="548" spans="2:9" s="927" customFormat="1">
      <c r="B548" s="462" t="s">
        <v>247</v>
      </c>
      <c r="C548" s="687">
        <v>0</v>
      </c>
      <c r="D548" s="687">
        <v>0</v>
      </c>
      <c r="E548" s="687">
        <v>0</v>
      </c>
      <c r="F548" s="687">
        <v>0</v>
      </c>
      <c r="G548" s="687">
        <v>0</v>
      </c>
      <c r="H548" s="687">
        <v>0</v>
      </c>
      <c r="I548" s="687">
        <v>0</v>
      </c>
    </row>
    <row r="549" spans="2:9" s="927" customFormat="1">
      <c r="B549" s="473" t="s">
        <v>254</v>
      </c>
      <c r="C549" s="687">
        <v>0</v>
      </c>
      <c r="D549" s="687">
        <v>0</v>
      </c>
      <c r="E549" s="687">
        <v>0</v>
      </c>
      <c r="F549" s="687">
        <v>0</v>
      </c>
      <c r="G549" s="687">
        <v>0</v>
      </c>
      <c r="H549" s="687">
        <v>0</v>
      </c>
      <c r="I549" s="687">
        <v>0</v>
      </c>
    </row>
    <row r="550" spans="2:9" s="927" customFormat="1">
      <c r="B550" s="473" t="s">
        <v>255</v>
      </c>
      <c r="C550" s="687">
        <v>0</v>
      </c>
      <c r="D550" s="687">
        <v>0</v>
      </c>
      <c r="E550" s="687">
        <v>0</v>
      </c>
      <c r="F550" s="687">
        <v>0</v>
      </c>
      <c r="G550" s="687">
        <v>0</v>
      </c>
      <c r="H550" s="687">
        <v>0</v>
      </c>
      <c r="I550" s="687">
        <v>0</v>
      </c>
    </row>
    <row r="551" spans="2:9" s="927" customFormat="1">
      <c r="B551" s="473" t="s">
        <v>256</v>
      </c>
      <c r="C551" s="687">
        <v>0</v>
      </c>
      <c r="D551" s="687">
        <v>0</v>
      </c>
      <c r="E551" s="687">
        <v>0</v>
      </c>
      <c r="F551" s="687">
        <v>0</v>
      </c>
      <c r="G551" s="687">
        <v>0</v>
      </c>
      <c r="H551" s="687">
        <v>0</v>
      </c>
      <c r="I551" s="687">
        <v>0</v>
      </c>
    </row>
    <row r="552" spans="2:9" s="927" customFormat="1">
      <c r="B552" s="473" t="s">
        <v>257</v>
      </c>
      <c r="C552" s="687">
        <v>0</v>
      </c>
      <c r="D552" s="687">
        <v>0</v>
      </c>
      <c r="E552" s="687">
        <v>0</v>
      </c>
      <c r="F552" s="687">
        <v>0</v>
      </c>
      <c r="G552" s="687">
        <v>0</v>
      </c>
      <c r="H552" s="687">
        <v>0</v>
      </c>
      <c r="I552" s="687">
        <v>0</v>
      </c>
    </row>
    <row r="553" spans="2:9" s="927" customFormat="1">
      <c r="B553" s="473" t="s">
        <v>258</v>
      </c>
      <c r="C553" s="687">
        <v>0</v>
      </c>
      <c r="D553" s="687">
        <v>0</v>
      </c>
      <c r="E553" s="687">
        <v>0</v>
      </c>
      <c r="F553" s="687">
        <v>0</v>
      </c>
      <c r="G553" s="687">
        <v>0</v>
      </c>
      <c r="H553" s="687">
        <v>0</v>
      </c>
      <c r="I553" s="687">
        <v>0</v>
      </c>
    </row>
    <row r="554" spans="2:9" s="927" customFormat="1">
      <c r="B554" s="473" t="s">
        <v>259</v>
      </c>
      <c r="C554" s="687">
        <v>0</v>
      </c>
      <c r="D554" s="687">
        <v>0</v>
      </c>
      <c r="E554" s="687">
        <v>0</v>
      </c>
      <c r="F554" s="687">
        <v>0</v>
      </c>
      <c r="G554" s="687">
        <v>0</v>
      </c>
      <c r="H554" s="687">
        <v>0</v>
      </c>
      <c r="I554" s="687">
        <v>0</v>
      </c>
    </row>
    <row r="555" spans="2:9" s="927" customFormat="1">
      <c r="B555" s="473" t="s">
        <v>260</v>
      </c>
      <c r="C555" s="687">
        <v>0</v>
      </c>
      <c r="D555" s="687">
        <v>0</v>
      </c>
      <c r="E555" s="687">
        <v>0</v>
      </c>
      <c r="F555" s="687">
        <v>0</v>
      </c>
      <c r="G555" s="687">
        <v>0</v>
      </c>
      <c r="H555" s="687">
        <v>0</v>
      </c>
      <c r="I555" s="687">
        <v>0</v>
      </c>
    </row>
    <row r="556" spans="2:9" s="927" customFormat="1" ht="15" thickBot="1">
      <c r="B556" s="47" t="s">
        <v>265</v>
      </c>
      <c r="C556" s="687">
        <v>0</v>
      </c>
      <c r="D556" s="687">
        <v>0</v>
      </c>
      <c r="E556" s="687">
        <v>0</v>
      </c>
      <c r="F556" s="687">
        <v>0</v>
      </c>
      <c r="G556" s="687">
        <v>0</v>
      </c>
      <c r="H556" s="687">
        <v>0</v>
      </c>
      <c r="I556" s="935">
        <v>1.6045513381102654E-5</v>
      </c>
    </row>
    <row r="557" spans="2:9" ht="15" thickTop="1">
      <c r="B557" s="1359"/>
      <c r="C557" s="1359"/>
      <c r="D557" s="1359"/>
      <c r="E557" s="1359"/>
      <c r="F557" s="1359"/>
      <c r="G557" s="1359"/>
      <c r="H557" s="1359"/>
      <c r="I557" s="1359"/>
    </row>
    <row r="558" spans="2:9">
      <c r="B558" s="417"/>
      <c r="C558" s="411"/>
      <c r="D558" s="411"/>
      <c r="E558" s="411"/>
      <c r="F558" s="411"/>
      <c r="G558" s="411"/>
      <c r="H558" s="411"/>
      <c r="I558" s="411"/>
    </row>
    <row r="559" spans="2:9">
      <c r="B559" s="557" t="s">
        <v>34</v>
      </c>
      <c r="C559" s="557"/>
      <c r="D559" s="557"/>
      <c r="E559" s="557"/>
      <c r="F559" s="557"/>
      <c r="G559" s="557"/>
      <c r="H559" s="897"/>
      <c r="I559" s="897"/>
    </row>
    <row r="560" spans="2:9">
      <c r="B560" s="413" t="s">
        <v>33</v>
      </c>
      <c r="C560" s="411"/>
      <c r="D560" s="411"/>
      <c r="E560" s="411"/>
      <c r="F560" s="411"/>
      <c r="G560" s="411"/>
      <c r="H560" s="411"/>
      <c r="I560" s="411"/>
    </row>
    <row r="561" spans="2:9">
      <c r="B561" s="428" t="s">
        <v>172</v>
      </c>
      <c r="C561" s="411"/>
      <c r="D561" s="411"/>
      <c r="E561" s="411"/>
      <c r="F561" s="411"/>
      <c r="G561" s="411"/>
      <c r="H561" s="411"/>
      <c r="I561" s="411"/>
    </row>
    <row r="562" spans="2:9">
      <c r="B562" s="414"/>
      <c r="C562" s="411"/>
      <c r="D562" s="411"/>
      <c r="E562" s="411"/>
      <c r="F562" s="411"/>
      <c r="G562" s="411"/>
      <c r="H562" s="411"/>
      <c r="I562" s="411"/>
    </row>
    <row r="563" spans="2:9">
      <c r="B563" s="415"/>
      <c r="C563" s="416">
        <v>2014</v>
      </c>
      <c r="D563" s="416">
        <v>2015</v>
      </c>
      <c r="E563" s="416">
        <v>2016</v>
      </c>
      <c r="F563" s="416">
        <v>2017</v>
      </c>
      <c r="G563" s="416">
        <v>2018</v>
      </c>
      <c r="H563" s="416">
        <v>2019</v>
      </c>
      <c r="I563" s="416">
        <v>2020</v>
      </c>
    </row>
    <row r="564" spans="2:9">
      <c r="B564" s="414" t="s">
        <v>398</v>
      </c>
      <c r="C564" s="411"/>
      <c r="D564" s="411"/>
      <c r="E564" s="411"/>
      <c r="F564" s="411"/>
      <c r="G564" s="411"/>
      <c r="H564" s="411"/>
      <c r="I564" s="411"/>
    </row>
    <row r="565" spans="2:9">
      <c r="B565" s="82" t="s">
        <v>88</v>
      </c>
      <c r="C565" s="461">
        <v>31</v>
      </c>
      <c r="D565" s="461">
        <v>29</v>
      </c>
      <c r="E565" s="461">
        <v>29</v>
      </c>
      <c r="F565" s="461">
        <v>29</v>
      </c>
      <c r="G565" s="461">
        <v>29</v>
      </c>
      <c r="H565" s="461">
        <v>29</v>
      </c>
      <c r="I565" s="461">
        <v>29</v>
      </c>
    </row>
    <row r="566" spans="2:9">
      <c r="B566" s="242" t="s">
        <v>157</v>
      </c>
      <c r="C566" s="461">
        <v>1</v>
      </c>
      <c r="D566" s="461">
        <v>1</v>
      </c>
      <c r="E566" s="461">
        <v>1</v>
      </c>
      <c r="F566" s="461">
        <v>1</v>
      </c>
      <c r="G566" s="461">
        <v>1</v>
      </c>
      <c r="H566" s="461">
        <v>1</v>
      </c>
      <c r="I566" s="461">
        <v>1</v>
      </c>
    </row>
    <row r="567" spans="2:9" ht="15" customHeight="1">
      <c r="B567" s="242" t="s">
        <v>280</v>
      </c>
      <c r="C567" s="461" t="s">
        <v>139</v>
      </c>
      <c r="D567" s="461" t="s">
        <v>139</v>
      </c>
      <c r="E567" s="461" t="s">
        <v>139</v>
      </c>
      <c r="F567" s="461" t="s">
        <v>139</v>
      </c>
      <c r="G567" s="461" t="s">
        <v>139</v>
      </c>
      <c r="H567" s="461" t="s">
        <v>139</v>
      </c>
      <c r="I567" s="461" t="s">
        <v>354</v>
      </c>
    </row>
    <row r="568" spans="2:9">
      <c r="B568" s="242" t="s">
        <v>162</v>
      </c>
      <c r="C568" s="461">
        <v>28</v>
      </c>
      <c r="D568" s="461">
        <v>26</v>
      </c>
      <c r="E568" s="461">
        <v>26</v>
      </c>
      <c r="F568" s="461">
        <v>26</v>
      </c>
      <c r="G568" s="461">
        <v>26</v>
      </c>
      <c r="H568" s="461">
        <v>26</v>
      </c>
      <c r="I568" s="461">
        <v>25</v>
      </c>
    </row>
    <row r="569" spans="2:9">
      <c r="B569" s="242" t="s">
        <v>236</v>
      </c>
      <c r="C569" s="461">
        <v>2</v>
      </c>
      <c r="D569" s="461">
        <v>2</v>
      </c>
      <c r="E569" s="461">
        <v>2</v>
      </c>
      <c r="F569" s="461">
        <v>2</v>
      </c>
      <c r="G569" s="461">
        <v>2</v>
      </c>
      <c r="H569" s="461">
        <v>2</v>
      </c>
      <c r="I569" s="461">
        <v>3</v>
      </c>
    </row>
    <row r="570" spans="2:9">
      <c r="B570" s="242"/>
      <c r="C570" s="461"/>
      <c r="D570" s="461"/>
      <c r="E570" s="461"/>
      <c r="F570" s="461"/>
      <c r="G570" s="461"/>
      <c r="H570" s="461"/>
      <c r="I570" s="461"/>
    </row>
    <row r="571" spans="2:9">
      <c r="B571" s="82" t="s">
        <v>281</v>
      </c>
      <c r="C571" s="461">
        <v>31</v>
      </c>
      <c r="D571" s="461">
        <v>29</v>
      </c>
      <c r="E571" s="461">
        <v>29</v>
      </c>
      <c r="F571" s="461">
        <v>29</v>
      </c>
      <c r="G571" s="461">
        <v>29</v>
      </c>
      <c r="H571" s="461">
        <v>29</v>
      </c>
      <c r="I571" s="461">
        <v>29</v>
      </c>
    </row>
    <row r="572" spans="2:9">
      <c r="B572" s="242" t="s">
        <v>157</v>
      </c>
      <c r="C572" s="461">
        <v>1</v>
      </c>
      <c r="D572" s="461">
        <v>1</v>
      </c>
      <c r="E572" s="461">
        <v>1</v>
      </c>
      <c r="F572" s="461">
        <v>1</v>
      </c>
      <c r="G572" s="461">
        <v>1</v>
      </c>
      <c r="H572" s="461">
        <v>1</v>
      </c>
      <c r="I572" s="461">
        <v>1</v>
      </c>
    </row>
    <row r="573" spans="2:9">
      <c r="B573" s="242" t="s">
        <v>280</v>
      </c>
      <c r="C573" s="461" t="s">
        <v>139</v>
      </c>
      <c r="D573" s="461" t="s">
        <v>139</v>
      </c>
      <c r="E573" s="461" t="s">
        <v>139</v>
      </c>
      <c r="F573" s="461" t="s">
        <v>139</v>
      </c>
      <c r="G573" s="461" t="s">
        <v>139</v>
      </c>
      <c r="H573" s="461" t="s">
        <v>139</v>
      </c>
      <c r="I573" s="461" t="s">
        <v>354</v>
      </c>
    </row>
    <row r="574" spans="2:9">
      <c r="B574" s="242" t="s">
        <v>162</v>
      </c>
      <c r="C574" s="461">
        <v>28</v>
      </c>
      <c r="D574" s="461">
        <v>26</v>
      </c>
      <c r="E574" s="461">
        <v>26</v>
      </c>
      <c r="F574" s="461">
        <v>26</v>
      </c>
      <c r="G574" s="461">
        <v>26</v>
      </c>
      <c r="H574" s="461">
        <v>26</v>
      </c>
      <c r="I574" s="461">
        <v>25</v>
      </c>
    </row>
    <row r="575" spans="2:9">
      <c r="B575" s="242" t="s">
        <v>236</v>
      </c>
      <c r="C575" s="461">
        <v>2</v>
      </c>
      <c r="D575" s="461">
        <v>2</v>
      </c>
      <c r="E575" s="461">
        <v>2</v>
      </c>
      <c r="F575" s="461">
        <v>2</v>
      </c>
      <c r="G575" s="461">
        <v>2</v>
      </c>
      <c r="H575" s="461">
        <v>2</v>
      </c>
      <c r="I575" s="461">
        <v>3</v>
      </c>
    </row>
    <row r="576" spans="2:9">
      <c r="B576" s="242"/>
      <c r="C576" s="461"/>
      <c r="D576" s="461"/>
      <c r="E576" s="461"/>
      <c r="F576" s="461"/>
      <c r="G576" s="461"/>
      <c r="H576" s="461"/>
      <c r="I576" s="461"/>
    </row>
    <row r="577" spans="2:9">
      <c r="B577" s="82" t="s">
        <v>282</v>
      </c>
      <c r="C577" s="461" t="s">
        <v>139</v>
      </c>
      <c r="D577" s="461" t="s">
        <v>139</v>
      </c>
      <c r="E577" s="461" t="s">
        <v>139</v>
      </c>
      <c r="F577" s="461" t="s">
        <v>139</v>
      </c>
      <c r="G577" s="461" t="s">
        <v>139</v>
      </c>
      <c r="H577" s="461" t="s">
        <v>139</v>
      </c>
      <c r="I577" s="461" t="s">
        <v>139</v>
      </c>
    </row>
    <row r="578" spans="2:9">
      <c r="B578" s="242" t="s">
        <v>157</v>
      </c>
      <c r="C578" s="461" t="s">
        <v>139</v>
      </c>
      <c r="D578" s="461" t="s">
        <v>139</v>
      </c>
      <c r="E578" s="461" t="s">
        <v>139</v>
      </c>
      <c r="F578" s="461" t="s">
        <v>139</v>
      </c>
      <c r="G578" s="461" t="s">
        <v>139</v>
      </c>
      <c r="H578" s="461" t="s">
        <v>139</v>
      </c>
      <c r="I578" s="461" t="s">
        <v>139</v>
      </c>
    </row>
    <row r="579" spans="2:9">
      <c r="B579" s="242" t="s">
        <v>280</v>
      </c>
      <c r="C579" s="461" t="s">
        <v>139</v>
      </c>
      <c r="D579" s="461" t="s">
        <v>139</v>
      </c>
      <c r="E579" s="461" t="s">
        <v>139</v>
      </c>
      <c r="F579" s="461" t="s">
        <v>139</v>
      </c>
      <c r="G579" s="461" t="s">
        <v>139</v>
      </c>
      <c r="H579" s="461" t="s">
        <v>139</v>
      </c>
      <c r="I579" s="461" t="s">
        <v>139</v>
      </c>
    </row>
    <row r="580" spans="2:9">
      <c r="B580" s="242" t="s">
        <v>162</v>
      </c>
      <c r="C580" s="461" t="s">
        <v>139</v>
      </c>
      <c r="D580" s="461" t="s">
        <v>139</v>
      </c>
      <c r="E580" s="461" t="s">
        <v>139</v>
      </c>
      <c r="F580" s="461" t="s">
        <v>139</v>
      </c>
      <c r="G580" s="461" t="s">
        <v>139</v>
      </c>
      <c r="H580" s="461" t="s">
        <v>139</v>
      </c>
      <c r="I580" s="461" t="s">
        <v>139</v>
      </c>
    </row>
    <row r="581" spans="2:9">
      <c r="B581" s="242" t="s">
        <v>236</v>
      </c>
      <c r="C581" s="461" t="s">
        <v>139</v>
      </c>
      <c r="D581" s="461" t="s">
        <v>139</v>
      </c>
      <c r="E581" s="461" t="s">
        <v>139</v>
      </c>
      <c r="F581" s="461" t="s">
        <v>139</v>
      </c>
      <c r="G581" s="461" t="s">
        <v>139</v>
      </c>
      <c r="H581" s="461" t="s">
        <v>139</v>
      </c>
      <c r="I581" s="461" t="s">
        <v>139</v>
      </c>
    </row>
    <row r="582" spans="2:9" s="927" customFormat="1">
      <c r="B582" s="242"/>
      <c r="C582" s="461"/>
      <c r="D582" s="461"/>
      <c r="E582" s="461"/>
      <c r="F582" s="461"/>
      <c r="G582" s="461"/>
      <c r="H582" s="461"/>
      <c r="I582" s="461"/>
    </row>
    <row r="583" spans="2:9" s="927" customFormat="1">
      <c r="B583" s="128" t="s">
        <v>413</v>
      </c>
      <c r="C583" s="976"/>
      <c r="D583" s="976"/>
      <c r="E583" s="976"/>
      <c r="F583" s="976"/>
      <c r="G583" s="976"/>
      <c r="H583" s="976"/>
      <c r="I583" s="976"/>
    </row>
    <row r="584" spans="2:9" s="927" customFormat="1">
      <c r="B584" s="999" t="s">
        <v>88</v>
      </c>
      <c r="C584" s="984"/>
      <c r="D584" s="984">
        <v>29</v>
      </c>
      <c r="E584" s="984">
        <v>29</v>
      </c>
      <c r="F584" s="984">
        <v>29</v>
      </c>
      <c r="G584" s="984">
        <v>29</v>
      </c>
      <c r="H584" s="984">
        <v>29</v>
      </c>
      <c r="I584" s="984">
        <v>29</v>
      </c>
    </row>
    <row r="585" spans="2:9" s="927" customFormat="1">
      <c r="B585" s="1000" t="s">
        <v>157</v>
      </c>
      <c r="C585" s="984"/>
      <c r="D585" s="984">
        <v>1</v>
      </c>
      <c r="E585" s="984">
        <v>1</v>
      </c>
      <c r="F585" s="984">
        <v>1</v>
      </c>
      <c r="G585" s="984">
        <v>1</v>
      </c>
      <c r="H585" s="984">
        <v>1</v>
      </c>
      <c r="I585" s="984">
        <v>1</v>
      </c>
    </row>
    <row r="586" spans="2:9" s="927" customFormat="1">
      <c r="B586" s="1000" t="s">
        <v>280</v>
      </c>
      <c r="C586" s="984"/>
      <c r="D586" s="984" t="s">
        <v>139</v>
      </c>
      <c r="E586" s="984" t="s">
        <v>139</v>
      </c>
      <c r="F586" s="984" t="s">
        <v>139</v>
      </c>
      <c r="G586" s="984" t="s">
        <v>139</v>
      </c>
      <c r="H586" s="984" t="s">
        <v>139</v>
      </c>
      <c r="I586" s="984" t="s">
        <v>354</v>
      </c>
    </row>
    <row r="587" spans="2:9" s="927" customFormat="1">
      <c r="B587" s="1000" t="s">
        <v>162</v>
      </c>
      <c r="C587" s="984"/>
      <c r="D587" s="984">
        <v>26</v>
      </c>
      <c r="E587" s="984">
        <v>26</v>
      </c>
      <c r="F587" s="984">
        <v>26</v>
      </c>
      <c r="G587" s="984">
        <v>26</v>
      </c>
      <c r="H587" s="984">
        <v>26</v>
      </c>
      <c r="I587" s="984">
        <v>25</v>
      </c>
    </row>
    <row r="588" spans="2:9" s="927" customFormat="1">
      <c r="B588" s="1000" t="s">
        <v>236</v>
      </c>
      <c r="C588" s="984"/>
      <c r="D588" s="984">
        <v>2</v>
      </c>
      <c r="E588" s="984">
        <v>2</v>
      </c>
      <c r="F588" s="984">
        <v>2</v>
      </c>
      <c r="G588" s="984">
        <v>2</v>
      </c>
      <c r="H588" s="984">
        <v>2</v>
      </c>
      <c r="I588" s="984">
        <v>3</v>
      </c>
    </row>
    <row r="589" spans="2:9" s="927" customFormat="1">
      <c r="B589" s="1000"/>
      <c r="C589" s="984"/>
      <c r="D589" s="984"/>
      <c r="E589" s="984"/>
      <c r="F589" s="984"/>
      <c r="G589" s="984"/>
      <c r="H589" s="984"/>
      <c r="I589" s="984"/>
    </row>
    <row r="590" spans="2:9" s="927" customFormat="1">
      <c r="B590" s="999" t="s">
        <v>281</v>
      </c>
      <c r="C590" s="984"/>
      <c r="D590" s="984">
        <v>29</v>
      </c>
      <c r="E590" s="984">
        <v>29</v>
      </c>
      <c r="F590" s="984">
        <v>29</v>
      </c>
      <c r="G590" s="984">
        <v>29</v>
      </c>
      <c r="H590" s="984">
        <v>29</v>
      </c>
      <c r="I590" s="984">
        <v>29</v>
      </c>
    </row>
    <row r="591" spans="2:9" s="927" customFormat="1">
      <c r="B591" s="1000" t="s">
        <v>157</v>
      </c>
      <c r="C591" s="984"/>
      <c r="D591" s="984">
        <v>1</v>
      </c>
      <c r="E591" s="984">
        <v>1</v>
      </c>
      <c r="F591" s="984">
        <v>1</v>
      </c>
      <c r="G591" s="984">
        <v>1</v>
      </c>
      <c r="H591" s="984">
        <v>1</v>
      </c>
      <c r="I591" s="984">
        <v>1</v>
      </c>
    </row>
    <row r="592" spans="2:9" s="927" customFormat="1">
      <c r="B592" s="1000" t="s">
        <v>280</v>
      </c>
      <c r="C592" s="984"/>
      <c r="D592" s="984" t="s">
        <v>139</v>
      </c>
      <c r="E592" s="984" t="s">
        <v>139</v>
      </c>
      <c r="F592" s="984" t="s">
        <v>139</v>
      </c>
      <c r="G592" s="984" t="s">
        <v>139</v>
      </c>
      <c r="H592" s="984" t="s">
        <v>139</v>
      </c>
      <c r="I592" s="984" t="s">
        <v>354</v>
      </c>
    </row>
    <row r="593" spans="2:9" s="927" customFormat="1">
      <c r="B593" s="1000" t="s">
        <v>162</v>
      </c>
      <c r="C593" s="984"/>
      <c r="D593" s="984">
        <v>26</v>
      </c>
      <c r="E593" s="984">
        <v>26</v>
      </c>
      <c r="F593" s="984">
        <v>26</v>
      </c>
      <c r="G593" s="984">
        <v>26</v>
      </c>
      <c r="H593" s="984">
        <v>26</v>
      </c>
      <c r="I593" s="984">
        <v>25</v>
      </c>
    </row>
    <row r="594" spans="2:9" s="927" customFormat="1">
      <c r="B594" s="1000" t="s">
        <v>236</v>
      </c>
      <c r="C594" s="984"/>
      <c r="D594" s="984">
        <v>2</v>
      </c>
      <c r="E594" s="984">
        <v>2</v>
      </c>
      <c r="F594" s="984">
        <v>2</v>
      </c>
      <c r="G594" s="984">
        <v>2</v>
      </c>
      <c r="H594" s="984">
        <v>2</v>
      </c>
      <c r="I594" s="984">
        <v>3</v>
      </c>
    </row>
    <row r="595" spans="2:9" s="927" customFormat="1">
      <c r="B595" s="1000"/>
      <c r="C595" s="984"/>
      <c r="D595" s="984"/>
      <c r="E595" s="984"/>
      <c r="F595" s="984"/>
      <c r="G595" s="984"/>
      <c r="H595" s="984"/>
      <c r="I595" s="984"/>
    </row>
    <row r="596" spans="2:9" s="927" customFormat="1">
      <c r="B596" s="999" t="s">
        <v>282</v>
      </c>
      <c r="C596" s="984"/>
      <c r="D596" s="984" t="s">
        <v>139</v>
      </c>
      <c r="E596" s="984" t="s">
        <v>139</v>
      </c>
      <c r="F596" s="984" t="s">
        <v>139</v>
      </c>
      <c r="G596" s="984" t="s">
        <v>139</v>
      </c>
      <c r="H596" s="984" t="s">
        <v>139</v>
      </c>
      <c r="I596" s="984" t="s">
        <v>139</v>
      </c>
    </row>
    <row r="597" spans="2:9" s="927" customFormat="1">
      <c r="B597" s="1000" t="s">
        <v>157</v>
      </c>
      <c r="C597" s="984"/>
      <c r="D597" s="984" t="s">
        <v>139</v>
      </c>
      <c r="E597" s="984" t="s">
        <v>139</v>
      </c>
      <c r="F597" s="984" t="s">
        <v>139</v>
      </c>
      <c r="G597" s="984" t="s">
        <v>139</v>
      </c>
      <c r="H597" s="984" t="s">
        <v>139</v>
      </c>
      <c r="I597" s="984" t="s">
        <v>139</v>
      </c>
    </row>
    <row r="598" spans="2:9" s="927" customFormat="1">
      <c r="B598" s="1000" t="s">
        <v>280</v>
      </c>
      <c r="C598" s="984"/>
      <c r="D598" s="984" t="s">
        <v>139</v>
      </c>
      <c r="E598" s="984" t="s">
        <v>139</v>
      </c>
      <c r="F598" s="984" t="s">
        <v>139</v>
      </c>
      <c r="G598" s="984" t="s">
        <v>139</v>
      </c>
      <c r="H598" s="984" t="s">
        <v>139</v>
      </c>
      <c r="I598" s="984" t="s">
        <v>139</v>
      </c>
    </row>
    <row r="599" spans="2:9" s="927" customFormat="1">
      <c r="B599" s="1000" t="s">
        <v>162</v>
      </c>
      <c r="C599" s="984"/>
      <c r="D599" s="984" t="s">
        <v>139</v>
      </c>
      <c r="E599" s="984" t="s">
        <v>139</v>
      </c>
      <c r="F599" s="984" t="s">
        <v>139</v>
      </c>
      <c r="G599" s="984" t="s">
        <v>139</v>
      </c>
      <c r="H599" s="984" t="s">
        <v>139</v>
      </c>
      <c r="I599" s="984" t="s">
        <v>139</v>
      </c>
    </row>
    <row r="600" spans="2:9">
      <c r="B600" s="1000" t="s">
        <v>236</v>
      </c>
      <c r="C600" s="984"/>
      <c r="D600" s="984" t="s">
        <v>139</v>
      </c>
      <c r="E600" s="984" t="s">
        <v>139</v>
      </c>
      <c r="F600" s="984" t="s">
        <v>139</v>
      </c>
      <c r="G600" s="984" t="s">
        <v>139</v>
      </c>
      <c r="H600" s="984" t="s">
        <v>139</v>
      </c>
      <c r="I600" s="984" t="s">
        <v>139</v>
      </c>
    </row>
    <row r="601" spans="2:9">
      <c r="B601" s="1374"/>
      <c r="C601" s="1374"/>
      <c r="D601" s="1374"/>
      <c r="E601" s="1374"/>
      <c r="F601" s="1374"/>
      <c r="G601" s="1374"/>
      <c r="H601" s="1374"/>
      <c r="I601" s="1374"/>
    </row>
    <row r="602" spans="2:9">
      <c r="B602" s="422"/>
      <c r="C602" s="411"/>
      <c r="D602" s="411"/>
      <c r="E602" s="411"/>
      <c r="F602" s="411"/>
      <c r="G602" s="411"/>
      <c r="H602" s="411"/>
      <c r="I602" s="411"/>
    </row>
    <row r="603" spans="2:9">
      <c r="B603" s="557" t="s">
        <v>36</v>
      </c>
      <c r="C603" s="557"/>
      <c r="D603" s="557"/>
      <c r="E603" s="557"/>
      <c r="F603" s="557"/>
      <c r="G603" s="557"/>
      <c r="H603" s="897"/>
      <c r="I603" s="897"/>
    </row>
    <row r="604" spans="2:9">
      <c r="B604" s="413" t="s">
        <v>35</v>
      </c>
      <c r="C604" s="411"/>
      <c r="D604" s="411"/>
      <c r="E604" s="411"/>
      <c r="F604" s="411"/>
      <c r="G604" s="411"/>
      <c r="H604" s="411"/>
      <c r="I604" s="411"/>
    </row>
    <row r="605" spans="2:9">
      <c r="B605" s="428" t="s">
        <v>288</v>
      </c>
      <c r="C605" s="411"/>
      <c r="D605" s="411"/>
      <c r="E605" s="411"/>
      <c r="F605" s="411"/>
      <c r="G605" s="411"/>
      <c r="H605" s="411"/>
      <c r="I605" s="411"/>
    </row>
    <row r="606" spans="2:9">
      <c r="B606" s="422"/>
      <c r="C606" s="411"/>
      <c r="D606" s="411"/>
      <c r="E606" s="411"/>
      <c r="F606" s="411"/>
      <c r="G606" s="411"/>
      <c r="H606" s="411"/>
      <c r="I606" s="411"/>
    </row>
    <row r="607" spans="2:9">
      <c r="B607" s="415"/>
      <c r="C607" s="416">
        <v>2014</v>
      </c>
      <c r="D607" s="416">
        <v>2015</v>
      </c>
      <c r="E607" s="416">
        <v>2016</v>
      </c>
      <c r="F607" s="416">
        <v>2017</v>
      </c>
      <c r="G607" s="416">
        <v>2018</v>
      </c>
      <c r="H607" s="416">
        <v>2019</v>
      </c>
      <c r="I607" s="416">
        <v>2020</v>
      </c>
    </row>
    <row r="608" spans="2:9">
      <c r="B608" s="414" t="s">
        <v>996</v>
      </c>
      <c r="C608" s="411"/>
      <c r="D608" s="411"/>
      <c r="E608" s="411"/>
      <c r="F608" s="411"/>
      <c r="G608" s="411"/>
      <c r="H608" s="411"/>
      <c r="I608" s="411"/>
    </row>
    <row r="609" spans="2:9" ht="26.4">
      <c r="B609" s="82" t="s">
        <v>290</v>
      </c>
      <c r="C609" s="661">
        <v>0.03</v>
      </c>
      <c r="D609" s="661">
        <v>1.0999999999999999E-2</v>
      </c>
      <c r="E609" s="661">
        <v>4.4999999999999998E-2</v>
      </c>
      <c r="F609" s="661">
        <v>4.7E-2</v>
      </c>
      <c r="G609" s="661">
        <v>3.9E-2</v>
      </c>
      <c r="H609" s="661">
        <v>3.6999999999999998E-2</v>
      </c>
      <c r="I609" s="661">
        <v>4.2999999999999997E-2</v>
      </c>
    </row>
    <row r="610" spans="2:9">
      <c r="B610" s="242" t="s">
        <v>291</v>
      </c>
      <c r="C610" s="661">
        <v>0.03</v>
      </c>
      <c r="D610" s="661">
        <v>1.0999999999999999E-2</v>
      </c>
      <c r="E610" s="661">
        <v>4.4999999999999998E-2</v>
      </c>
      <c r="F610" s="661">
        <v>4.7E-2</v>
      </c>
      <c r="G610" s="661">
        <v>3.9E-2</v>
      </c>
      <c r="H610" s="661">
        <v>3.6999999999999998E-2</v>
      </c>
      <c r="I610" s="661">
        <v>4.2999999999999997E-2</v>
      </c>
    </row>
    <row r="611" spans="2:9">
      <c r="B611" s="475" t="s">
        <v>292</v>
      </c>
      <c r="C611" s="661">
        <v>2.5000000000000001E-2</v>
      </c>
      <c r="D611" s="661">
        <v>8.0000000000000002E-3</v>
      </c>
      <c r="E611" s="661">
        <v>2.4E-2</v>
      </c>
      <c r="F611" s="661">
        <v>2.3E-2</v>
      </c>
      <c r="G611" s="661">
        <v>1.7999999999999999E-2</v>
      </c>
      <c r="H611" s="661">
        <v>1.7999999999999999E-2</v>
      </c>
      <c r="I611" s="661">
        <v>1.7999999999999999E-2</v>
      </c>
    </row>
    <row r="612" spans="2:9">
      <c r="B612" s="475" t="s">
        <v>293</v>
      </c>
      <c r="C612" s="661">
        <v>5.0000000000000001E-3</v>
      </c>
      <c r="D612" s="661">
        <v>3.0000000000000001E-3</v>
      </c>
      <c r="E612" s="661">
        <v>2.0999999999999998E-2</v>
      </c>
      <c r="F612" s="661">
        <v>2.4E-2</v>
      </c>
      <c r="G612" s="661">
        <v>2.1000000000000001E-2</v>
      </c>
      <c r="H612" s="661">
        <v>1.9E-2</v>
      </c>
      <c r="I612" s="661">
        <v>2.5000000000000001E-2</v>
      </c>
    </row>
    <row r="613" spans="2:9">
      <c r="B613" s="242" t="s">
        <v>294</v>
      </c>
      <c r="C613" s="661" t="s">
        <v>139</v>
      </c>
      <c r="D613" s="661" t="s">
        <v>139</v>
      </c>
      <c r="E613" s="661" t="s">
        <v>139</v>
      </c>
      <c r="F613" s="661" t="s">
        <v>139</v>
      </c>
      <c r="G613" s="661" t="s">
        <v>139</v>
      </c>
      <c r="H613" s="661" t="s">
        <v>139</v>
      </c>
      <c r="I613" s="661" t="s">
        <v>354</v>
      </c>
    </row>
    <row r="614" spans="2:9">
      <c r="B614" s="242" t="s">
        <v>236</v>
      </c>
      <c r="C614" s="661" t="s">
        <v>139</v>
      </c>
      <c r="D614" s="661" t="s">
        <v>139</v>
      </c>
      <c r="E614" s="661" t="s">
        <v>139</v>
      </c>
      <c r="F614" s="661" t="s">
        <v>139</v>
      </c>
      <c r="G614" s="661" t="s">
        <v>139</v>
      </c>
      <c r="H614" s="661" t="s">
        <v>139</v>
      </c>
      <c r="I614" s="661" t="s">
        <v>354</v>
      </c>
    </row>
    <row r="615" spans="2:9">
      <c r="B615" s="242"/>
      <c r="C615" s="661"/>
      <c r="D615" s="661"/>
      <c r="E615" s="661"/>
      <c r="F615" s="661"/>
      <c r="G615" s="661"/>
      <c r="H615" s="661"/>
      <c r="I615" s="661"/>
    </row>
    <row r="616" spans="2:9">
      <c r="B616" s="414" t="s">
        <v>997</v>
      </c>
      <c r="C616" s="661"/>
      <c r="D616" s="661"/>
      <c r="E616" s="661"/>
      <c r="F616" s="661"/>
      <c r="G616" s="661"/>
      <c r="H616" s="661"/>
      <c r="I616" s="661"/>
    </row>
    <row r="617" spans="2:9" ht="26.4">
      <c r="B617" s="82" t="s">
        <v>290</v>
      </c>
      <c r="C617" s="661">
        <v>8.8999999999999996E-2</v>
      </c>
      <c r="D617" s="661">
        <v>0.17199999999999999</v>
      </c>
      <c r="E617" s="661">
        <v>0.14000000000000001</v>
      </c>
      <c r="F617" s="661">
        <v>6.6000000000000003E-2</v>
      </c>
      <c r="G617" s="661">
        <v>8.8999999999999996E-2</v>
      </c>
      <c r="H617" s="661">
        <v>0.111</v>
      </c>
      <c r="I617" s="661">
        <v>0.121</v>
      </c>
    </row>
    <row r="618" spans="2:9">
      <c r="B618" s="242" t="s">
        <v>291</v>
      </c>
      <c r="C618" s="661">
        <v>7.6999999999999999E-2</v>
      </c>
      <c r="D618" s="661">
        <v>0.16700000000000001</v>
      </c>
      <c r="E618" s="661">
        <v>0.125</v>
      </c>
      <c r="F618" s="661">
        <v>6.5000000000000002E-2</v>
      </c>
      <c r="G618" s="661">
        <v>0.08</v>
      </c>
      <c r="H618" s="661">
        <v>8.6999999999999994E-2</v>
      </c>
      <c r="I618" s="661">
        <v>0.104</v>
      </c>
    </row>
    <row r="619" spans="2:9">
      <c r="B619" s="475" t="s">
        <v>292</v>
      </c>
      <c r="C619" s="661">
        <v>6.0000000000000001E-3</v>
      </c>
      <c r="D619" s="661">
        <v>0</v>
      </c>
      <c r="E619" s="661">
        <v>3.0000000000000001E-3</v>
      </c>
      <c r="F619" s="661">
        <v>2E-3</v>
      </c>
      <c r="G619" s="661">
        <v>8.0000000000000002E-3</v>
      </c>
      <c r="H619" s="661">
        <v>1.6E-2</v>
      </c>
      <c r="I619" s="661">
        <v>1.4999999999999999E-2</v>
      </c>
    </row>
    <row r="620" spans="2:9">
      <c r="B620" s="475" t="s">
        <v>293</v>
      </c>
      <c r="C620" s="661">
        <v>7.0999999999999994E-2</v>
      </c>
      <c r="D620" s="661">
        <v>0.16699999999999998</v>
      </c>
      <c r="E620" s="661">
        <v>0.125</v>
      </c>
      <c r="F620" s="661">
        <v>6.3E-2</v>
      </c>
      <c r="G620" s="661">
        <v>0.08</v>
      </c>
      <c r="H620" s="661">
        <v>8.6999999999999994E-2</v>
      </c>
      <c r="I620" s="661">
        <v>0.104</v>
      </c>
    </row>
    <row r="621" spans="2:9">
      <c r="B621" s="242" t="s">
        <v>294</v>
      </c>
      <c r="C621" s="661" t="s">
        <v>139</v>
      </c>
      <c r="D621" s="661" t="s">
        <v>139</v>
      </c>
      <c r="E621" s="661" t="s">
        <v>139</v>
      </c>
      <c r="F621" s="661" t="s">
        <v>139</v>
      </c>
      <c r="G621" s="661" t="s">
        <v>139</v>
      </c>
      <c r="H621" s="661">
        <v>8.0000000000000002E-3</v>
      </c>
      <c r="I621" s="661">
        <v>2E-3</v>
      </c>
    </row>
    <row r="622" spans="2:9" ht="15" thickBot="1">
      <c r="B622" s="242" t="s">
        <v>236</v>
      </c>
      <c r="C622" s="661">
        <v>1.2E-2</v>
      </c>
      <c r="D622" s="661">
        <v>5.0000000000000001E-3</v>
      </c>
      <c r="E622" s="661">
        <v>1.2E-2</v>
      </c>
      <c r="F622" s="661">
        <v>1E-3</v>
      </c>
      <c r="G622" s="661">
        <v>1E-3</v>
      </c>
      <c r="H622" s="661">
        <v>1.6E-2</v>
      </c>
      <c r="I622" s="661">
        <v>0</v>
      </c>
    </row>
    <row r="623" spans="2:9" ht="15" thickTop="1">
      <c r="B623" s="558" t="s">
        <v>998</v>
      </c>
      <c r="C623" s="558"/>
      <c r="D623" s="558"/>
      <c r="E623" s="558"/>
      <c r="F623" s="558"/>
      <c r="G623" s="558"/>
      <c r="H623" s="896"/>
      <c r="I623" s="896"/>
    </row>
    <row r="624" spans="2:9">
      <c r="B624" s="1374" t="s">
        <v>999</v>
      </c>
      <c r="C624" s="1374"/>
      <c r="D624" s="1374"/>
      <c r="E624" s="1374"/>
      <c r="F624" s="1374"/>
      <c r="G624" s="1374"/>
      <c r="H624" s="1374"/>
      <c r="I624" s="1374"/>
    </row>
    <row r="625" spans="2:9">
      <c r="B625" s="559"/>
      <c r="C625" s="559"/>
      <c r="D625" s="559"/>
      <c r="E625" s="559"/>
      <c r="F625" s="559"/>
      <c r="G625" s="559"/>
      <c r="H625" s="904"/>
      <c r="I625" s="904"/>
    </row>
    <row r="626" spans="2:9">
      <c r="B626" s="417"/>
      <c r="C626" s="411"/>
      <c r="D626" s="411"/>
      <c r="E626" s="411"/>
      <c r="F626" s="411"/>
      <c r="G626" s="411"/>
      <c r="H626" s="411"/>
      <c r="I626" s="411"/>
    </row>
    <row r="627" spans="2:9">
      <c r="B627" s="557" t="s">
        <v>38</v>
      </c>
      <c r="C627" s="557"/>
      <c r="D627" s="557"/>
      <c r="E627" s="557"/>
      <c r="F627" s="557"/>
      <c r="G627" s="557"/>
      <c r="H627" s="897"/>
      <c r="I627" s="897"/>
    </row>
    <row r="628" spans="2:9">
      <c r="B628" s="413" t="s">
        <v>37</v>
      </c>
      <c r="C628" s="411"/>
      <c r="D628" s="411"/>
      <c r="E628" s="411"/>
      <c r="F628" s="411"/>
      <c r="G628" s="411"/>
      <c r="H628" s="411"/>
      <c r="I628" s="411"/>
    </row>
    <row r="629" spans="2:9">
      <c r="B629" s="422" t="s">
        <v>115</v>
      </c>
      <c r="C629" s="411"/>
      <c r="D629" s="411"/>
      <c r="E629" s="411"/>
      <c r="F629" s="411"/>
      <c r="G629" s="411"/>
      <c r="H629" s="411"/>
      <c r="I629" s="411"/>
    </row>
    <row r="630" spans="2:9">
      <c r="B630" s="417"/>
      <c r="C630" s="411"/>
      <c r="D630" s="411"/>
      <c r="E630" s="411"/>
      <c r="F630" s="411"/>
      <c r="G630" s="411"/>
      <c r="H630" s="411"/>
      <c r="I630" s="411"/>
    </row>
    <row r="631" spans="2:9">
      <c r="B631" s="415"/>
      <c r="C631" s="416">
        <v>2014</v>
      </c>
      <c r="D631" s="416">
        <v>2015</v>
      </c>
      <c r="E631" s="416">
        <v>2016</v>
      </c>
      <c r="F631" s="416">
        <v>2017</v>
      </c>
      <c r="G631" s="416">
        <v>2018</v>
      </c>
      <c r="H631" s="416">
        <v>2019</v>
      </c>
      <c r="I631" s="416">
        <v>2020</v>
      </c>
    </row>
    <row r="632" spans="2:9">
      <c r="B632" s="85" t="s">
        <v>997</v>
      </c>
      <c r="C632" s="411"/>
      <c r="D632" s="411"/>
      <c r="E632" s="411"/>
      <c r="F632" s="411"/>
      <c r="G632" s="411"/>
      <c r="H632" s="411"/>
      <c r="I632" s="411"/>
    </row>
    <row r="633" spans="2:9" ht="15" thickBot="1">
      <c r="B633" s="82" t="s">
        <v>304</v>
      </c>
      <c r="C633" s="432">
        <v>1122.3601753236121</v>
      </c>
      <c r="D633" s="432">
        <v>1282.8741379218898</v>
      </c>
      <c r="E633" s="432">
        <v>1295.9663962741006</v>
      </c>
      <c r="F633" s="432">
        <v>1652.7415883546464</v>
      </c>
      <c r="G633" s="432">
        <v>1632.8312454911802</v>
      </c>
      <c r="H633" s="432">
        <v>1654.9565380145168</v>
      </c>
      <c r="I633" s="432">
        <v>1375.4043842390263</v>
      </c>
    </row>
    <row r="634" spans="2:9" ht="15" thickTop="1">
      <c r="B634" s="558" t="s">
        <v>1000</v>
      </c>
      <c r="C634" s="558"/>
      <c r="D634" s="558"/>
      <c r="E634" s="558"/>
      <c r="F634" s="558"/>
      <c r="G634" s="558"/>
      <c r="H634" s="896"/>
      <c r="I634" s="896"/>
    </row>
    <row r="635" spans="2:9">
      <c r="B635" s="417"/>
      <c r="C635" s="411"/>
      <c r="D635" s="411"/>
      <c r="E635" s="411"/>
      <c r="F635" s="411"/>
      <c r="G635" s="411"/>
      <c r="H635" s="411"/>
      <c r="I635" s="411"/>
    </row>
    <row r="636" spans="2:9">
      <c r="B636" s="557" t="s">
        <v>40</v>
      </c>
      <c r="C636" s="557"/>
      <c r="D636" s="557"/>
      <c r="E636" s="557"/>
      <c r="F636" s="557"/>
      <c r="G636" s="557"/>
      <c r="H636" s="897"/>
      <c r="I636" s="897"/>
    </row>
    <row r="637" spans="2:9">
      <c r="B637" s="413" t="s">
        <v>39</v>
      </c>
      <c r="C637" s="411"/>
      <c r="D637" s="411"/>
      <c r="E637" s="411"/>
      <c r="F637" s="411"/>
      <c r="G637" s="411"/>
      <c r="H637" s="411"/>
      <c r="I637" s="411"/>
    </row>
    <row r="638" spans="2:9">
      <c r="B638" s="422" t="s">
        <v>271</v>
      </c>
      <c r="C638" s="411"/>
      <c r="D638" s="411"/>
      <c r="E638" s="411"/>
      <c r="F638" s="411"/>
      <c r="G638" s="411"/>
      <c r="H638" s="411"/>
      <c r="I638" s="411"/>
    </row>
    <row r="639" spans="2:9">
      <c r="B639" s="417"/>
      <c r="C639" s="411"/>
      <c r="D639" s="411"/>
      <c r="E639" s="411"/>
      <c r="F639" s="411"/>
      <c r="G639" s="411"/>
      <c r="H639" s="411"/>
      <c r="I639" s="411"/>
    </row>
    <row r="640" spans="2:9">
      <c r="B640" s="415"/>
      <c r="C640" s="416">
        <v>2014</v>
      </c>
      <c r="D640" s="416">
        <v>2015</v>
      </c>
      <c r="E640" s="416">
        <v>2016</v>
      </c>
      <c r="F640" s="416">
        <v>2017</v>
      </c>
      <c r="G640" s="416">
        <v>2018</v>
      </c>
      <c r="H640" s="416">
        <v>2019</v>
      </c>
      <c r="I640" s="416">
        <v>2020</v>
      </c>
    </row>
    <row r="641" spans="2:9">
      <c r="B641" s="85" t="s">
        <v>996</v>
      </c>
      <c r="C641" s="411"/>
      <c r="D641" s="411"/>
      <c r="E641" s="411"/>
      <c r="F641" s="411"/>
      <c r="G641" s="411"/>
      <c r="H641" s="411"/>
      <c r="I641" s="411"/>
    </row>
    <row r="642" spans="2:9" ht="26.4">
      <c r="B642" s="82" t="s">
        <v>306</v>
      </c>
      <c r="C642" s="426">
        <v>3.5470000000000002</v>
      </c>
      <c r="D642" s="426">
        <v>11.1</v>
      </c>
      <c r="E642" s="426">
        <v>9.0399999999999991</v>
      </c>
      <c r="F642" s="426">
        <v>20.931000000000001</v>
      </c>
      <c r="G642" s="426">
        <v>37.834999999999994</v>
      </c>
      <c r="H642" s="426">
        <v>34.07</v>
      </c>
      <c r="I642" s="426">
        <v>15.961</v>
      </c>
    </row>
    <row r="643" spans="2:9">
      <c r="B643" s="242" t="s">
        <v>291</v>
      </c>
      <c r="C643" s="426">
        <v>3.5470000000000002</v>
      </c>
      <c r="D643" s="426">
        <v>11.1</v>
      </c>
      <c r="E643" s="426">
        <v>9.0399999999999991</v>
      </c>
      <c r="F643" s="426">
        <v>20.931000000000001</v>
      </c>
      <c r="G643" s="426">
        <v>37.834999999999994</v>
      </c>
      <c r="H643" s="426">
        <v>34.07</v>
      </c>
      <c r="I643" s="426">
        <v>14.521000000000001</v>
      </c>
    </row>
    <row r="644" spans="2:9">
      <c r="B644" s="475" t="s">
        <v>292</v>
      </c>
      <c r="C644" s="426">
        <v>3.5470000000000002</v>
      </c>
      <c r="D644" s="426">
        <v>11.1</v>
      </c>
      <c r="E644" s="426">
        <v>6.8860000000000001</v>
      </c>
      <c r="F644" s="426">
        <v>18.068000000000001</v>
      </c>
      <c r="G644" s="426">
        <v>33.183999999999997</v>
      </c>
      <c r="H644" s="426">
        <v>32.250999999999998</v>
      </c>
      <c r="I644" s="426">
        <v>1.44</v>
      </c>
    </row>
    <row r="645" spans="2:9">
      <c r="B645" s="475" t="s">
        <v>293</v>
      </c>
      <c r="C645" s="426" t="s">
        <v>139</v>
      </c>
      <c r="D645" s="426" t="s">
        <v>139</v>
      </c>
      <c r="E645" s="426">
        <v>2.153999999999999</v>
      </c>
      <c r="F645" s="426">
        <v>2.863</v>
      </c>
      <c r="G645" s="426">
        <v>4.6509999999999998</v>
      </c>
      <c r="H645" s="426">
        <v>1.819</v>
      </c>
      <c r="I645" s="426" t="s">
        <v>354</v>
      </c>
    </row>
    <row r="646" spans="2:9">
      <c r="B646" s="242" t="s">
        <v>294</v>
      </c>
      <c r="C646" s="426" t="s">
        <v>139</v>
      </c>
      <c r="D646" s="426" t="s">
        <v>139</v>
      </c>
      <c r="E646" s="426" t="s">
        <v>139</v>
      </c>
      <c r="F646" s="426" t="s">
        <v>139</v>
      </c>
      <c r="G646" s="426" t="s">
        <v>139</v>
      </c>
      <c r="H646" s="426" t="s">
        <v>139</v>
      </c>
      <c r="I646" s="426" t="s">
        <v>354</v>
      </c>
    </row>
    <row r="647" spans="2:9">
      <c r="B647" s="242" t="s">
        <v>236</v>
      </c>
      <c r="C647" s="426" t="s">
        <v>139</v>
      </c>
      <c r="D647" s="426" t="s">
        <v>139</v>
      </c>
      <c r="E647" s="426" t="s">
        <v>139</v>
      </c>
      <c r="F647" s="426" t="s">
        <v>139</v>
      </c>
      <c r="G647" s="426" t="s">
        <v>139</v>
      </c>
      <c r="H647" s="426" t="s">
        <v>139</v>
      </c>
      <c r="I647" s="426"/>
    </row>
    <row r="648" spans="2:9">
      <c r="B648" s="242"/>
      <c r="C648" s="426"/>
      <c r="D648" s="426"/>
      <c r="E648" s="426"/>
      <c r="F648" s="426"/>
      <c r="G648" s="426"/>
      <c r="H648" s="426"/>
      <c r="I648" s="426"/>
    </row>
    <row r="649" spans="2:9" ht="26.4">
      <c r="B649" s="82" t="s">
        <v>308</v>
      </c>
      <c r="C649" s="426"/>
      <c r="D649" s="426"/>
      <c r="E649" s="426"/>
      <c r="F649" s="426"/>
      <c r="G649" s="426"/>
      <c r="H649" s="426"/>
      <c r="I649" s="426"/>
    </row>
    <row r="650" spans="2:9">
      <c r="B650" s="242" t="s">
        <v>309</v>
      </c>
      <c r="C650" s="426" t="s">
        <v>139</v>
      </c>
      <c r="D650" s="426" t="s">
        <v>139</v>
      </c>
      <c r="E650" s="426" t="s">
        <v>139</v>
      </c>
      <c r="F650" s="426" t="s">
        <v>139</v>
      </c>
      <c r="G650" s="426" t="s">
        <v>139</v>
      </c>
      <c r="H650" s="426" t="s">
        <v>139</v>
      </c>
      <c r="I650" s="426" t="s">
        <v>354</v>
      </c>
    </row>
    <row r="651" spans="2:9">
      <c r="B651" s="242" t="s">
        <v>310</v>
      </c>
      <c r="C651" s="426" t="s">
        <v>139</v>
      </c>
      <c r="D651" s="426" t="s">
        <v>139</v>
      </c>
      <c r="E651" s="426" t="s">
        <v>139</v>
      </c>
      <c r="F651" s="426" t="s">
        <v>139</v>
      </c>
      <c r="G651" s="426" t="s">
        <v>139</v>
      </c>
      <c r="H651" s="426" t="s">
        <v>139</v>
      </c>
      <c r="I651" s="426" t="s">
        <v>354</v>
      </c>
    </row>
    <row r="652" spans="2:9">
      <c r="B652" s="242" t="s">
        <v>311</v>
      </c>
      <c r="C652" s="426" t="s">
        <v>139</v>
      </c>
      <c r="D652" s="426" t="s">
        <v>139</v>
      </c>
      <c r="E652" s="426" t="s">
        <v>139</v>
      </c>
      <c r="F652" s="426" t="s">
        <v>139</v>
      </c>
      <c r="G652" s="426" t="s">
        <v>139</v>
      </c>
      <c r="H652" s="426" t="s">
        <v>139</v>
      </c>
      <c r="I652" s="426" t="s">
        <v>354</v>
      </c>
    </row>
    <row r="653" spans="2:9">
      <c r="B653" s="242" t="s">
        <v>312</v>
      </c>
      <c r="C653" s="426" t="s">
        <v>139</v>
      </c>
      <c r="D653" s="426" t="s">
        <v>139</v>
      </c>
      <c r="E653" s="426" t="s">
        <v>139</v>
      </c>
      <c r="F653" s="426" t="s">
        <v>139</v>
      </c>
      <c r="G653" s="426" t="s">
        <v>139</v>
      </c>
      <c r="H653" s="426" t="s">
        <v>139</v>
      </c>
      <c r="I653" s="426" t="s">
        <v>354</v>
      </c>
    </row>
    <row r="654" spans="2:9">
      <c r="B654" s="242" t="s">
        <v>313</v>
      </c>
      <c r="C654" s="426" t="s">
        <v>139</v>
      </c>
      <c r="D654" s="426" t="s">
        <v>139</v>
      </c>
      <c r="E654" s="426" t="s">
        <v>139</v>
      </c>
      <c r="F654" s="426" t="s">
        <v>139</v>
      </c>
      <c r="G654" s="426" t="s">
        <v>139</v>
      </c>
      <c r="H654" s="426" t="s">
        <v>139</v>
      </c>
      <c r="I654" s="426" t="s">
        <v>354</v>
      </c>
    </row>
    <row r="655" spans="2:9">
      <c r="B655" s="242" t="s">
        <v>314</v>
      </c>
      <c r="C655" s="426" t="s">
        <v>139</v>
      </c>
      <c r="D655" s="426" t="s">
        <v>139</v>
      </c>
      <c r="E655" s="426" t="s">
        <v>139</v>
      </c>
      <c r="F655" s="426" t="s">
        <v>139</v>
      </c>
      <c r="G655" s="426" t="s">
        <v>139</v>
      </c>
      <c r="H655" s="426" t="s">
        <v>139</v>
      </c>
      <c r="I655" s="426" t="s">
        <v>354</v>
      </c>
    </row>
    <row r="656" spans="2:9">
      <c r="B656" s="242"/>
      <c r="C656" s="426"/>
      <c r="D656" s="426"/>
      <c r="E656" s="426"/>
      <c r="F656" s="426"/>
      <c r="G656" s="426"/>
      <c r="H656" s="426"/>
      <c r="I656" s="426"/>
    </row>
    <row r="657" spans="2:9">
      <c r="B657" s="85" t="s">
        <v>997</v>
      </c>
      <c r="C657" s="411"/>
      <c r="D657" s="411"/>
      <c r="E657" s="411"/>
      <c r="F657" s="411"/>
      <c r="G657" s="411"/>
      <c r="H657" s="446">
        <f>H658+H665</f>
        <v>11.169</v>
      </c>
      <c r="I657" s="446">
        <f>I658+I665</f>
        <v>11.651</v>
      </c>
    </row>
    <row r="658" spans="2:9" ht="26.4">
      <c r="B658" s="82" t="s">
        <v>306</v>
      </c>
      <c r="C658" s="426">
        <v>3.4549999999999996</v>
      </c>
      <c r="D658" s="426">
        <v>5.2560000000000002</v>
      </c>
      <c r="E658" s="426">
        <v>7.6280000000000001</v>
      </c>
      <c r="F658" s="426">
        <v>6.3190000000000008</v>
      </c>
      <c r="G658" s="426">
        <v>6.2080000000000002</v>
      </c>
      <c r="H658" s="426">
        <v>10.845000000000001</v>
      </c>
      <c r="I658" s="426">
        <v>11.291</v>
      </c>
    </row>
    <row r="659" spans="2:9">
      <c r="B659" s="242" t="s">
        <v>291</v>
      </c>
      <c r="C659" s="418">
        <v>3.1319999999999997</v>
      </c>
      <c r="D659" s="418">
        <v>4.9059999999999997</v>
      </c>
      <c r="E659" s="418">
        <v>6.87</v>
      </c>
      <c r="F659" s="418">
        <v>5.4710000000000001</v>
      </c>
      <c r="G659" s="418">
        <v>5.4370000000000003</v>
      </c>
      <c r="H659" s="418">
        <v>9.26</v>
      </c>
      <c r="I659" s="418">
        <v>10.247</v>
      </c>
    </row>
    <row r="660" spans="2:9">
      <c r="B660" s="475" t="s">
        <v>292</v>
      </c>
      <c r="C660" s="426">
        <v>0.14299999999999999</v>
      </c>
      <c r="D660" s="426">
        <v>0</v>
      </c>
      <c r="E660" s="426">
        <v>8.9999999999999993E-3</v>
      </c>
      <c r="F660" s="426">
        <v>0.13700000000000001</v>
      </c>
      <c r="G660" s="426">
        <v>0.29599999999999999</v>
      </c>
      <c r="H660" s="426">
        <v>0.36899999999999999</v>
      </c>
      <c r="I660" s="426">
        <v>0.73499999999999999</v>
      </c>
    </row>
    <row r="661" spans="2:9">
      <c r="B661" s="475" t="s">
        <v>293</v>
      </c>
      <c r="C661" s="426">
        <v>2.9889999999999999</v>
      </c>
      <c r="D661" s="426">
        <v>4.9059999999999997</v>
      </c>
      <c r="E661" s="426">
        <v>6.8609999999999998</v>
      </c>
      <c r="F661" s="426">
        <v>5.3339999999999996</v>
      </c>
      <c r="G661" s="426">
        <v>5.141</v>
      </c>
      <c r="H661" s="426">
        <v>8.891</v>
      </c>
      <c r="I661" s="426">
        <v>9.5120000000000005</v>
      </c>
    </row>
    <row r="662" spans="2:9">
      <c r="B662" s="242" t="s">
        <v>294</v>
      </c>
      <c r="C662" s="426">
        <v>0.17899999999999999</v>
      </c>
      <c r="D662" s="426">
        <v>0.27</v>
      </c>
      <c r="E662" s="426">
        <v>0.377</v>
      </c>
      <c r="F662" s="426">
        <v>0.44</v>
      </c>
      <c r="G662" s="426">
        <v>0.502</v>
      </c>
      <c r="H662" s="426">
        <v>1.1180000000000001</v>
      </c>
      <c r="I662" s="426">
        <v>1.044</v>
      </c>
    </row>
    <row r="663" spans="2:9">
      <c r="B663" s="242" t="s">
        <v>236</v>
      </c>
      <c r="C663" s="977">
        <v>0.14399999999999999</v>
      </c>
      <c r="D663" s="977">
        <v>0.08</v>
      </c>
      <c r="E663" s="977">
        <v>0.38100000000000001</v>
      </c>
      <c r="F663" s="977">
        <v>0.40799999999999997</v>
      </c>
      <c r="G663" s="977">
        <v>0.26900000000000002</v>
      </c>
      <c r="H663" s="977">
        <v>0.46699999999999997</v>
      </c>
      <c r="I663" s="426">
        <v>0</v>
      </c>
    </row>
    <row r="664" spans="2:9">
      <c r="B664" s="242"/>
      <c r="C664" s="426"/>
      <c r="D664" s="426"/>
      <c r="E664" s="426"/>
      <c r="F664" s="426"/>
      <c r="G664" s="426"/>
      <c r="H664" s="426"/>
      <c r="I664" s="426"/>
    </row>
    <row r="665" spans="2:9" ht="26.4">
      <c r="B665" s="82" t="s">
        <v>308</v>
      </c>
      <c r="C665" s="426" t="s">
        <v>139</v>
      </c>
      <c r="D665" s="426" t="s">
        <v>139</v>
      </c>
      <c r="E665" s="426" t="s">
        <v>139</v>
      </c>
      <c r="F665" s="461">
        <v>6.0000000000000001E-3</v>
      </c>
      <c r="G665" s="461">
        <v>2E-3</v>
      </c>
      <c r="H665" s="461">
        <v>0.32400000000000001</v>
      </c>
      <c r="I665" s="461">
        <v>0.36</v>
      </c>
    </row>
    <row r="666" spans="2:9">
      <c r="B666" s="242" t="s">
        <v>309</v>
      </c>
      <c r="C666" s="426" t="s">
        <v>139</v>
      </c>
      <c r="D666" s="426" t="s">
        <v>139</v>
      </c>
      <c r="E666" s="426" t="s">
        <v>139</v>
      </c>
      <c r="F666" s="461">
        <v>6.0000000000000001E-3</v>
      </c>
      <c r="G666" s="461">
        <v>2E-3</v>
      </c>
      <c r="H666" s="461">
        <v>0.32400000000000001</v>
      </c>
      <c r="I666" s="461">
        <v>0.36</v>
      </c>
    </row>
    <row r="667" spans="2:9">
      <c r="B667" s="242" t="s">
        <v>310</v>
      </c>
      <c r="C667" s="426" t="s">
        <v>139</v>
      </c>
      <c r="D667" s="426" t="s">
        <v>139</v>
      </c>
      <c r="E667" s="426" t="s">
        <v>139</v>
      </c>
      <c r="F667" s="426" t="s">
        <v>139</v>
      </c>
      <c r="G667" s="426" t="s">
        <v>139</v>
      </c>
      <c r="H667" s="426" t="s">
        <v>139</v>
      </c>
      <c r="I667" s="426" t="s">
        <v>354</v>
      </c>
    </row>
    <row r="668" spans="2:9">
      <c r="B668" s="242" t="s">
        <v>311</v>
      </c>
      <c r="C668" s="426" t="s">
        <v>139</v>
      </c>
      <c r="D668" s="426" t="s">
        <v>139</v>
      </c>
      <c r="E668" s="426" t="s">
        <v>139</v>
      </c>
      <c r="F668" s="426" t="s">
        <v>139</v>
      </c>
      <c r="G668" s="426" t="s">
        <v>139</v>
      </c>
      <c r="H668" s="426" t="s">
        <v>139</v>
      </c>
      <c r="I668" s="426" t="s">
        <v>354</v>
      </c>
    </row>
    <row r="669" spans="2:9">
      <c r="B669" s="242" t="s">
        <v>312</v>
      </c>
      <c r="C669" s="426" t="s">
        <v>139</v>
      </c>
      <c r="D669" s="426" t="s">
        <v>139</v>
      </c>
      <c r="E669" s="426" t="s">
        <v>139</v>
      </c>
      <c r="F669" s="426" t="s">
        <v>139</v>
      </c>
      <c r="G669" s="426" t="s">
        <v>139</v>
      </c>
      <c r="H669" s="426" t="s">
        <v>139</v>
      </c>
      <c r="I669" s="426" t="s">
        <v>354</v>
      </c>
    </row>
    <row r="670" spans="2:9">
      <c r="B670" s="242" t="s">
        <v>313</v>
      </c>
      <c r="C670" s="426" t="s">
        <v>139</v>
      </c>
      <c r="D670" s="426" t="s">
        <v>139</v>
      </c>
      <c r="E670" s="426" t="s">
        <v>139</v>
      </c>
      <c r="F670" s="426" t="s">
        <v>139</v>
      </c>
      <c r="G670" s="426" t="s">
        <v>139</v>
      </c>
      <c r="H670" s="426" t="s">
        <v>139</v>
      </c>
      <c r="I670" s="426" t="s">
        <v>354</v>
      </c>
    </row>
    <row r="671" spans="2:9" ht="15" thickBot="1">
      <c r="B671" s="242" t="s">
        <v>314</v>
      </c>
      <c r="C671" s="426" t="s">
        <v>139</v>
      </c>
      <c r="D671" s="426" t="s">
        <v>139</v>
      </c>
      <c r="E671" s="426" t="s">
        <v>139</v>
      </c>
      <c r="F671" s="426" t="s">
        <v>139</v>
      </c>
      <c r="G671" s="426" t="s">
        <v>139</v>
      </c>
      <c r="H671" s="426" t="s">
        <v>139</v>
      </c>
      <c r="I671" s="426" t="s">
        <v>354</v>
      </c>
    </row>
    <row r="672" spans="2:9" ht="15" thickTop="1">
      <c r="B672" s="558" t="s">
        <v>1001</v>
      </c>
      <c r="C672" s="558"/>
      <c r="D672" s="558"/>
      <c r="E672" s="558"/>
      <c r="F672" s="558"/>
      <c r="G672" s="558"/>
      <c r="H672" s="896"/>
      <c r="I672" s="896"/>
    </row>
    <row r="673" spans="2:9">
      <c r="B673" s="1374" t="s">
        <v>999</v>
      </c>
      <c r="C673" s="1374"/>
      <c r="D673" s="1374"/>
      <c r="E673" s="1374"/>
      <c r="F673" s="1374"/>
      <c r="G673" s="1374"/>
      <c r="H673" s="1374"/>
      <c r="I673" s="1374"/>
    </row>
    <row r="674" spans="2:9">
      <c r="B674" s="559"/>
      <c r="C674" s="559"/>
      <c r="D674" s="559"/>
      <c r="E674" s="559"/>
      <c r="F674" s="559"/>
      <c r="G674" s="559"/>
      <c r="H674" s="904"/>
      <c r="I674" s="904"/>
    </row>
    <row r="675" spans="2:9">
      <c r="B675" s="417"/>
      <c r="C675" s="411"/>
      <c r="D675" s="411"/>
      <c r="E675" s="411"/>
      <c r="F675" s="411"/>
      <c r="G675" s="411"/>
      <c r="H675" s="411"/>
      <c r="I675" s="411"/>
    </row>
    <row r="676" spans="2:9">
      <c r="B676" s="557" t="s">
        <v>42</v>
      </c>
      <c r="C676" s="557"/>
      <c r="D676" s="557"/>
      <c r="E676" s="557"/>
      <c r="F676" s="557"/>
      <c r="G676" s="557"/>
      <c r="H676" s="897"/>
      <c r="I676" s="897"/>
    </row>
    <row r="677" spans="2:9">
      <c r="B677" s="413" t="s">
        <v>41</v>
      </c>
      <c r="C677" s="411"/>
      <c r="D677" s="411"/>
      <c r="E677" s="411"/>
      <c r="F677" s="411"/>
      <c r="G677" s="411"/>
      <c r="H677" s="411"/>
      <c r="I677" s="411"/>
    </row>
    <row r="678" spans="2:9">
      <c r="B678" s="422" t="s">
        <v>318</v>
      </c>
      <c r="C678" s="411"/>
      <c r="D678" s="411"/>
      <c r="E678" s="411"/>
      <c r="F678" s="411"/>
      <c r="G678" s="411"/>
      <c r="H678" s="411"/>
      <c r="I678" s="411"/>
    </row>
    <row r="679" spans="2:9">
      <c r="B679" s="422"/>
      <c r="C679" s="411"/>
      <c r="D679" s="411"/>
      <c r="E679" s="411"/>
      <c r="F679" s="411"/>
      <c r="G679" s="411"/>
      <c r="H679" s="411"/>
      <c r="I679" s="411"/>
    </row>
    <row r="680" spans="2:9">
      <c r="B680" s="415"/>
      <c r="C680" s="416">
        <v>2014</v>
      </c>
      <c r="D680" s="416">
        <v>2015</v>
      </c>
      <c r="E680" s="416">
        <v>2016</v>
      </c>
      <c r="F680" s="416">
        <v>2017</v>
      </c>
      <c r="G680" s="416">
        <v>2018</v>
      </c>
      <c r="H680" s="416">
        <v>2019</v>
      </c>
      <c r="I680" s="416">
        <v>2020</v>
      </c>
    </row>
    <row r="681" spans="2:9">
      <c r="B681" s="85" t="s">
        <v>996</v>
      </c>
      <c r="C681" s="411"/>
      <c r="D681" s="411"/>
      <c r="E681" s="411"/>
      <c r="F681" s="411"/>
      <c r="G681" s="411"/>
      <c r="H681" s="411"/>
      <c r="I681" s="411"/>
    </row>
    <row r="682" spans="2:9">
      <c r="B682" s="82" t="s">
        <v>319</v>
      </c>
      <c r="C682" s="426"/>
      <c r="D682" s="426"/>
      <c r="E682" s="426"/>
      <c r="F682" s="426"/>
      <c r="G682" s="426"/>
      <c r="H682" s="426"/>
      <c r="I682" s="426"/>
    </row>
    <row r="683" spans="2:9">
      <c r="B683" s="242" t="s">
        <v>291</v>
      </c>
      <c r="C683" s="426">
        <v>28053.217978295321</v>
      </c>
      <c r="D683" s="426">
        <v>38930.017670597015</v>
      </c>
      <c r="E683" s="426">
        <v>55704.200609801606</v>
      </c>
      <c r="F683" s="426">
        <v>142533.23177110191</v>
      </c>
      <c r="G683" s="426">
        <v>265982.52913275204</v>
      </c>
      <c r="H683" s="426">
        <v>344016.98238556861</v>
      </c>
      <c r="I683" s="426">
        <v>141779.84532872954</v>
      </c>
    </row>
    <row r="684" spans="2:9">
      <c r="B684" s="475" t="s">
        <v>292</v>
      </c>
      <c r="C684" s="426">
        <v>28053.217978295321</v>
      </c>
      <c r="D684" s="426">
        <v>38930.017670597015</v>
      </c>
      <c r="E684" s="426">
        <v>45368.026604693259</v>
      </c>
      <c r="F684" s="426">
        <v>130546.49013223684</v>
      </c>
      <c r="G684" s="426">
        <v>229823.97270126559</v>
      </c>
      <c r="H684" s="426">
        <v>331818.79952932528</v>
      </c>
      <c r="I684" s="426">
        <v>135155.32458281692</v>
      </c>
    </row>
    <row r="685" spans="2:9">
      <c r="B685" s="475" t="s">
        <v>293</v>
      </c>
      <c r="C685" s="426" t="s">
        <v>139</v>
      </c>
      <c r="D685" s="426" t="s">
        <v>139</v>
      </c>
      <c r="E685" s="426">
        <v>10336.174005108349</v>
      </c>
      <c r="F685" s="426">
        <v>11986.741638865065</v>
      </c>
      <c r="G685" s="426">
        <v>36158.556431486431</v>
      </c>
      <c r="H685" s="426">
        <v>12198.182856243338</v>
      </c>
      <c r="I685" s="426">
        <v>6624.5207459126286</v>
      </c>
    </row>
    <row r="686" spans="2:9">
      <c r="B686" s="242" t="s">
        <v>294</v>
      </c>
      <c r="C686" s="432" t="s">
        <v>124</v>
      </c>
      <c r="D686" s="432" t="s">
        <v>124</v>
      </c>
      <c r="E686" s="432" t="s">
        <v>124</v>
      </c>
      <c r="F686" s="432" t="s">
        <v>124</v>
      </c>
      <c r="G686" s="432" t="s">
        <v>124</v>
      </c>
      <c r="H686" s="432" t="s">
        <v>124</v>
      </c>
      <c r="I686" s="432" t="s">
        <v>124</v>
      </c>
    </row>
    <row r="687" spans="2:9">
      <c r="B687" s="242" t="s">
        <v>236</v>
      </c>
      <c r="C687" s="432" t="s">
        <v>124</v>
      </c>
      <c r="D687" s="432" t="s">
        <v>124</v>
      </c>
      <c r="E687" s="432" t="s">
        <v>124</v>
      </c>
      <c r="F687" s="432" t="s">
        <v>124</v>
      </c>
      <c r="G687" s="432" t="s">
        <v>124</v>
      </c>
      <c r="H687" s="432" t="s">
        <v>124</v>
      </c>
      <c r="I687" s="432" t="s">
        <v>124</v>
      </c>
    </row>
    <row r="688" spans="2:9">
      <c r="B688" s="242"/>
      <c r="C688" s="432"/>
      <c r="D688" s="432"/>
      <c r="E688" s="432"/>
      <c r="F688" s="432"/>
      <c r="G688" s="432"/>
      <c r="H688" s="432"/>
      <c r="I688" s="432"/>
    </row>
    <row r="689" spans="2:9">
      <c r="B689" s="82" t="s">
        <v>321</v>
      </c>
      <c r="C689" s="461"/>
      <c r="D689" s="461"/>
      <c r="E689" s="461"/>
      <c r="F689" s="461"/>
      <c r="G689" s="461"/>
      <c r="H689" s="461"/>
      <c r="I689" s="461"/>
    </row>
    <row r="690" spans="2:9">
      <c r="B690" s="242" t="s">
        <v>309</v>
      </c>
      <c r="C690" s="426" t="s">
        <v>139</v>
      </c>
      <c r="D690" s="426" t="s">
        <v>139</v>
      </c>
      <c r="E690" s="426" t="s">
        <v>139</v>
      </c>
      <c r="F690" s="426" t="s">
        <v>139</v>
      </c>
      <c r="G690" s="426" t="s">
        <v>139</v>
      </c>
      <c r="H690" s="426" t="s">
        <v>139</v>
      </c>
      <c r="I690" s="426" t="s">
        <v>139</v>
      </c>
    </row>
    <row r="691" spans="2:9">
      <c r="B691" s="242" t="s">
        <v>310</v>
      </c>
      <c r="C691" s="426" t="s">
        <v>139</v>
      </c>
      <c r="D691" s="426" t="s">
        <v>139</v>
      </c>
      <c r="E691" s="426" t="s">
        <v>139</v>
      </c>
      <c r="F691" s="426" t="s">
        <v>139</v>
      </c>
      <c r="G691" s="426" t="s">
        <v>139</v>
      </c>
      <c r="H691" s="426" t="s">
        <v>139</v>
      </c>
      <c r="I691" s="426" t="s">
        <v>139</v>
      </c>
    </row>
    <row r="692" spans="2:9">
      <c r="B692" s="242" t="s">
        <v>311</v>
      </c>
      <c r="C692" s="426" t="s">
        <v>139</v>
      </c>
      <c r="D692" s="426" t="s">
        <v>139</v>
      </c>
      <c r="E692" s="426" t="s">
        <v>139</v>
      </c>
      <c r="F692" s="426" t="s">
        <v>139</v>
      </c>
      <c r="G692" s="426" t="s">
        <v>139</v>
      </c>
      <c r="H692" s="426" t="s">
        <v>139</v>
      </c>
      <c r="I692" s="426" t="s">
        <v>139</v>
      </c>
    </row>
    <row r="693" spans="2:9">
      <c r="B693" s="242" t="s">
        <v>312</v>
      </c>
      <c r="C693" s="426" t="s">
        <v>139</v>
      </c>
      <c r="D693" s="426" t="s">
        <v>139</v>
      </c>
      <c r="E693" s="426" t="s">
        <v>139</v>
      </c>
      <c r="F693" s="426" t="s">
        <v>139</v>
      </c>
      <c r="G693" s="426" t="s">
        <v>139</v>
      </c>
      <c r="H693" s="426" t="s">
        <v>139</v>
      </c>
      <c r="I693" s="426" t="s">
        <v>139</v>
      </c>
    </row>
    <row r="694" spans="2:9">
      <c r="B694" s="242" t="s">
        <v>313</v>
      </c>
      <c r="C694" s="426" t="s">
        <v>139</v>
      </c>
      <c r="D694" s="426" t="s">
        <v>139</v>
      </c>
      <c r="E694" s="426" t="s">
        <v>139</v>
      </c>
      <c r="F694" s="426" t="s">
        <v>139</v>
      </c>
      <c r="G694" s="426" t="s">
        <v>139</v>
      </c>
      <c r="H694" s="426" t="s">
        <v>139</v>
      </c>
      <c r="I694" s="426" t="s">
        <v>139</v>
      </c>
    </row>
    <row r="695" spans="2:9">
      <c r="B695" s="242" t="s">
        <v>314</v>
      </c>
      <c r="C695" s="426" t="s">
        <v>139</v>
      </c>
      <c r="D695" s="426" t="s">
        <v>139</v>
      </c>
      <c r="E695" s="426" t="s">
        <v>139</v>
      </c>
      <c r="F695" s="426" t="s">
        <v>139</v>
      </c>
      <c r="G695" s="426" t="s">
        <v>139</v>
      </c>
      <c r="H695" s="426" t="s">
        <v>139</v>
      </c>
      <c r="I695" s="426" t="s">
        <v>139</v>
      </c>
    </row>
    <row r="696" spans="2:9">
      <c r="B696" s="242"/>
      <c r="C696" s="432"/>
      <c r="D696" s="432"/>
      <c r="E696" s="432"/>
      <c r="F696" s="432"/>
      <c r="G696" s="432"/>
      <c r="H696" s="432"/>
      <c r="I696" s="432"/>
    </row>
    <row r="697" spans="2:9">
      <c r="B697" s="85" t="s">
        <v>997</v>
      </c>
      <c r="C697" s="976"/>
      <c r="D697" s="976"/>
      <c r="E697" s="976"/>
      <c r="F697" s="976"/>
      <c r="G697" s="976"/>
      <c r="H697" s="978">
        <f>H698+H706</f>
        <v>1030.5388997067</v>
      </c>
      <c r="I697" s="978">
        <f>I698+I706</f>
        <v>1897.5940080905866</v>
      </c>
    </row>
    <row r="698" spans="2:9">
      <c r="B698" s="82" t="s">
        <v>319</v>
      </c>
      <c r="C698" s="426">
        <v>217.22110377992638</v>
      </c>
      <c r="D698" s="426">
        <v>518.35924661874151</v>
      </c>
      <c r="E698" s="426">
        <v>588.32550534603047</v>
      </c>
      <c r="F698" s="426">
        <v>524.57499976239012</v>
      </c>
      <c r="G698" s="426">
        <v>661.1958525971761</v>
      </c>
      <c r="H698" s="426">
        <v>1016.1575586316109</v>
      </c>
      <c r="I698" s="426">
        <v>1879.7001143361249</v>
      </c>
    </row>
    <row r="699" spans="2:9">
      <c r="B699" s="242" t="s">
        <v>291</v>
      </c>
      <c r="C699" s="426" t="s">
        <v>139</v>
      </c>
      <c r="D699" s="426" t="s">
        <v>139</v>
      </c>
      <c r="E699" s="426" t="s">
        <v>139</v>
      </c>
      <c r="F699" s="426" t="s">
        <v>139</v>
      </c>
      <c r="G699" s="426" t="s">
        <v>139</v>
      </c>
      <c r="H699" s="426" t="s">
        <v>139</v>
      </c>
      <c r="I699" s="426">
        <v>17.311714491668553</v>
      </c>
    </row>
    <row r="700" spans="2:9">
      <c r="B700" s="475" t="s">
        <v>292</v>
      </c>
      <c r="C700" s="426">
        <v>5.5124143807597399</v>
      </c>
      <c r="D700" s="426">
        <v>0</v>
      </c>
      <c r="E700" s="426">
        <v>2.7663083658691283</v>
      </c>
      <c r="F700" s="426">
        <v>3.5691649010686208</v>
      </c>
      <c r="G700" s="426">
        <v>10.131769286336381</v>
      </c>
      <c r="H700" s="426">
        <v>15.696064590566195</v>
      </c>
      <c r="I700" s="426">
        <v>1879.7001143361249</v>
      </c>
    </row>
    <row r="701" spans="2:9">
      <c r="B701" s="475" t="s">
        <v>293</v>
      </c>
      <c r="C701" s="426">
        <v>185.16606016699706</v>
      </c>
      <c r="D701" s="426">
        <v>464.80075987168925</v>
      </c>
      <c r="E701" s="426">
        <v>563.73189457116177</v>
      </c>
      <c r="F701" s="426">
        <v>489.03016215020898</v>
      </c>
      <c r="G701" s="426">
        <v>608.47753309063114</v>
      </c>
      <c r="H701" s="426">
        <v>940.11488230847954</v>
      </c>
      <c r="I701" s="426">
        <v>37.589016767363709</v>
      </c>
    </row>
    <row r="702" spans="2:9">
      <c r="B702" s="242" t="s">
        <v>294</v>
      </c>
      <c r="C702" s="426">
        <v>19.999357500546139</v>
      </c>
      <c r="D702" s="426">
        <v>50.799843383912183</v>
      </c>
      <c r="E702" s="426">
        <v>14.452902654779942</v>
      </c>
      <c r="F702" s="426">
        <v>25.178689679556204</v>
      </c>
      <c r="G702" s="426">
        <v>34.586107269816935</v>
      </c>
      <c r="H702" s="426">
        <v>43.645799292162778</v>
      </c>
      <c r="I702" s="426">
        <v>7.4579655134388481E-2</v>
      </c>
    </row>
    <row r="703" spans="2:9">
      <c r="B703" s="242" t="s">
        <v>236</v>
      </c>
      <c r="C703" s="977">
        <v>6.5432717316234479</v>
      </c>
      <c r="D703" s="977">
        <v>2.7586433631400591</v>
      </c>
      <c r="E703" s="977">
        <v>7.3743997542196693</v>
      </c>
      <c r="F703" s="977">
        <v>6.7969830315563362</v>
      </c>
      <c r="G703" s="977">
        <v>8.0004429503917027</v>
      </c>
      <c r="H703" s="977">
        <v>16.700812440402387</v>
      </c>
      <c r="I703" s="426">
        <v>0</v>
      </c>
    </row>
    <row r="704" spans="2:9">
      <c r="B704" s="242"/>
      <c r="C704" s="420"/>
      <c r="D704" s="420"/>
      <c r="E704" s="420"/>
      <c r="F704" s="420"/>
      <c r="G704" s="420"/>
      <c r="H704" s="420"/>
      <c r="I704" s="420"/>
    </row>
    <row r="705" spans="2:9">
      <c r="B705" s="82" t="s">
        <v>321</v>
      </c>
      <c r="C705" s="420"/>
      <c r="D705" s="420"/>
      <c r="E705" s="420"/>
      <c r="F705" s="420"/>
      <c r="G705" s="420"/>
      <c r="H705" s="420"/>
      <c r="I705" s="420"/>
    </row>
    <row r="706" spans="2:9">
      <c r="B706" s="242" t="s">
        <v>309</v>
      </c>
      <c r="C706" s="426" t="s">
        <v>139</v>
      </c>
      <c r="D706" s="426" t="s">
        <v>139</v>
      </c>
      <c r="E706" s="426" t="s">
        <v>139</v>
      </c>
      <c r="F706" s="420">
        <v>3.0347802776686802E-2</v>
      </c>
      <c r="G706" s="420">
        <v>0.43636363636363645</v>
      </c>
      <c r="H706" s="420">
        <v>14.381341075089235</v>
      </c>
      <c r="I706" s="420">
        <v>17.893893754461722</v>
      </c>
    </row>
    <row r="707" spans="2:9">
      <c r="B707" s="242" t="s">
        <v>310</v>
      </c>
      <c r="C707" s="426" t="s">
        <v>139</v>
      </c>
      <c r="D707" s="426" t="s">
        <v>139</v>
      </c>
      <c r="E707" s="426" t="s">
        <v>139</v>
      </c>
      <c r="F707" s="426" t="s">
        <v>139</v>
      </c>
      <c r="G707" s="426" t="s">
        <v>139</v>
      </c>
      <c r="H707" s="426" t="s">
        <v>139</v>
      </c>
      <c r="I707" s="426" t="s">
        <v>139</v>
      </c>
    </row>
    <row r="708" spans="2:9">
      <c r="B708" s="242" t="s">
        <v>311</v>
      </c>
      <c r="C708" s="426" t="s">
        <v>139</v>
      </c>
      <c r="D708" s="426" t="s">
        <v>139</v>
      </c>
      <c r="E708" s="426" t="s">
        <v>139</v>
      </c>
      <c r="F708" s="426" t="s">
        <v>139</v>
      </c>
      <c r="G708" s="426" t="s">
        <v>139</v>
      </c>
      <c r="H708" s="426" t="s">
        <v>139</v>
      </c>
      <c r="I708" s="426" t="s">
        <v>139</v>
      </c>
    </row>
    <row r="709" spans="2:9">
      <c r="B709" s="242" t="s">
        <v>312</v>
      </c>
      <c r="C709" s="426" t="s">
        <v>139</v>
      </c>
      <c r="D709" s="426" t="s">
        <v>139</v>
      </c>
      <c r="E709" s="426" t="s">
        <v>139</v>
      </c>
      <c r="F709" s="426" t="s">
        <v>139</v>
      </c>
      <c r="G709" s="426" t="s">
        <v>139</v>
      </c>
      <c r="H709" s="426" t="s">
        <v>139</v>
      </c>
      <c r="I709" s="426" t="s">
        <v>139</v>
      </c>
    </row>
    <row r="710" spans="2:9">
      <c r="B710" s="242" t="s">
        <v>313</v>
      </c>
      <c r="C710" s="426" t="s">
        <v>139</v>
      </c>
      <c r="D710" s="426" t="s">
        <v>139</v>
      </c>
      <c r="E710" s="426" t="s">
        <v>139</v>
      </c>
      <c r="F710" s="426" t="s">
        <v>139</v>
      </c>
      <c r="G710" s="426" t="s">
        <v>139</v>
      </c>
      <c r="H710" s="426" t="s">
        <v>139</v>
      </c>
      <c r="I710" s="426" t="s">
        <v>139</v>
      </c>
    </row>
    <row r="711" spans="2:9" ht="15" thickBot="1">
      <c r="B711" s="242" t="s">
        <v>314</v>
      </c>
      <c r="C711" s="426" t="s">
        <v>139</v>
      </c>
      <c r="D711" s="426" t="s">
        <v>139</v>
      </c>
      <c r="E711" s="426" t="s">
        <v>139</v>
      </c>
      <c r="F711" s="426" t="s">
        <v>139</v>
      </c>
      <c r="G711" s="426" t="s">
        <v>139</v>
      </c>
      <c r="H711" s="426" t="s">
        <v>139</v>
      </c>
      <c r="I711" s="426" t="s">
        <v>139</v>
      </c>
    </row>
    <row r="712" spans="2:9" ht="15" thickTop="1">
      <c r="B712" s="1359" t="s">
        <v>1001</v>
      </c>
      <c r="C712" s="1359"/>
      <c r="D712" s="1359"/>
      <c r="E712" s="1359"/>
      <c r="F712" s="1359"/>
      <c r="G712" s="1359"/>
      <c r="H712" s="1359"/>
      <c r="I712" s="1359"/>
    </row>
    <row r="713" spans="2:9">
      <c r="B713" s="1374" t="s">
        <v>999</v>
      </c>
      <c r="C713" s="1374"/>
      <c r="D713" s="1374"/>
      <c r="E713" s="1374"/>
      <c r="F713" s="1374"/>
      <c r="G713" s="1374"/>
      <c r="H713" s="1374"/>
      <c r="I713" s="1374"/>
    </row>
    <row r="714" spans="2:9">
      <c r="B714" s="417"/>
      <c r="C714" s="411"/>
      <c r="D714" s="411"/>
      <c r="E714" s="411"/>
      <c r="F714" s="411"/>
      <c r="G714" s="411"/>
      <c r="H714" s="411"/>
      <c r="I714" s="411"/>
    </row>
    <row r="715" spans="2:9">
      <c r="B715" s="1358" t="s">
        <v>45</v>
      </c>
      <c r="C715" s="1358"/>
      <c r="D715" s="1358"/>
      <c r="E715" s="1358"/>
      <c r="F715" s="1358"/>
      <c r="G715" s="1358"/>
      <c r="H715" s="1358"/>
      <c r="I715" s="1358"/>
    </row>
    <row r="716" spans="2:9">
      <c r="B716" s="413" t="s">
        <v>44</v>
      </c>
      <c r="C716" s="411"/>
      <c r="D716" s="411"/>
      <c r="E716" s="411"/>
      <c r="F716" s="411"/>
      <c r="G716" s="411"/>
      <c r="H716" s="411"/>
      <c r="I716" s="411"/>
    </row>
    <row r="717" spans="2:9">
      <c r="B717" s="428" t="s">
        <v>172</v>
      </c>
      <c r="C717" s="411"/>
      <c r="D717" s="411"/>
      <c r="E717" s="411"/>
      <c r="F717" s="411"/>
      <c r="G717" s="411"/>
      <c r="H717" s="411"/>
      <c r="I717" s="411"/>
    </row>
    <row r="718" spans="2:9">
      <c r="B718" s="414"/>
      <c r="C718" s="411"/>
      <c r="D718" s="411"/>
      <c r="E718" s="411"/>
      <c r="F718" s="411"/>
      <c r="G718" s="411"/>
      <c r="H718" s="411"/>
      <c r="I718" s="411"/>
    </row>
    <row r="719" spans="2:9">
      <c r="B719" s="415"/>
      <c r="C719" s="690">
        <v>2014</v>
      </c>
      <c r="D719" s="690">
        <v>2015</v>
      </c>
      <c r="E719" s="690">
        <v>2016</v>
      </c>
      <c r="F719" s="690">
        <v>2017</v>
      </c>
      <c r="G719" s="690">
        <v>2018</v>
      </c>
      <c r="H719" s="690">
        <v>2019</v>
      </c>
      <c r="I719" s="690">
        <v>2020</v>
      </c>
    </row>
    <row r="720" spans="2:9">
      <c r="B720" s="561" t="s">
        <v>1034</v>
      </c>
      <c r="C720" s="501"/>
      <c r="D720" s="501"/>
      <c r="E720" s="501"/>
      <c r="F720" s="501"/>
      <c r="G720" s="501"/>
      <c r="H720" s="501"/>
      <c r="I720" s="501"/>
    </row>
    <row r="721" spans="2:9">
      <c r="B721" s="82" t="s">
        <v>327</v>
      </c>
      <c r="C721" s="691">
        <v>17</v>
      </c>
      <c r="D721" s="691">
        <v>17</v>
      </c>
      <c r="E721" s="691">
        <v>18</v>
      </c>
      <c r="F721" s="691">
        <v>18</v>
      </c>
      <c r="G721" s="691">
        <v>18</v>
      </c>
      <c r="H721" s="691">
        <v>18</v>
      </c>
      <c r="I721" s="691">
        <v>18</v>
      </c>
    </row>
    <row r="722" spans="2:9">
      <c r="B722" s="242" t="s">
        <v>328</v>
      </c>
      <c r="C722" s="691">
        <v>1</v>
      </c>
      <c r="D722" s="691">
        <v>1</v>
      </c>
      <c r="E722" s="691">
        <v>1</v>
      </c>
      <c r="F722" s="691">
        <v>1</v>
      </c>
      <c r="G722" s="691">
        <v>1</v>
      </c>
      <c r="H722" s="691">
        <v>1</v>
      </c>
      <c r="I722" s="691">
        <v>1</v>
      </c>
    </row>
    <row r="723" spans="2:9">
      <c r="B723" s="242" t="s">
        <v>329</v>
      </c>
      <c r="C723" s="691">
        <v>0</v>
      </c>
      <c r="D723" s="691">
        <v>0</v>
      </c>
      <c r="E723" s="691">
        <v>0</v>
      </c>
      <c r="F723" s="691">
        <v>0</v>
      </c>
      <c r="G723" s="691">
        <v>0</v>
      </c>
      <c r="H723" s="691">
        <v>0</v>
      </c>
      <c r="I723" s="691">
        <v>0</v>
      </c>
    </row>
    <row r="724" spans="2:9">
      <c r="B724" s="242" t="s">
        <v>330</v>
      </c>
      <c r="C724" s="691">
        <v>16</v>
      </c>
      <c r="D724" s="691">
        <v>16</v>
      </c>
      <c r="E724" s="691">
        <v>17</v>
      </c>
      <c r="F724" s="691">
        <v>17</v>
      </c>
      <c r="G724" s="691">
        <v>17</v>
      </c>
      <c r="H724" s="691">
        <v>17</v>
      </c>
      <c r="I724" s="691">
        <v>17</v>
      </c>
    </row>
    <row r="725" spans="2:9">
      <c r="B725" s="242" t="s">
        <v>331</v>
      </c>
      <c r="C725" s="691">
        <v>0</v>
      </c>
      <c r="D725" s="691">
        <v>0</v>
      </c>
      <c r="E725" s="691">
        <v>0</v>
      </c>
      <c r="F725" s="691">
        <v>0</v>
      </c>
      <c r="G725" s="691">
        <v>0</v>
      </c>
      <c r="H725" s="691">
        <v>0</v>
      </c>
      <c r="I725" s="691">
        <v>0</v>
      </c>
    </row>
    <row r="726" spans="2:9">
      <c r="B726" s="242"/>
      <c r="C726" s="691"/>
      <c r="D726" s="691"/>
      <c r="E726" s="691"/>
      <c r="F726" s="691"/>
      <c r="G726" s="691"/>
      <c r="H726" s="691"/>
      <c r="I726" s="691"/>
    </row>
    <row r="727" spans="2:9">
      <c r="B727" s="82" t="s">
        <v>332</v>
      </c>
      <c r="C727" s="691">
        <v>17</v>
      </c>
      <c r="D727" s="691">
        <v>17</v>
      </c>
      <c r="E727" s="691">
        <v>18</v>
      </c>
      <c r="F727" s="691">
        <v>18</v>
      </c>
      <c r="G727" s="691">
        <v>18</v>
      </c>
      <c r="H727" s="691">
        <v>18</v>
      </c>
      <c r="I727" s="691">
        <v>18</v>
      </c>
    </row>
    <row r="728" spans="2:9">
      <c r="B728" s="242" t="s">
        <v>328</v>
      </c>
      <c r="C728" s="691">
        <v>1</v>
      </c>
      <c r="D728" s="691">
        <v>1</v>
      </c>
      <c r="E728" s="691">
        <v>1</v>
      </c>
      <c r="F728" s="691">
        <v>1</v>
      </c>
      <c r="G728" s="691">
        <v>1</v>
      </c>
      <c r="H728" s="691">
        <v>1</v>
      </c>
      <c r="I728" s="691">
        <v>1</v>
      </c>
    </row>
    <row r="729" spans="2:9">
      <c r="B729" s="242" t="s">
        <v>329</v>
      </c>
      <c r="C729" s="691">
        <v>0</v>
      </c>
      <c r="D729" s="691">
        <v>0</v>
      </c>
      <c r="E729" s="691">
        <v>0</v>
      </c>
      <c r="F729" s="691">
        <v>0</v>
      </c>
      <c r="G729" s="691">
        <v>0</v>
      </c>
      <c r="H729" s="691">
        <v>0</v>
      </c>
      <c r="I729" s="691">
        <v>0</v>
      </c>
    </row>
    <row r="730" spans="2:9">
      <c r="B730" s="242" t="s">
        <v>330</v>
      </c>
      <c r="C730" s="691">
        <v>16</v>
      </c>
      <c r="D730" s="691">
        <v>16</v>
      </c>
      <c r="E730" s="691">
        <v>17</v>
      </c>
      <c r="F730" s="691">
        <v>17</v>
      </c>
      <c r="G730" s="691">
        <v>17</v>
      </c>
      <c r="H730" s="691">
        <v>17</v>
      </c>
      <c r="I730" s="691">
        <v>17</v>
      </c>
    </row>
    <row r="731" spans="2:9">
      <c r="B731" s="242" t="s">
        <v>331</v>
      </c>
      <c r="C731" s="691">
        <v>0</v>
      </c>
      <c r="D731" s="691">
        <v>0</v>
      </c>
      <c r="E731" s="691">
        <v>0</v>
      </c>
      <c r="F731" s="691">
        <v>0</v>
      </c>
      <c r="G731" s="691">
        <v>0</v>
      </c>
      <c r="H731" s="691">
        <v>0</v>
      </c>
      <c r="I731" s="691">
        <v>0</v>
      </c>
    </row>
    <row r="732" spans="2:9">
      <c r="B732" s="242"/>
      <c r="C732" s="691"/>
      <c r="D732" s="691"/>
      <c r="E732" s="691"/>
      <c r="F732" s="691"/>
      <c r="G732" s="691"/>
      <c r="H732" s="691"/>
      <c r="I732" s="691"/>
    </row>
    <row r="733" spans="2:9">
      <c r="B733" s="82" t="s">
        <v>333</v>
      </c>
      <c r="C733" s="691" t="s">
        <v>139</v>
      </c>
      <c r="D733" s="691" t="s">
        <v>139</v>
      </c>
      <c r="E733" s="691" t="s">
        <v>139</v>
      </c>
      <c r="F733" s="691" t="s">
        <v>139</v>
      </c>
      <c r="G733" s="691" t="s">
        <v>139</v>
      </c>
      <c r="H733" s="691" t="s">
        <v>139</v>
      </c>
      <c r="I733" s="691" t="s">
        <v>354</v>
      </c>
    </row>
    <row r="734" spans="2:9">
      <c r="B734" s="242" t="s">
        <v>328</v>
      </c>
      <c r="C734" s="691" t="s">
        <v>139</v>
      </c>
      <c r="D734" s="691" t="s">
        <v>139</v>
      </c>
      <c r="E734" s="691" t="s">
        <v>139</v>
      </c>
      <c r="F734" s="691" t="s">
        <v>139</v>
      </c>
      <c r="G734" s="691" t="s">
        <v>139</v>
      </c>
      <c r="H734" s="691" t="s">
        <v>139</v>
      </c>
      <c r="I734" s="691" t="s">
        <v>354</v>
      </c>
    </row>
    <row r="735" spans="2:9">
      <c r="B735" s="242" t="s">
        <v>329</v>
      </c>
      <c r="C735" s="691" t="s">
        <v>139</v>
      </c>
      <c r="D735" s="691" t="s">
        <v>139</v>
      </c>
      <c r="E735" s="691" t="s">
        <v>139</v>
      </c>
      <c r="F735" s="691" t="s">
        <v>139</v>
      </c>
      <c r="G735" s="691" t="s">
        <v>139</v>
      </c>
      <c r="H735" s="691" t="s">
        <v>139</v>
      </c>
      <c r="I735" s="691" t="s">
        <v>354</v>
      </c>
    </row>
    <row r="736" spans="2:9">
      <c r="B736" s="242" t="s">
        <v>330</v>
      </c>
      <c r="C736" s="691" t="s">
        <v>139</v>
      </c>
      <c r="D736" s="691" t="s">
        <v>139</v>
      </c>
      <c r="E736" s="691" t="s">
        <v>139</v>
      </c>
      <c r="F736" s="691" t="s">
        <v>139</v>
      </c>
      <c r="G736" s="691" t="s">
        <v>139</v>
      </c>
      <c r="H736" s="691" t="s">
        <v>139</v>
      </c>
      <c r="I736" s="691" t="s">
        <v>354</v>
      </c>
    </row>
    <row r="737" spans="2:9">
      <c r="B737" s="242" t="s">
        <v>331</v>
      </c>
      <c r="C737" s="691"/>
      <c r="D737" s="691"/>
      <c r="E737" s="691"/>
      <c r="F737" s="691"/>
      <c r="G737" s="691"/>
      <c r="H737" s="691"/>
      <c r="I737" s="691"/>
    </row>
    <row r="738" spans="2:9">
      <c r="B738" s="242"/>
      <c r="C738" s="691"/>
      <c r="D738" s="691"/>
      <c r="E738" s="691"/>
      <c r="F738" s="691"/>
      <c r="G738" s="691"/>
      <c r="H738" s="691"/>
      <c r="I738" s="691"/>
    </row>
    <row r="739" spans="2:9">
      <c r="B739" s="688" t="s">
        <v>1035</v>
      </c>
      <c r="C739" s="687"/>
      <c r="D739" s="687"/>
      <c r="E739" s="687"/>
      <c r="F739" s="687"/>
      <c r="G739" s="687"/>
      <c r="H739" s="687"/>
      <c r="I739" s="687"/>
    </row>
    <row r="740" spans="2:9">
      <c r="B740" s="82" t="s">
        <v>327</v>
      </c>
      <c r="C740" s="687">
        <v>33</v>
      </c>
      <c r="D740" s="687">
        <v>25</v>
      </c>
      <c r="E740" s="687">
        <v>26</v>
      </c>
      <c r="F740" s="687">
        <v>26</v>
      </c>
      <c r="G740" s="687">
        <v>26</v>
      </c>
      <c r="H740" s="687">
        <v>26</v>
      </c>
      <c r="I740" s="687">
        <v>26</v>
      </c>
    </row>
    <row r="741" spans="2:9">
      <c r="B741" s="242" t="s">
        <v>328</v>
      </c>
      <c r="C741" s="691" t="s">
        <v>139</v>
      </c>
      <c r="D741" s="691" t="s">
        <v>139</v>
      </c>
      <c r="E741" s="691" t="s">
        <v>139</v>
      </c>
      <c r="F741" s="691" t="s">
        <v>139</v>
      </c>
      <c r="G741" s="691" t="s">
        <v>139</v>
      </c>
      <c r="H741" s="691" t="s">
        <v>139</v>
      </c>
      <c r="I741" s="691" t="s">
        <v>354</v>
      </c>
    </row>
    <row r="742" spans="2:9">
      <c r="B742" s="242" t="s">
        <v>329</v>
      </c>
      <c r="C742" s="691" t="s">
        <v>139</v>
      </c>
      <c r="D742" s="691" t="s">
        <v>139</v>
      </c>
      <c r="E742" s="691" t="s">
        <v>139</v>
      </c>
      <c r="F742" s="691" t="s">
        <v>139</v>
      </c>
      <c r="G742" s="691" t="s">
        <v>139</v>
      </c>
      <c r="H742" s="691" t="s">
        <v>139</v>
      </c>
      <c r="I742" s="691" t="s">
        <v>354</v>
      </c>
    </row>
    <row r="743" spans="2:9">
      <c r="B743" s="242" t="s">
        <v>330</v>
      </c>
      <c r="C743" s="687">
        <v>15</v>
      </c>
      <c r="D743" s="687">
        <v>16</v>
      </c>
      <c r="E743" s="687">
        <v>17</v>
      </c>
      <c r="F743" s="687">
        <v>17</v>
      </c>
      <c r="G743" s="687">
        <v>17</v>
      </c>
      <c r="H743" s="687">
        <v>17</v>
      </c>
      <c r="I743" s="687">
        <v>17</v>
      </c>
    </row>
    <row r="744" spans="2:9">
      <c r="B744" s="242" t="s">
        <v>331</v>
      </c>
      <c r="C744" s="687">
        <v>18</v>
      </c>
      <c r="D744" s="687">
        <v>9</v>
      </c>
      <c r="E744" s="687">
        <v>9</v>
      </c>
      <c r="F744" s="687">
        <v>9</v>
      </c>
      <c r="G744" s="687">
        <v>9</v>
      </c>
      <c r="H744" s="687">
        <v>9</v>
      </c>
      <c r="I744" s="687">
        <v>9</v>
      </c>
    </row>
    <row r="745" spans="2:9">
      <c r="B745" s="242"/>
      <c r="C745" s="687"/>
      <c r="D745" s="687"/>
      <c r="E745" s="687"/>
      <c r="F745" s="687"/>
      <c r="G745" s="687"/>
      <c r="H745" s="687"/>
      <c r="I745" s="687"/>
    </row>
    <row r="746" spans="2:9">
      <c r="B746" s="82" t="s">
        <v>332</v>
      </c>
      <c r="C746" s="687">
        <v>33</v>
      </c>
      <c r="D746" s="687">
        <v>25</v>
      </c>
      <c r="E746" s="687">
        <v>26</v>
      </c>
      <c r="F746" s="687">
        <v>26</v>
      </c>
      <c r="G746" s="687">
        <v>26</v>
      </c>
      <c r="H746" s="687">
        <v>26</v>
      </c>
      <c r="I746" s="687">
        <v>26</v>
      </c>
    </row>
    <row r="747" spans="2:9">
      <c r="B747" s="242" t="s">
        <v>328</v>
      </c>
      <c r="C747" s="691" t="s">
        <v>139</v>
      </c>
      <c r="D747" s="691" t="s">
        <v>139</v>
      </c>
      <c r="E747" s="691" t="s">
        <v>139</v>
      </c>
      <c r="F747" s="691" t="s">
        <v>139</v>
      </c>
      <c r="G747" s="691" t="s">
        <v>139</v>
      </c>
      <c r="H747" s="691" t="s">
        <v>139</v>
      </c>
      <c r="I747" s="691" t="s">
        <v>354</v>
      </c>
    </row>
    <row r="748" spans="2:9">
      <c r="B748" s="242" t="s">
        <v>329</v>
      </c>
      <c r="C748" s="691" t="s">
        <v>139</v>
      </c>
      <c r="D748" s="691" t="s">
        <v>139</v>
      </c>
      <c r="E748" s="691" t="s">
        <v>139</v>
      </c>
      <c r="F748" s="691" t="s">
        <v>139</v>
      </c>
      <c r="G748" s="691" t="s">
        <v>139</v>
      </c>
      <c r="H748" s="691" t="s">
        <v>139</v>
      </c>
      <c r="I748" s="691" t="s">
        <v>354</v>
      </c>
    </row>
    <row r="749" spans="2:9">
      <c r="B749" s="242" t="s">
        <v>330</v>
      </c>
      <c r="C749" s="687">
        <v>15</v>
      </c>
      <c r="D749" s="687">
        <v>16</v>
      </c>
      <c r="E749" s="687">
        <v>17</v>
      </c>
      <c r="F749" s="687">
        <v>17</v>
      </c>
      <c r="G749" s="687">
        <v>17</v>
      </c>
      <c r="H749" s="687">
        <v>17</v>
      </c>
      <c r="I749" s="687">
        <v>17</v>
      </c>
    </row>
    <row r="750" spans="2:9">
      <c r="B750" s="242" t="s">
        <v>331</v>
      </c>
      <c r="C750" s="687">
        <v>18</v>
      </c>
      <c r="D750" s="687">
        <v>9</v>
      </c>
      <c r="E750" s="687">
        <v>9</v>
      </c>
      <c r="F750" s="687">
        <v>9</v>
      </c>
      <c r="G750" s="687">
        <v>9</v>
      </c>
      <c r="H750" s="687">
        <v>9</v>
      </c>
      <c r="I750" s="687">
        <v>9</v>
      </c>
    </row>
    <row r="751" spans="2:9">
      <c r="B751" s="687"/>
      <c r="C751" s="687"/>
      <c r="D751" s="687"/>
      <c r="E751" s="687"/>
      <c r="F751" s="687"/>
      <c r="G751" s="687"/>
      <c r="H751" s="687"/>
      <c r="I751" s="687"/>
    </row>
    <row r="752" spans="2:9">
      <c r="B752" s="688" t="s">
        <v>1036</v>
      </c>
      <c r="C752" s="687"/>
      <c r="D752" s="687"/>
      <c r="E752" s="687"/>
      <c r="F752" s="687"/>
      <c r="G752" s="687"/>
      <c r="H752" s="687"/>
      <c r="I752" s="687"/>
    </row>
    <row r="753" spans="2:9">
      <c r="B753" s="82" t="s">
        <v>327</v>
      </c>
      <c r="C753" s="687">
        <v>12</v>
      </c>
      <c r="D753" s="687">
        <v>12</v>
      </c>
      <c r="E753" s="687">
        <v>12</v>
      </c>
      <c r="F753" s="687">
        <v>12</v>
      </c>
      <c r="G753" s="687">
        <v>12</v>
      </c>
      <c r="H753" s="687">
        <v>12</v>
      </c>
      <c r="I753" s="687">
        <v>17</v>
      </c>
    </row>
    <row r="754" spans="2:9">
      <c r="B754" s="242" t="s">
        <v>328</v>
      </c>
      <c r="C754" s="691" t="s">
        <v>139</v>
      </c>
      <c r="D754" s="691" t="s">
        <v>139</v>
      </c>
      <c r="E754" s="691" t="s">
        <v>139</v>
      </c>
      <c r="F754" s="691" t="s">
        <v>139</v>
      </c>
      <c r="G754" s="691" t="s">
        <v>139</v>
      </c>
      <c r="H754" s="691" t="s">
        <v>139</v>
      </c>
      <c r="I754" s="691" t="s">
        <v>354</v>
      </c>
    </row>
    <row r="755" spans="2:9">
      <c r="B755" s="242" t="s">
        <v>329</v>
      </c>
      <c r="C755" s="691" t="s">
        <v>139</v>
      </c>
      <c r="D755" s="691" t="s">
        <v>139</v>
      </c>
      <c r="E755" s="691" t="s">
        <v>139</v>
      </c>
      <c r="F755" s="691" t="s">
        <v>139</v>
      </c>
      <c r="G755" s="691" t="s">
        <v>139</v>
      </c>
      <c r="H755" s="691" t="s">
        <v>139</v>
      </c>
      <c r="I755" s="691" t="s">
        <v>354</v>
      </c>
    </row>
    <row r="756" spans="2:9">
      <c r="B756" s="242" t="s">
        <v>330</v>
      </c>
      <c r="C756" s="687">
        <v>11</v>
      </c>
      <c r="D756" s="687">
        <v>11</v>
      </c>
      <c r="E756" s="687">
        <v>11</v>
      </c>
      <c r="F756" s="687">
        <v>11</v>
      </c>
      <c r="G756" s="687">
        <v>11</v>
      </c>
      <c r="H756" s="687">
        <v>11</v>
      </c>
      <c r="I756" s="687">
        <v>15</v>
      </c>
    </row>
    <row r="757" spans="2:9">
      <c r="B757" s="242" t="s">
        <v>331</v>
      </c>
      <c r="C757" s="687">
        <v>1</v>
      </c>
      <c r="D757" s="687">
        <v>1</v>
      </c>
      <c r="E757" s="687">
        <v>1</v>
      </c>
      <c r="F757" s="687">
        <v>1</v>
      </c>
      <c r="G757" s="687">
        <v>1</v>
      </c>
      <c r="H757" s="687">
        <v>1</v>
      </c>
      <c r="I757" s="687">
        <v>2</v>
      </c>
    </row>
    <row r="758" spans="2:9">
      <c r="B758" s="242"/>
      <c r="C758" s="687"/>
      <c r="D758" s="687"/>
      <c r="E758" s="687"/>
      <c r="F758" s="687"/>
      <c r="G758" s="687"/>
      <c r="H758" s="687"/>
      <c r="I758" s="687"/>
    </row>
    <row r="759" spans="2:9">
      <c r="B759" s="82" t="s">
        <v>332</v>
      </c>
      <c r="C759" s="687">
        <v>12</v>
      </c>
      <c r="D759" s="687">
        <v>12</v>
      </c>
      <c r="E759" s="687">
        <v>12</v>
      </c>
      <c r="F759" s="687">
        <v>12</v>
      </c>
      <c r="G759" s="687">
        <v>12</v>
      </c>
      <c r="H759" s="687">
        <v>12</v>
      </c>
      <c r="I759" s="687">
        <v>17</v>
      </c>
    </row>
    <row r="760" spans="2:9" ht="15" customHeight="1">
      <c r="B760" s="242" t="s">
        <v>328</v>
      </c>
      <c r="C760" s="691" t="s">
        <v>139</v>
      </c>
      <c r="D760" s="691" t="s">
        <v>139</v>
      </c>
      <c r="E760" s="691" t="s">
        <v>139</v>
      </c>
      <c r="F760" s="691" t="s">
        <v>139</v>
      </c>
      <c r="G760" s="691" t="s">
        <v>139</v>
      </c>
      <c r="H760" s="691" t="s">
        <v>139</v>
      </c>
      <c r="I760" s="691" t="s">
        <v>354</v>
      </c>
    </row>
    <row r="761" spans="2:9">
      <c r="B761" s="242" t="s">
        <v>329</v>
      </c>
      <c r="C761" s="691" t="s">
        <v>139</v>
      </c>
      <c r="D761" s="691" t="s">
        <v>139</v>
      </c>
      <c r="E761" s="691" t="s">
        <v>139</v>
      </c>
      <c r="F761" s="691" t="s">
        <v>139</v>
      </c>
      <c r="G761" s="691" t="s">
        <v>139</v>
      </c>
      <c r="H761" s="691" t="s">
        <v>139</v>
      </c>
      <c r="I761" s="691" t="s">
        <v>354</v>
      </c>
    </row>
    <row r="762" spans="2:9">
      <c r="B762" s="242" t="s">
        <v>330</v>
      </c>
      <c r="C762" s="687">
        <v>1</v>
      </c>
      <c r="D762" s="687">
        <v>1</v>
      </c>
      <c r="E762" s="687">
        <v>1</v>
      </c>
      <c r="F762" s="687">
        <v>1</v>
      </c>
      <c r="G762" s="687">
        <v>1</v>
      </c>
      <c r="H762" s="687">
        <v>1</v>
      </c>
      <c r="I762" s="687">
        <v>15</v>
      </c>
    </row>
    <row r="763" spans="2:9">
      <c r="B763" s="242" t="s">
        <v>331</v>
      </c>
      <c r="C763" s="687">
        <v>11</v>
      </c>
      <c r="D763" s="687">
        <v>11</v>
      </c>
      <c r="E763" s="687">
        <v>11</v>
      </c>
      <c r="F763" s="687">
        <v>11</v>
      </c>
      <c r="G763" s="687">
        <v>11</v>
      </c>
      <c r="H763" s="687">
        <v>11</v>
      </c>
      <c r="I763" s="687">
        <v>2</v>
      </c>
    </row>
    <row r="764" spans="2:9">
      <c r="B764" s="687"/>
      <c r="C764" s="687"/>
      <c r="D764" s="687"/>
      <c r="E764" s="687"/>
      <c r="F764" s="687"/>
      <c r="G764" s="687"/>
      <c r="H764" s="687"/>
      <c r="I764" s="687"/>
    </row>
    <row r="765" spans="2:9">
      <c r="B765" s="688" t="s">
        <v>1037</v>
      </c>
      <c r="C765" s="687"/>
      <c r="D765" s="687"/>
      <c r="E765" s="687"/>
      <c r="F765" s="687"/>
      <c r="G765" s="687"/>
      <c r="H765" s="687"/>
      <c r="I765" s="687"/>
    </row>
    <row r="766" spans="2:9">
      <c r="B766" s="82" t="s">
        <v>327</v>
      </c>
      <c r="C766" s="687">
        <v>48</v>
      </c>
      <c r="D766" s="687">
        <v>48</v>
      </c>
      <c r="E766" s="687">
        <v>48</v>
      </c>
      <c r="F766" s="687">
        <v>48</v>
      </c>
      <c r="G766" s="687">
        <v>48</v>
      </c>
      <c r="H766" s="687">
        <v>48</v>
      </c>
      <c r="I766" s="687">
        <v>55</v>
      </c>
    </row>
    <row r="767" spans="2:9">
      <c r="B767" s="242" t="s">
        <v>328</v>
      </c>
      <c r="C767" s="691" t="s">
        <v>139</v>
      </c>
      <c r="D767" s="691" t="s">
        <v>139</v>
      </c>
      <c r="E767" s="691" t="s">
        <v>139</v>
      </c>
      <c r="F767" s="691" t="s">
        <v>139</v>
      </c>
      <c r="G767" s="691" t="s">
        <v>139</v>
      </c>
      <c r="H767" s="691" t="s">
        <v>139</v>
      </c>
      <c r="I767" s="691" t="s">
        <v>354</v>
      </c>
    </row>
    <row r="768" spans="2:9">
      <c r="B768" s="242" t="s">
        <v>329</v>
      </c>
      <c r="C768" s="691" t="s">
        <v>139</v>
      </c>
      <c r="D768" s="691" t="s">
        <v>139</v>
      </c>
      <c r="E768" s="691" t="s">
        <v>139</v>
      </c>
      <c r="F768" s="691" t="s">
        <v>139</v>
      </c>
      <c r="G768" s="691" t="s">
        <v>139</v>
      </c>
      <c r="H768" s="691" t="s">
        <v>139</v>
      </c>
      <c r="I768" s="691" t="s">
        <v>354</v>
      </c>
    </row>
    <row r="769" spans="2:9">
      <c r="B769" s="242" t="s">
        <v>330</v>
      </c>
      <c r="C769" s="687">
        <v>2</v>
      </c>
      <c r="D769" s="687">
        <v>2</v>
      </c>
      <c r="E769" s="687">
        <v>2</v>
      </c>
      <c r="F769" s="687">
        <v>2</v>
      </c>
      <c r="G769" s="687">
        <v>2</v>
      </c>
      <c r="H769" s="687">
        <v>2</v>
      </c>
      <c r="I769" s="687">
        <v>2</v>
      </c>
    </row>
    <row r="770" spans="2:9">
      <c r="B770" s="242" t="s">
        <v>331</v>
      </c>
      <c r="C770" s="687">
        <v>46</v>
      </c>
      <c r="D770" s="687">
        <v>46</v>
      </c>
      <c r="E770" s="687">
        <v>46</v>
      </c>
      <c r="F770" s="687">
        <v>46</v>
      </c>
      <c r="G770" s="687">
        <v>46</v>
      </c>
      <c r="H770" s="687">
        <v>46</v>
      </c>
      <c r="I770" s="687">
        <v>53</v>
      </c>
    </row>
    <row r="771" spans="2:9">
      <c r="B771" s="242"/>
      <c r="C771" s="687"/>
      <c r="D771" s="687"/>
      <c r="E771" s="687"/>
      <c r="F771" s="687"/>
      <c r="G771" s="687"/>
      <c r="H771" s="687"/>
      <c r="I771" s="687"/>
    </row>
    <row r="772" spans="2:9">
      <c r="B772" s="82" t="s">
        <v>332</v>
      </c>
      <c r="C772" s="687">
        <v>48</v>
      </c>
      <c r="D772" s="687">
        <v>48</v>
      </c>
      <c r="E772" s="687">
        <v>48</v>
      </c>
      <c r="F772" s="687">
        <v>48</v>
      </c>
      <c r="G772" s="687">
        <v>48</v>
      </c>
      <c r="H772" s="687">
        <v>48</v>
      </c>
      <c r="I772" s="687">
        <v>55</v>
      </c>
    </row>
    <row r="773" spans="2:9">
      <c r="B773" s="242" t="s">
        <v>328</v>
      </c>
      <c r="C773" s="691" t="s">
        <v>139</v>
      </c>
      <c r="D773" s="691" t="s">
        <v>139</v>
      </c>
      <c r="E773" s="691" t="s">
        <v>139</v>
      </c>
      <c r="F773" s="691" t="s">
        <v>139</v>
      </c>
      <c r="G773" s="691" t="s">
        <v>139</v>
      </c>
      <c r="H773" s="691" t="s">
        <v>139</v>
      </c>
      <c r="I773" s="691" t="s">
        <v>354</v>
      </c>
    </row>
    <row r="774" spans="2:9">
      <c r="B774" s="242" t="s">
        <v>329</v>
      </c>
      <c r="C774" s="691" t="s">
        <v>139</v>
      </c>
      <c r="D774" s="691" t="s">
        <v>139</v>
      </c>
      <c r="E774" s="691" t="s">
        <v>139</v>
      </c>
      <c r="F774" s="691" t="s">
        <v>139</v>
      </c>
      <c r="G774" s="691" t="s">
        <v>139</v>
      </c>
      <c r="H774" s="691" t="s">
        <v>139</v>
      </c>
      <c r="I774" s="691" t="s">
        <v>354</v>
      </c>
    </row>
    <row r="775" spans="2:9">
      <c r="B775" s="242" t="s">
        <v>330</v>
      </c>
      <c r="C775" s="687">
        <v>2</v>
      </c>
      <c r="D775" s="687">
        <v>2</v>
      </c>
      <c r="E775" s="687">
        <v>2</v>
      </c>
      <c r="F775" s="687">
        <v>2</v>
      </c>
      <c r="G775" s="687">
        <v>2</v>
      </c>
      <c r="H775" s="687">
        <v>2</v>
      </c>
      <c r="I775" s="687">
        <v>2</v>
      </c>
    </row>
    <row r="776" spans="2:9" ht="15" thickBot="1">
      <c r="B776" s="242" t="s">
        <v>331</v>
      </c>
      <c r="C776" s="687">
        <v>46</v>
      </c>
      <c r="D776" s="687">
        <v>46</v>
      </c>
      <c r="E776" s="687">
        <v>46</v>
      </c>
      <c r="F776" s="687">
        <v>46</v>
      </c>
      <c r="G776" s="687">
        <v>46</v>
      </c>
      <c r="H776" s="687">
        <v>46</v>
      </c>
      <c r="I776" s="687">
        <v>53</v>
      </c>
    </row>
    <row r="777" spans="2:9" ht="15" thickTop="1">
      <c r="B777" s="558" t="s">
        <v>1002</v>
      </c>
      <c r="C777" s="558"/>
      <c r="D777" s="558"/>
      <c r="E777" s="558"/>
      <c r="F777" s="558"/>
      <c r="G777" s="558"/>
      <c r="H777" s="896"/>
      <c r="I777" s="896"/>
    </row>
    <row r="778" spans="2:9">
      <c r="B778" s="1380" t="s">
        <v>1003</v>
      </c>
      <c r="C778" s="1380"/>
      <c r="D778" s="1380"/>
      <c r="E778" s="1380"/>
      <c r="F778" s="1380"/>
      <c r="G778" s="1380"/>
      <c r="H778" s="1380"/>
      <c r="I778" s="1380"/>
    </row>
    <row r="779" spans="2:9">
      <c r="B779" s="1374"/>
      <c r="C779" s="1374"/>
      <c r="D779" s="1374"/>
      <c r="E779" s="1374"/>
      <c r="F779" s="1374"/>
      <c r="G779" s="1374"/>
      <c r="H779" s="1374"/>
      <c r="I779" s="1374"/>
    </row>
    <row r="780" spans="2:9">
      <c r="B780" s="422"/>
      <c r="C780" s="411"/>
      <c r="D780" s="411"/>
      <c r="E780" s="411"/>
      <c r="F780" s="411"/>
      <c r="G780" s="411"/>
      <c r="H780" s="411"/>
      <c r="I780" s="411"/>
    </row>
    <row r="781" spans="2:9">
      <c r="B781" s="1358" t="s">
        <v>47</v>
      </c>
      <c r="C781" s="1358"/>
      <c r="D781" s="1358"/>
      <c r="E781" s="1358"/>
      <c r="F781" s="1358"/>
      <c r="G781" s="1358"/>
      <c r="H781" s="1358"/>
      <c r="I781" s="1358"/>
    </row>
    <row r="782" spans="2:9">
      <c r="B782" s="413" t="s">
        <v>46</v>
      </c>
      <c r="C782" s="411"/>
      <c r="D782" s="411"/>
      <c r="E782" s="411"/>
      <c r="F782" s="411"/>
      <c r="G782" s="411"/>
      <c r="H782" s="411"/>
      <c r="I782" s="411"/>
    </row>
    <row r="783" spans="2:9">
      <c r="B783" s="417" t="s">
        <v>196</v>
      </c>
      <c r="C783" s="411"/>
      <c r="D783" s="411"/>
      <c r="E783" s="411"/>
      <c r="F783" s="411"/>
      <c r="G783" s="411"/>
      <c r="H783" s="411"/>
      <c r="I783" s="411"/>
    </row>
    <row r="784" spans="2:9">
      <c r="B784" s="417"/>
      <c r="C784" s="411"/>
      <c r="D784" s="411"/>
      <c r="E784" s="411"/>
      <c r="F784" s="411"/>
      <c r="G784" s="411"/>
      <c r="H784" s="411"/>
      <c r="I784" s="411"/>
    </row>
    <row r="785" spans="2:9">
      <c r="B785" s="415"/>
      <c r="C785" s="416">
        <v>2014</v>
      </c>
      <c r="D785" s="416">
        <v>2015</v>
      </c>
      <c r="E785" s="416">
        <v>2016</v>
      </c>
      <c r="F785" s="416">
        <v>2017</v>
      </c>
      <c r="G785" s="416">
        <v>2018</v>
      </c>
      <c r="H785" s="416">
        <v>2019</v>
      </c>
      <c r="I785" s="416">
        <v>2020</v>
      </c>
    </row>
    <row r="786" spans="2:9">
      <c r="B786" s="561" t="s">
        <v>997</v>
      </c>
      <c r="C786" s="411"/>
      <c r="D786" s="411"/>
      <c r="E786" s="411"/>
      <c r="F786" s="411"/>
      <c r="G786" s="411"/>
      <c r="H786" s="411"/>
      <c r="I786" s="411"/>
    </row>
    <row r="787" spans="2:9" ht="26.4">
      <c r="B787" s="82" t="s">
        <v>335</v>
      </c>
      <c r="C787" s="583"/>
      <c r="D787" s="583"/>
      <c r="E787" s="583"/>
      <c r="F787" s="583"/>
      <c r="G787" s="583"/>
      <c r="H787" s="583"/>
      <c r="I787" s="583">
        <v>10500</v>
      </c>
    </row>
    <row r="788" spans="2:9">
      <c r="B788" s="82"/>
      <c r="C788" s="662"/>
      <c r="D788" s="662"/>
      <c r="E788" s="662"/>
      <c r="F788" s="662"/>
      <c r="G788" s="662"/>
      <c r="H788" s="662"/>
      <c r="I788" s="662"/>
    </row>
    <row r="789" spans="2:9">
      <c r="B789" s="82" t="s">
        <v>336</v>
      </c>
      <c r="C789" s="583">
        <v>3244</v>
      </c>
      <c r="D789" s="583">
        <v>4942</v>
      </c>
      <c r="E789" s="583">
        <v>7225</v>
      </c>
      <c r="F789" s="583">
        <v>5857</v>
      </c>
      <c r="G789" s="583">
        <v>5705</v>
      </c>
      <c r="H789" s="583">
        <v>9604.5740000000005</v>
      </c>
      <c r="I789" s="583">
        <v>10500</v>
      </c>
    </row>
    <row r="790" spans="2:9">
      <c r="B790" s="242" t="s">
        <v>291</v>
      </c>
      <c r="C790" s="583">
        <v>3100</v>
      </c>
      <c r="D790" s="583">
        <v>4862</v>
      </c>
      <c r="E790" s="583">
        <v>6844</v>
      </c>
      <c r="F790" s="583">
        <v>5449</v>
      </c>
      <c r="G790" s="583">
        <v>5436</v>
      </c>
      <c r="H790" s="583">
        <v>8920.107</v>
      </c>
      <c r="I790" s="583">
        <v>8353</v>
      </c>
    </row>
    <row r="791" spans="2:9" ht="15" customHeight="1">
      <c r="B791" s="475" t="s">
        <v>292</v>
      </c>
      <c r="C791" s="583">
        <v>143</v>
      </c>
      <c r="D791" s="583">
        <v>0</v>
      </c>
      <c r="E791" s="583">
        <v>9</v>
      </c>
      <c r="F791" s="583">
        <v>137</v>
      </c>
      <c r="G791" s="583">
        <v>296</v>
      </c>
      <c r="H791" s="583">
        <v>369</v>
      </c>
      <c r="I791" s="583">
        <v>735</v>
      </c>
    </row>
    <row r="792" spans="2:9">
      <c r="B792" s="475" t="s">
        <v>293</v>
      </c>
      <c r="C792" s="583">
        <v>2629</v>
      </c>
      <c r="D792" s="583">
        <v>4651</v>
      </c>
      <c r="E792" s="583">
        <v>6454</v>
      </c>
      <c r="F792" s="583">
        <v>5098</v>
      </c>
      <c r="G792" s="583">
        <v>5010</v>
      </c>
      <c r="H792" s="583">
        <v>8551</v>
      </c>
      <c r="I792" s="583">
        <v>7892</v>
      </c>
    </row>
    <row r="793" spans="2:9">
      <c r="B793" s="475" t="s">
        <v>337</v>
      </c>
      <c r="C793" s="583">
        <v>328</v>
      </c>
      <c r="D793" s="583">
        <v>211</v>
      </c>
      <c r="E793" s="583">
        <v>381</v>
      </c>
      <c r="F793" s="583">
        <v>214</v>
      </c>
      <c r="G793" s="583">
        <v>130</v>
      </c>
      <c r="H793" s="583">
        <v>0.107</v>
      </c>
      <c r="I793" s="583">
        <v>461</v>
      </c>
    </row>
    <row r="794" spans="2:9">
      <c r="B794" s="242" t="s">
        <v>294</v>
      </c>
      <c r="C794" s="583">
        <v>0</v>
      </c>
      <c r="D794" s="583">
        <v>0</v>
      </c>
      <c r="E794" s="583">
        <v>0</v>
      </c>
      <c r="F794" s="583">
        <v>0</v>
      </c>
      <c r="G794" s="583">
        <v>0</v>
      </c>
      <c r="H794" s="583">
        <v>684</v>
      </c>
      <c r="I794" s="583">
        <v>1044</v>
      </c>
    </row>
    <row r="795" spans="2:9">
      <c r="B795" s="242" t="s">
        <v>236</v>
      </c>
      <c r="C795" s="583">
        <v>144</v>
      </c>
      <c r="D795" s="583">
        <v>80</v>
      </c>
      <c r="E795" s="583">
        <v>381</v>
      </c>
      <c r="F795" s="583">
        <v>408</v>
      </c>
      <c r="G795" s="583">
        <v>269</v>
      </c>
      <c r="H795" s="583">
        <v>0.46700000000000003</v>
      </c>
      <c r="I795" s="583">
        <v>7</v>
      </c>
    </row>
    <row r="796" spans="2:9">
      <c r="B796" s="242"/>
      <c r="C796" s="446"/>
      <c r="D796" s="446"/>
      <c r="E796" s="446"/>
      <c r="F796" s="446"/>
      <c r="G796" s="446"/>
      <c r="H796" s="446"/>
      <c r="I796" s="446"/>
    </row>
    <row r="797" spans="2:9" ht="26.4">
      <c r="B797" s="478" t="s">
        <v>341</v>
      </c>
      <c r="C797" s="583">
        <v>0</v>
      </c>
      <c r="D797" s="583">
        <v>52</v>
      </c>
      <c r="E797" s="583">
        <v>136</v>
      </c>
      <c r="F797" s="583">
        <v>75</v>
      </c>
      <c r="G797" s="583">
        <v>33</v>
      </c>
      <c r="H797" s="583">
        <v>0.23300000000000001</v>
      </c>
      <c r="I797" s="583"/>
    </row>
    <row r="798" spans="2:9">
      <c r="B798" s="479" t="s">
        <v>291</v>
      </c>
      <c r="C798" s="583">
        <v>0</v>
      </c>
      <c r="D798" s="583">
        <v>40</v>
      </c>
      <c r="E798" s="583">
        <v>136</v>
      </c>
      <c r="F798" s="583">
        <v>75</v>
      </c>
      <c r="G798" s="583">
        <v>33</v>
      </c>
      <c r="H798" s="583">
        <v>0.23300000000000001</v>
      </c>
      <c r="I798" s="583">
        <v>1159</v>
      </c>
    </row>
    <row r="799" spans="2:9">
      <c r="B799" s="480" t="s">
        <v>292</v>
      </c>
      <c r="C799" s="583">
        <v>0</v>
      </c>
      <c r="D799" s="583">
        <v>26</v>
      </c>
      <c r="E799" s="583">
        <v>0</v>
      </c>
      <c r="F799" s="583">
        <v>0</v>
      </c>
      <c r="G799" s="583">
        <v>0</v>
      </c>
      <c r="H799" s="583">
        <v>0</v>
      </c>
      <c r="I799" s="583" t="s">
        <v>481</v>
      </c>
    </row>
    <row r="800" spans="2:9">
      <c r="B800" s="480" t="s">
        <v>293</v>
      </c>
      <c r="C800" s="583">
        <v>0</v>
      </c>
      <c r="D800" s="583">
        <v>0</v>
      </c>
      <c r="E800" s="583">
        <v>61</v>
      </c>
      <c r="F800" s="583">
        <v>29</v>
      </c>
      <c r="G800" s="583">
        <v>22</v>
      </c>
      <c r="H800" s="583">
        <v>0.114</v>
      </c>
      <c r="I800" s="583">
        <v>1044</v>
      </c>
    </row>
    <row r="801" spans="2:9">
      <c r="B801" s="480" t="s">
        <v>337</v>
      </c>
      <c r="C801" s="583">
        <v>0</v>
      </c>
      <c r="D801" s="583">
        <v>14</v>
      </c>
      <c r="E801" s="583">
        <v>75</v>
      </c>
      <c r="F801" s="583">
        <v>46</v>
      </c>
      <c r="G801" s="583">
        <v>11</v>
      </c>
      <c r="H801" s="583">
        <v>0.11900000000000001</v>
      </c>
      <c r="I801" s="583">
        <v>115</v>
      </c>
    </row>
    <row r="802" spans="2:9">
      <c r="B802" s="479" t="s">
        <v>294</v>
      </c>
      <c r="C802" s="583">
        <v>0</v>
      </c>
      <c r="D802" s="583">
        <v>12</v>
      </c>
      <c r="E802" s="583">
        <v>0</v>
      </c>
      <c r="F802" s="583">
        <v>0</v>
      </c>
      <c r="G802" s="583">
        <v>0</v>
      </c>
      <c r="H802" s="583">
        <v>0</v>
      </c>
      <c r="I802" s="583" t="s">
        <v>481</v>
      </c>
    </row>
    <row r="803" spans="2:9">
      <c r="B803" s="479" t="s">
        <v>236</v>
      </c>
      <c r="C803" s="583">
        <v>0</v>
      </c>
      <c r="D803" s="583">
        <v>0</v>
      </c>
      <c r="E803" s="583">
        <v>0</v>
      </c>
      <c r="F803" s="583">
        <v>0</v>
      </c>
      <c r="G803" s="583">
        <v>0</v>
      </c>
      <c r="H803" s="583">
        <v>0</v>
      </c>
      <c r="I803" s="583" t="s">
        <v>481</v>
      </c>
    </row>
    <row r="804" spans="2:9">
      <c r="B804" s="479"/>
      <c r="C804" s="446"/>
      <c r="D804" s="446"/>
      <c r="E804" s="446"/>
      <c r="F804" s="446"/>
      <c r="G804" s="446"/>
      <c r="H804" s="446"/>
      <c r="I804" s="446"/>
    </row>
    <row r="805" spans="2:9" ht="26.4">
      <c r="B805" s="478" t="s">
        <v>342</v>
      </c>
      <c r="C805" s="583">
        <v>3244</v>
      </c>
      <c r="D805" s="583">
        <v>4968</v>
      </c>
      <c r="E805" s="583">
        <v>7089</v>
      </c>
      <c r="F805" s="583">
        <v>5782</v>
      </c>
      <c r="G805" s="583">
        <v>5672</v>
      </c>
      <c r="H805" s="583">
        <v>9604.8070000000007</v>
      </c>
      <c r="I805" s="583"/>
    </row>
    <row r="806" spans="2:9">
      <c r="B806" s="479" t="s">
        <v>291</v>
      </c>
      <c r="C806" s="583">
        <v>3100</v>
      </c>
      <c r="D806" s="583">
        <v>4888</v>
      </c>
      <c r="E806" s="583">
        <v>6708</v>
      </c>
      <c r="F806" s="583">
        <v>5374</v>
      </c>
      <c r="G806" s="583">
        <v>5403</v>
      </c>
      <c r="H806" s="583">
        <v>8920.34</v>
      </c>
      <c r="I806" s="583">
        <v>9088</v>
      </c>
    </row>
    <row r="807" spans="2:9">
      <c r="B807" s="480" t="s">
        <v>292</v>
      </c>
      <c r="C807" s="583">
        <v>143</v>
      </c>
      <c r="D807" s="583">
        <v>0</v>
      </c>
      <c r="E807" s="583">
        <v>9</v>
      </c>
      <c r="F807" s="583">
        <v>137</v>
      </c>
      <c r="G807" s="583">
        <v>296</v>
      </c>
      <c r="H807" s="583">
        <v>369</v>
      </c>
      <c r="I807" s="583">
        <v>735</v>
      </c>
    </row>
    <row r="808" spans="2:9">
      <c r="B808" s="480" t="s">
        <v>293</v>
      </c>
      <c r="C808" s="583">
        <v>2629</v>
      </c>
      <c r="D808" s="583">
        <v>4665</v>
      </c>
      <c r="E808" s="583">
        <v>6393</v>
      </c>
      <c r="F808" s="583">
        <v>5069</v>
      </c>
      <c r="G808" s="583">
        <v>4988</v>
      </c>
      <c r="H808" s="583">
        <v>8551.1139999999996</v>
      </c>
      <c r="I808" s="583">
        <v>8627</v>
      </c>
    </row>
    <row r="809" spans="2:9">
      <c r="B809" s="480" t="s">
        <v>337</v>
      </c>
      <c r="C809" s="583">
        <v>328</v>
      </c>
      <c r="D809" s="583">
        <v>223</v>
      </c>
      <c r="E809" s="583">
        <v>306</v>
      </c>
      <c r="F809" s="583">
        <v>168</v>
      </c>
      <c r="G809" s="583">
        <v>119</v>
      </c>
      <c r="H809" s="583">
        <v>0.22600000000000001</v>
      </c>
      <c r="I809" s="583">
        <v>461</v>
      </c>
    </row>
    <row r="810" spans="2:9">
      <c r="B810" s="479" t="s">
        <v>294</v>
      </c>
      <c r="C810" s="583">
        <v>0</v>
      </c>
      <c r="D810" s="583">
        <v>0</v>
      </c>
      <c r="E810" s="583">
        <v>0</v>
      </c>
      <c r="F810" s="583">
        <v>0</v>
      </c>
      <c r="G810" s="583">
        <v>0</v>
      </c>
      <c r="H810" s="583">
        <v>684</v>
      </c>
      <c r="I810" s="583">
        <v>1044</v>
      </c>
    </row>
    <row r="811" spans="2:9">
      <c r="B811" s="479" t="s">
        <v>236</v>
      </c>
      <c r="C811" s="583">
        <v>144</v>
      </c>
      <c r="D811" s="583">
        <v>80</v>
      </c>
      <c r="E811" s="583">
        <v>381</v>
      </c>
      <c r="F811" s="583">
        <v>408</v>
      </c>
      <c r="G811" s="583">
        <v>269</v>
      </c>
      <c r="H811" s="583">
        <v>0.46700000000000003</v>
      </c>
      <c r="I811" s="583">
        <v>7</v>
      </c>
    </row>
    <row r="812" spans="2:9">
      <c r="B812" s="479"/>
      <c r="C812" s="477"/>
      <c r="D812" s="477"/>
      <c r="E812" s="477"/>
      <c r="F812" s="477"/>
      <c r="G812" s="477"/>
      <c r="H812" s="477"/>
      <c r="I812" s="477"/>
    </row>
    <row r="813" spans="2:9" ht="26.4">
      <c r="B813" s="82" t="s">
        <v>343</v>
      </c>
      <c r="C813" s="477" t="s">
        <v>139</v>
      </c>
      <c r="D813" s="477" t="s">
        <v>139</v>
      </c>
      <c r="E813" s="477" t="s">
        <v>139</v>
      </c>
      <c r="F813" s="477" t="s">
        <v>139</v>
      </c>
      <c r="G813" s="477">
        <v>2E-3</v>
      </c>
      <c r="H813" s="477">
        <v>0.32400000000000001</v>
      </c>
      <c r="I813" s="477"/>
    </row>
    <row r="814" spans="2:9">
      <c r="B814" s="242" t="s">
        <v>309</v>
      </c>
      <c r="C814" s="477" t="s">
        <v>139</v>
      </c>
      <c r="D814" s="477" t="s">
        <v>139</v>
      </c>
      <c r="E814" s="477" t="s">
        <v>139</v>
      </c>
      <c r="F814" s="477" t="s">
        <v>139</v>
      </c>
      <c r="G814" s="477">
        <v>2E-3</v>
      </c>
      <c r="H814" s="477">
        <v>0.32400000000000001</v>
      </c>
      <c r="I814" s="477">
        <v>360</v>
      </c>
    </row>
    <row r="815" spans="2:9">
      <c r="B815" s="242" t="s">
        <v>310</v>
      </c>
      <c r="C815" s="477" t="s">
        <v>139</v>
      </c>
      <c r="D815" s="477" t="s">
        <v>139</v>
      </c>
      <c r="E815" s="477" t="s">
        <v>139</v>
      </c>
      <c r="F815" s="477" t="s">
        <v>139</v>
      </c>
      <c r="G815" s="477" t="s">
        <v>139</v>
      </c>
      <c r="H815" s="477" t="s">
        <v>139</v>
      </c>
      <c r="I815" s="477" t="s">
        <v>354</v>
      </c>
    </row>
    <row r="816" spans="2:9">
      <c r="B816" s="242" t="s">
        <v>311</v>
      </c>
      <c r="C816" s="477" t="s">
        <v>139</v>
      </c>
      <c r="D816" s="477" t="s">
        <v>139</v>
      </c>
      <c r="E816" s="477" t="s">
        <v>139</v>
      </c>
      <c r="F816" s="477" t="s">
        <v>139</v>
      </c>
      <c r="G816" s="477" t="s">
        <v>139</v>
      </c>
      <c r="H816" s="477" t="s">
        <v>139</v>
      </c>
      <c r="I816" s="477" t="s">
        <v>354</v>
      </c>
    </row>
    <row r="817" spans="2:9">
      <c r="B817" s="242" t="s">
        <v>312</v>
      </c>
      <c r="C817" s="477" t="s">
        <v>139</v>
      </c>
      <c r="D817" s="477" t="s">
        <v>139</v>
      </c>
      <c r="E817" s="477" t="s">
        <v>139</v>
      </c>
      <c r="F817" s="477" t="s">
        <v>139</v>
      </c>
      <c r="G817" s="477" t="s">
        <v>139</v>
      </c>
      <c r="H817" s="477" t="s">
        <v>139</v>
      </c>
      <c r="I817" s="477" t="s">
        <v>354</v>
      </c>
    </row>
    <row r="818" spans="2:9">
      <c r="B818" s="242" t="s">
        <v>313</v>
      </c>
      <c r="C818" s="477" t="s">
        <v>139</v>
      </c>
      <c r="D818" s="477" t="s">
        <v>139</v>
      </c>
      <c r="E818" s="477" t="s">
        <v>139</v>
      </c>
      <c r="F818" s="477" t="s">
        <v>139</v>
      </c>
      <c r="G818" s="477" t="s">
        <v>139</v>
      </c>
      <c r="H818" s="477" t="s">
        <v>139</v>
      </c>
      <c r="I818" s="477" t="s">
        <v>354</v>
      </c>
    </row>
    <row r="819" spans="2:9">
      <c r="B819" s="242" t="s">
        <v>314</v>
      </c>
      <c r="C819" s="477" t="s">
        <v>139</v>
      </c>
      <c r="D819" s="477" t="s">
        <v>139</v>
      </c>
      <c r="E819" s="477" t="s">
        <v>139</v>
      </c>
      <c r="F819" s="477" t="s">
        <v>139</v>
      </c>
      <c r="G819" s="477" t="s">
        <v>139</v>
      </c>
      <c r="H819" s="477" t="s">
        <v>139</v>
      </c>
      <c r="I819" s="477" t="s">
        <v>354</v>
      </c>
    </row>
    <row r="820" spans="2:9">
      <c r="B820" s="242"/>
      <c r="C820" s="477"/>
      <c r="D820" s="477"/>
      <c r="E820" s="477"/>
      <c r="F820" s="477"/>
      <c r="G820" s="477"/>
      <c r="H820" s="477"/>
      <c r="I820" s="477"/>
    </row>
    <row r="821" spans="2:9">
      <c r="B821" s="153" t="s">
        <v>344</v>
      </c>
      <c r="C821" s="477"/>
      <c r="D821" s="477"/>
      <c r="E821" s="477"/>
      <c r="F821" s="477"/>
      <c r="G821" s="477"/>
      <c r="H821" s="477"/>
      <c r="I821" s="477"/>
    </row>
    <row r="822" spans="2:9">
      <c r="B822" s="242" t="s">
        <v>309</v>
      </c>
      <c r="C822" s="477" t="s">
        <v>139</v>
      </c>
      <c r="D822" s="477" t="s">
        <v>139</v>
      </c>
      <c r="E822" s="477" t="s">
        <v>139</v>
      </c>
      <c r="F822" s="477" t="s">
        <v>139</v>
      </c>
      <c r="G822" s="477" t="s">
        <v>139</v>
      </c>
      <c r="H822" s="477" t="s">
        <v>139</v>
      </c>
      <c r="I822" s="477" t="s">
        <v>354</v>
      </c>
    </row>
    <row r="823" spans="2:9">
      <c r="B823" s="242" t="s">
        <v>310</v>
      </c>
      <c r="C823" s="477" t="s">
        <v>139</v>
      </c>
      <c r="D823" s="477" t="s">
        <v>139</v>
      </c>
      <c r="E823" s="477" t="s">
        <v>139</v>
      </c>
      <c r="F823" s="477" t="s">
        <v>139</v>
      </c>
      <c r="G823" s="477" t="s">
        <v>139</v>
      </c>
      <c r="H823" s="477" t="s">
        <v>139</v>
      </c>
      <c r="I823" s="477" t="s">
        <v>354</v>
      </c>
    </row>
    <row r="824" spans="2:9">
      <c r="B824" s="242" t="s">
        <v>311</v>
      </c>
      <c r="C824" s="477" t="s">
        <v>139</v>
      </c>
      <c r="D824" s="477" t="s">
        <v>139</v>
      </c>
      <c r="E824" s="477" t="s">
        <v>139</v>
      </c>
      <c r="F824" s="477" t="s">
        <v>139</v>
      </c>
      <c r="G824" s="477" t="s">
        <v>139</v>
      </c>
      <c r="H824" s="477" t="s">
        <v>139</v>
      </c>
      <c r="I824" s="477" t="s">
        <v>354</v>
      </c>
    </row>
    <row r="825" spans="2:9">
      <c r="B825" s="242" t="s">
        <v>312</v>
      </c>
      <c r="C825" s="477" t="s">
        <v>139</v>
      </c>
      <c r="D825" s="477" t="s">
        <v>139</v>
      </c>
      <c r="E825" s="477" t="s">
        <v>139</v>
      </c>
      <c r="F825" s="477" t="s">
        <v>139</v>
      </c>
      <c r="G825" s="477" t="s">
        <v>139</v>
      </c>
      <c r="H825" s="477" t="s">
        <v>139</v>
      </c>
      <c r="I825" s="477" t="s">
        <v>354</v>
      </c>
    </row>
    <row r="826" spans="2:9">
      <c r="B826" s="242" t="s">
        <v>313</v>
      </c>
      <c r="C826" s="477" t="s">
        <v>139</v>
      </c>
      <c r="D826" s="477" t="s">
        <v>139</v>
      </c>
      <c r="E826" s="477" t="s">
        <v>139</v>
      </c>
      <c r="F826" s="477" t="s">
        <v>139</v>
      </c>
      <c r="G826" s="477" t="s">
        <v>139</v>
      </c>
      <c r="H826" s="477" t="s">
        <v>139</v>
      </c>
      <c r="I826" s="477" t="s">
        <v>354</v>
      </c>
    </row>
    <row r="827" spans="2:9" ht="15" thickBot="1">
      <c r="B827" s="242" t="s">
        <v>314</v>
      </c>
      <c r="C827" s="477" t="s">
        <v>139</v>
      </c>
      <c r="D827" s="477" t="s">
        <v>139</v>
      </c>
      <c r="E827" s="477" t="s">
        <v>139</v>
      </c>
      <c r="F827" s="477" t="s">
        <v>139</v>
      </c>
      <c r="G827" s="477" t="s">
        <v>139</v>
      </c>
      <c r="H827" s="477" t="s">
        <v>139</v>
      </c>
      <c r="I827" s="477" t="s">
        <v>354</v>
      </c>
    </row>
    <row r="828" spans="2:9" ht="15" thickTop="1">
      <c r="B828" s="1359" t="s">
        <v>1004</v>
      </c>
      <c r="C828" s="1359"/>
      <c r="D828" s="1359"/>
      <c r="E828" s="1359"/>
      <c r="F828" s="1359"/>
      <c r="G828" s="1359"/>
      <c r="H828" s="1359"/>
      <c r="I828" s="1359"/>
    </row>
    <row r="829" spans="2:9">
      <c r="B829" s="560"/>
      <c r="C829" s="560"/>
      <c r="D829" s="560"/>
      <c r="E829" s="560"/>
      <c r="F829" s="560"/>
      <c r="G829" s="560"/>
      <c r="H829" s="898"/>
      <c r="I829" s="898"/>
    </row>
    <row r="830" spans="2:9">
      <c r="B830" s="417"/>
      <c r="C830" s="411"/>
      <c r="D830" s="411"/>
      <c r="E830" s="411"/>
      <c r="F830" s="411"/>
      <c r="G830" s="411"/>
      <c r="H830" s="411"/>
      <c r="I830" s="411"/>
    </row>
    <row r="831" spans="2:9" ht="15" customHeight="1">
      <c r="B831" s="1358" t="s">
        <v>49</v>
      </c>
      <c r="C831" s="1358"/>
      <c r="D831" s="1358"/>
      <c r="E831" s="1358"/>
      <c r="F831" s="1358"/>
      <c r="G831" s="1358"/>
      <c r="H831" s="1358"/>
      <c r="I831" s="1358"/>
    </row>
    <row r="832" spans="2:9">
      <c r="B832" s="413" t="s">
        <v>48</v>
      </c>
      <c r="C832" s="411"/>
      <c r="D832" s="411"/>
      <c r="E832" s="411"/>
      <c r="F832" s="411"/>
      <c r="G832" s="411"/>
      <c r="H832" s="411"/>
      <c r="I832" s="411"/>
    </row>
    <row r="833" spans="2:9">
      <c r="B833" s="422" t="s">
        <v>318</v>
      </c>
      <c r="C833" s="411"/>
      <c r="D833" s="411"/>
      <c r="E833" s="411"/>
      <c r="F833" s="411"/>
      <c r="G833" s="411"/>
      <c r="H833" s="411"/>
      <c r="I833" s="411"/>
    </row>
    <row r="834" spans="2:9">
      <c r="B834" s="422"/>
      <c r="C834" s="411"/>
      <c r="D834" s="411"/>
      <c r="E834" s="411"/>
      <c r="F834" s="411"/>
      <c r="G834" s="411"/>
      <c r="H834" s="411"/>
      <c r="I834" s="411"/>
    </row>
    <row r="835" spans="2:9">
      <c r="B835" s="415"/>
      <c r="C835" s="416">
        <v>2014</v>
      </c>
      <c r="D835" s="416">
        <v>2015</v>
      </c>
      <c r="E835" s="416">
        <v>2016</v>
      </c>
      <c r="F835" s="416">
        <v>2017</v>
      </c>
      <c r="G835" s="416">
        <v>2018</v>
      </c>
      <c r="H835" s="416">
        <v>2019</v>
      </c>
      <c r="I835" s="416">
        <v>2020</v>
      </c>
    </row>
    <row r="836" spans="2:9">
      <c r="B836" s="561" t="s">
        <v>997</v>
      </c>
      <c r="C836" s="411"/>
      <c r="D836" s="411"/>
      <c r="E836" s="411"/>
      <c r="F836" s="411"/>
      <c r="G836" s="411"/>
      <c r="H836" s="411"/>
      <c r="I836" s="411"/>
    </row>
    <row r="837" spans="2:9" ht="26.4">
      <c r="B837" s="82" t="s">
        <v>347</v>
      </c>
      <c r="C837" s="577"/>
      <c r="D837" s="577"/>
      <c r="E837" s="577"/>
      <c r="F837" s="577"/>
      <c r="G837" s="577"/>
      <c r="H837" s="577"/>
      <c r="I837" s="577">
        <v>1970.8570682360316</v>
      </c>
    </row>
    <row r="838" spans="2:9">
      <c r="B838" s="82"/>
      <c r="C838" s="411"/>
      <c r="D838" s="411"/>
      <c r="E838" s="411"/>
      <c r="F838" s="411"/>
      <c r="G838" s="411"/>
      <c r="H838" s="411"/>
      <c r="I838" s="411">
        <v>0</v>
      </c>
    </row>
    <row r="839" spans="2:9">
      <c r="B839" s="82" t="s">
        <v>348</v>
      </c>
      <c r="C839" s="426">
        <v>196.62244451126665</v>
      </c>
      <c r="D839" s="426">
        <v>464.27443807739706</v>
      </c>
      <c r="E839" s="426">
        <v>570.81430241058524</v>
      </c>
      <c r="F839" s="426">
        <v>477.51750320532864</v>
      </c>
      <c r="G839" s="426">
        <v>626.60101132644263</v>
      </c>
      <c r="H839" s="426">
        <v>877.01033106824536</v>
      </c>
      <c r="I839" s="426">
        <v>1952.9631628738414</v>
      </c>
    </row>
    <row r="840" spans="2:9">
      <c r="B840" s="242" t="s">
        <v>291</v>
      </c>
      <c r="C840" s="663">
        <v>190.07917277964319</v>
      </c>
      <c r="D840" s="663">
        <v>461.51579471425708</v>
      </c>
      <c r="E840" s="663">
        <v>563.43990265636558</v>
      </c>
      <c r="F840" s="663">
        <v>472.14737150017504</v>
      </c>
      <c r="G840" s="663">
        <v>618.600568376051</v>
      </c>
      <c r="H840" s="663">
        <v>836.91914864445778</v>
      </c>
      <c r="I840" s="663">
        <v>809.4707237128481</v>
      </c>
    </row>
    <row r="841" spans="2:9">
      <c r="B841" s="475" t="s">
        <v>292</v>
      </c>
      <c r="C841" s="663">
        <v>5.5124143807597399</v>
      </c>
      <c r="D841" s="663">
        <v>0</v>
      </c>
      <c r="E841" s="426">
        <v>2.7663083658691283</v>
      </c>
      <c r="F841" s="426">
        <v>3.5691649010686208</v>
      </c>
      <c r="G841" s="426">
        <v>10.131769286336381</v>
      </c>
      <c r="H841" s="426">
        <v>15.696064590566195</v>
      </c>
      <c r="I841" s="426">
        <v>17.311714374430494</v>
      </c>
    </row>
    <row r="842" spans="2:9">
      <c r="B842" s="475" t="s">
        <v>293</v>
      </c>
      <c r="C842" s="663">
        <v>146.45992084291436</v>
      </c>
      <c r="D842" s="426">
        <v>322.24952256914946</v>
      </c>
      <c r="E842" s="426">
        <v>366.99395178582751</v>
      </c>
      <c r="F842" s="426">
        <v>219.95793600136793</v>
      </c>
      <c r="G842" s="426">
        <v>380.7368339795886</v>
      </c>
      <c r="H842" s="426">
        <v>626.30365390364966</v>
      </c>
      <c r="I842" s="426">
        <v>792.15900919332091</v>
      </c>
    </row>
    <row r="843" spans="2:9">
      <c r="B843" s="475" t="s">
        <v>297</v>
      </c>
      <c r="C843" s="663">
        <v>38.106837555969094</v>
      </c>
      <c r="D843" s="426">
        <v>139.26627214510759</v>
      </c>
      <c r="E843" s="426">
        <v>193.67964250466892</v>
      </c>
      <c r="F843" s="426">
        <v>248.62027059773845</v>
      </c>
      <c r="G843" s="426">
        <v>227.73196511012605</v>
      </c>
      <c r="H843" s="426">
        <v>194.91943015024191</v>
      </c>
      <c r="I843" s="426">
        <v>305.48180343472683</v>
      </c>
    </row>
    <row r="844" spans="2:9">
      <c r="B844" s="242" t="s">
        <v>294</v>
      </c>
      <c r="C844" s="663" t="s">
        <v>139</v>
      </c>
      <c r="D844" s="663" t="s">
        <v>139</v>
      </c>
      <c r="E844" s="663" t="s">
        <v>139</v>
      </c>
      <c r="F844" s="663" t="s">
        <v>139</v>
      </c>
      <c r="G844" s="663" t="s">
        <v>139</v>
      </c>
      <c r="H844" s="663">
        <v>23.390369983385217</v>
      </c>
      <c r="I844" s="663">
        <v>22.022385214075531</v>
      </c>
    </row>
    <row r="845" spans="2:9">
      <c r="B845" s="242" t="s">
        <v>236</v>
      </c>
      <c r="C845" s="663">
        <v>6.5432717316234479</v>
      </c>
      <c r="D845" s="426">
        <v>2.7586433631400591</v>
      </c>
      <c r="E845" s="426">
        <v>7.3743997542196693</v>
      </c>
      <c r="F845" s="426">
        <v>5.3701317051535868</v>
      </c>
      <c r="G845" s="426">
        <v>8.0004429503917027</v>
      </c>
      <c r="H845" s="426">
        <v>16.700812440402387</v>
      </c>
      <c r="I845" s="426">
        <v>7.467034051271336E-2</v>
      </c>
    </row>
    <row r="846" spans="2:9">
      <c r="B846" s="479"/>
      <c r="C846" s="418"/>
      <c r="D846" s="418"/>
      <c r="E846" s="418"/>
      <c r="F846" s="418"/>
      <c r="G846" s="418"/>
      <c r="H846" s="418"/>
      <c r="I846" s="418"/>
    </row>
    <row r="847" spans="2:9" ht="26.4">
      <c r="B847" s="478" t="s">
        <v>341</v>
      </c>
      <c r="C847" s="663" t="s">
        <v>139</v>
      </c>
      <c r="D847" s="426">
        <v>2.2148166521912924</v>
      </c>
      <c r="E847" s="426">
        <v>38.793566472920112</v>
      </c>
      <c r="F847" s="426">
        <v>20.290226846174328</v>
      </c>
      <c r="G847" s="426">
        <v>13.264423308971892</v>
      </c>
      <c r="H847" s="426">
        <v>118.89179825458773</v>
      </c>
      <c r="I847" s="426">
        <v>1087.5411184916918</v>
      </c>
    </row>
    <row r="848" spans="2:9">
      <c r="B848" s="479" t="s">
        <v>291</v>
      </c>
      <c r="C848" s="663" t="s">
        <v>139</v>
      </c>
      <c r="D848" s="426">
        <v>2.2148166521912924</v>
      </c>
      <c r="E848" s="426">
        <v>38.793566472920112</v>
      </c>
      <c r="F848" s="426">
        <v>20.290226846174328</v>
      </c>
      <c r="G848" s="426">
        <v>13.264423308971892</v>
      </c>
      <c r="H848" s="426">
        <v>118.89179825458773</v>
      </c>
      <c r="I848" s="426">
        <v>1087.5411184916918</v>
      </c>
    </row>
    <row r="849" spans="2:9">
      <c r="B849" s="480" t="s">
        <v>292</v>
      </c>
      <c r="C849" s="663" t="s">
        <v>139</v>
      </c>
      <c r="D849" s="663" t="s">
        <v>139</v>
      </c>
      <c r="E849" s="663" t="s">
        <v>139</v>
      </c>
      <c r="F849" s="663" t="s">
        <v>139</v>
      </c>
      <c r="G849" s="663" t="s">
        <v>139</v>
      </c>
      <c r="H849" s="663" t="s">
        <v>139</v>
      </c>
      <c r="I849" s="663" t="s">
        <v>139</v>
      </c>
    </row>
    <row r="850" spans="2:9">
      <c r="B850" s="480" t="s">
        <v>293</v>
      </c>
      <c r="C850" s="663" t="s">
        <v>139</v>
      </c>
      <c r="D850" s="426">
        <v>2.1975167765858159</v>
      </c>
      <c r="E850" s="426">
        <v>27.774018147750095</v>
      </c>
      <c r="F850" s="426">
        <v>4.5038184715843359</v>
      </c>
      <c r="G850" s="426">
        <v>4.5490834393291451</v>
      </c>
      <c r="H850" s="426">
        <v>44.811687601391057</v>
      </c>
      <c r="I850" s="426">
        <v>982.69396340083222</v>
      </c>
    </row>
    <row r="851" spans="2:9">
      <c r="B851" s="480" t="s">
        <v>337</v>
      </c>
      <c r="C851" s="663" t="s">
        <v>139</v>
      </c>
      <c r="D851" s="426">
        <v>1.7299875605476408E-2</v>
      </c>
      <c r="E851" s="426">
        <v>11.019548325170019</v>
      </c>
      <c r="F851" s="426">
        <v>15.786408374589994</v>
      </c>
      <c r="G851" s="426">
        <v>8.7153398696427455</v>
      </c>
      <c r="H851" s="426">
        <v>74.080110653196684</v>
      </c>
      <c r="I851" s="426">
        <v>104.84715509085949</v>
      </c>
    </row>
    <row r="852" spans="2:9">
      <c r="B852" s="479" t="s">
        <v>294</v>
      </c>
      <c r="C852" s="663" t="s">
        <v>139</v>
      </c>
      <c r="D852" s="663" t="s">
        <v>139</v>
      </c>
      <c r="E852" s="663" t="s">
        <v>139</v>
      </c>
      <c r="F852" s="663" t="s">
        <v>139</v>
      </c>
      <c r="G852" s="663" t="s">
        <v>139</v>
      </c>
      <c r="H852" s="663" t="s">
        <v>139</v>
      </c>
      <c r="I852" s="663" t="s">
        <v>139</v>
      </c>
    </row>
    <row r="853" spans="2:9">
      <c r="B853" s="479" t="s">
        <v>236</v>
      </c>
      <c r="C853" s="663" t="s">
        <v>139</v>
      </c>
      <c r="D853" s="663" t="s">
        <v>139</v>
      </c>
      <c r="E853" s="663" t="s">
        <v>139</v>
      </c>
      <c r="F853" s="663" t="s">
        <v>139</v>
      </c>
      <c r="G853" s="663" t="s">
        <v>139</v>
      </c>
      <c r="H853" s="663" t="s">
        <v>139</v>
      </c>
      <c r="I853" s="663" t="s">
        <v>139</v>
      </c>
    </row>
    <row r="854" spans="2:9">
      <c r="B854" s="479"/>
      <c r="C854" s="426"/>
      <c r="D854" s="426"/>
      <c r="E854" s="426"/>
      <c r="F854" s="426"/>
      <c r="G854" s="426"/>
      <c r="H854" s="426"/>
      <c r="I854" s="426"/>
    </row>
    <row r="855" spans="2:9" ht="26.4">
      <c r="B855" s="478" t="s">
        <v>342</v>
      </c>
      <c r="C855" s="426">
        <v>196.62244451126665</v>
      </c>
      <c r="D855" s="426">
        <v>466.48925472958842</v>
      </c>
      <c r="E855" s="426">
        <v>532.02073593766511</v>
      </c>
      <c r="F855" s="426">
        <v>457.2272763591543</v>
      </c>
      <c r="G855" s="426">
        <v>613.33658801747072</v>
      </c>
      <c r="H855" s="426">
        <v>995.90212932283293</v>
      </c>
      <c r="I855" s="426">
        <v>1962.4807147748973</v>
      </c>
    </row>
    <row r="856" spans="2:9">
      <c r="B856" s="479" t="s">
        <v>291</v>
      </c>
      <c r="C856" s="426">
        <v>190.07917277964319</v>
      </c>
      <c r="D856" s="426">
        <v>463.73061136644839</v>
      </c>
      <c r="E856" s="426">
        <v>524.64633618344544</v>
      </c>
      <c r="F856" s="426">
        <v>451.85714465400071</v>
      </c>
      <c r="G856" s="426">
        <v>605.33614506707909</v>
      </c>
      <c r="H856" s="663">
        <v>955.81094689904535</v>
      </c>
      <c r="I856" s="663">
        <v>809.4707237128481</v>
      </c>
    </row>
    <row r="857" spans="2:9">
      <c r="B857" s="480" t="s">
        <v>292</v>
      </c>
      <c r="C857" s="663">
        <v>5.5124143807597399</v>
      </c>
      <c r="D857" s="663">
        <v>0</v>
      </c>
      <c r="E857" s="426">
        <v>2.7663083658691283</v>
      </c>
      <c r="F857" s="426">
        <v>3.5691649010686208</v>
      </c>
      <c r="G857" s="663">
        <v>10.131769286336381</v>
      </c>
      <c r="H857" s="426">
        <v>15.696064590566195</v>
      </c>
      <c r="I857" s="426">
        <v>17.311714374430494</v>
      </c>
    </row>
    <row r="858" spans="2:9">
      <c r="B858" s="480" t="s">
        <v>293</v>
      </c>
      <c r="C858" s="426">
        <v>146.45992084291436</v>
      </c>
      <c r="D858" s="426">
        <v>324.44703934573533</v>
      </c>
      <c r="E858" s="426">
        <v>339.21993363807741</v>
      </c>
      <c r="F858" s="426">
        <v>215.45411752978359</v>
      </c>
      <c r="G858" s="426">
        <v>376.18775054025946</v>
      </c>
      <c r="H858" s="426">
        <v>671.11534150504065</v>
      </c>
      <c r="I858" s="426">
        <v>792.15900919332091</v>
      </c>
    </row>
    <row r="859" spans="2:9">
      <c r="B859" s="480" t="s">
        <v>337</v>
      </c>
      <c r="C859" s="663">
        <v>38.106837555969094</v>
      </c>
      <c r="D859" s="426">
        <v>139.28357202071305</v>
      </c>
      <c r="E859" s="426">
        <v>182.66009417949891</v>
      </c>
      <c r="F859" s="426">
        <v>232.83386222314846</v>
      </c>
      <c r="G859" s="426">
        <v>219.01662524048334</v>
      </c>
      <c r="H859" s="426">
        <v>268.99954080343861</v>
      </c>
      <c r="I859" s="426">
        <v>305.48180343472683</v>
      </c>
    </row>
    <row r="860" spans="2:9">
      <c r="B860" s="479" t="s">
        <v>294</v>
      </c>
      <c r="C860" s="663" t="s">
        <v>139</v>
      </c>
      <c r="D860" s="663" t="s">
        <v>139</v>
      </c>
      <c r="E860" s="663" t="s">
        <v>139</v>
      </c>
      <c r="F860" s="663" t="s">
        <v>139</v>
      </c>
      <c r="G860" s="663" t="s">
        <v>139</v>
      </c>
      <c r="H860" s="426">
        <v>23.390369983385217</v>
      </c>
      <c r="I860" s="426">
        <v>37.589085688251238</v>
      </c>
    </row>
    <row r="861" spans="2:9">
      <c r="B861" s="479" t="s">
        <v>236</v>
      </c>
      <c r="C861" s="426">
        <v>6.5432717316234479</v>
      </c>
      <c r="D861" s="426">
        <v>2.7586433631400591</v>
      </c>
      <c r="E861" s="426">
        <v>7.3743997542196693</v>
      </c>
      <c r="F861" s="426">
        <v>5.3701317051535868</v>
      </c>
      <c r="G861" s="426">
        <v>8.0004429503917027</v>
      </c>
      <c r="H861" s="426">
        <v>16.700812440402387</v>
      </c>
      <c r="I861" s="426">
        <v>0.46837837131962462</v>
      </c>
    </row>
    <row r="862" spans="2:9">
      <c r="B862" s="479"/>
      <c r="C862" s="426"/>
      <c r="D862" s="426"/>
      <c r="E862" s="426"/>
      <c r="F862" s="426"/>
      <c r="G862" s="426"/>
      <c r="H862" s="426"/>
      <c r="I862" s="426"/>
    </row>
    <row r="863" spans="2:9" ht="26.4">
      <c r="B863" s="82" t="s">
        <v>351</v>
      </c>
      <c r="C863" s="663" t="s">
        <v>139</v>
      </c>
      <c r="D863" s="663" t="s">
        <v>139</v>
      </c>
      <c r="E863" s="663" t="s">
        <v>139</v>
      </c>
      <c r="F863" s="583">
        <v>3.0347802776686802E-2</v>
      </c>
      <c r="G863" s="583">
        <v>0.43636363636363645</v>
      </c>
      <c r="H863" s="583">
        <v>14.381341075089235</v>
      </c>
      <c r="I863" s="583">
        <v>17.893905362190146</v>
      </c>
    </row>
    <row r="864" spans="2:9">
      <c r="B864" s="242" t="s">
        <v>309</v>
      </c>
      <c r="C864" s="663" t="s">
        <v>139</v>
      </c>
      <c r="D864" s="663" t="s">
        <v>139</v>
      </c>
      <c r="E864" s="663" t="s">
        <v>139</v>
      </c>
      <c r="F864" s="583">
        <v>3.0347802776686802E-2</v>
      </c>
      <c r="G864" s="583">
        <v>0.43636363636363645</v>
      </c>
      <c r="H864" s="583">
        <v>14.381341075089235</v>
      </c>
      <c r="I864" s="583">
        <v>14.381341075089235</v>
      </c>
    </row>
    <row r="865" spans="2:9">
      <c r="B865" s="242" t="s">
        <v>310</v>
      </c>
      <c r="C865" s="663" t="s">
        <v>139</v>
      </c>
      <c r="D865" s="663" t="s">
        <v>139</v>
      </c>
      <c r="E865" s="663" t="s">
        <v>139</v>
      </c>
      <c r="F865" s="663" t="s">
        <v>139</v>
      </c>
      <c r="G865" s="663" t="s">
        <v>139</v>
      </c>
      <c r="H865" s="663" t="s">
        <v>139</v>
      </c>
      <c r="I865" s="663" t="s">
        <v>139</v>
      </c>
    </row>
    <row r="866" spans="2:9">
      <c r="B866" s="242" t="s">
        <v>311</v>
      </c>
      <c r="C866" s="663" t="s">
        <v>139</v>
      </c>
      <c r="D866" s="663" t="s">
        <v>139</v>
      </c>
      <c r="E866" s="663" t="s">
        <v>139</v>
      </c>
      <c r="F866" s="663" t="s">
        <v>139</v>
      </c>
      <c r="G866" s="663" t="s">
        <v>139</v>
      </c>
      <c r="H866" s="663" t="s">
        <v>139</v>
      </c>
      <c r="I866" s="663" t="s">
        <v>139</v>
      </c>
    </row>
    <row r="867" spans="2:9">
      <c r="B867" s="242" t="s">
        <v>312</v>
      </c>
      <c r="C867" s="663" t="s">
        <v>139</v>
      </c>
      <c r="D867" s="663" t="s">
        <v>139</v>
      </c>
      <c r="E867" s="663" t="s">
        <v>139</v>
      </c>
      <c r="F867" s="663" t="s">
        <v>139</v>
      </c>
      <c r="G867" s="663" t="s">
        <v>139</v>
      </c>
      <c r="H867" s="663" t="s">
        <v>139</v>
      </c>
      <c r="I867" s="663" t="s">
        <v>139</v>
      </c>
    </row>
    <row r="868" spans="2:9">
      <c r="B868" s="242" t="s">
        <v>313</v>
      </c>
      <c r="C868" s="663" t="s">
        <v>139</v>
      </c>
      <c r="D868" s="663" t="s">
        <v>139</v>
      </c>
      <c r="E868" s="663" t="s">
        <v>139</v>
      </c>
      <c r="F868" s="663" t="s">
        <v>139</v>
      </c>
      <c r="G868" s="663" t="s">
        <v>139</v>
      </c>
      <c r="H868" s="663" t="s">
        <v>139</v>
      </c>
      <c r="I868" s="663" t="s">
        <v>139</v>
      </c>
    </row>
    <row r="869" spans="2:9">
      <c r="B869" s="242" t="s">
        <v>314</v>
      </c>
      <c r="C869" s="663" t="s">
        <v>139</v>
      </c>
      <c r="D869" s="663" t="s">
        <v>139</v>
      </c>
      <c r="E869" s="663" t="s">
        <v>139</v>
      </c>
      <c r="F869" s="663" t="s">
        <v>139</v>
      </c>
      <c r="G869" s="663" t="s">
        <v>139</v>
      </c>
      <c r="H869" s="663" t="s">
        <v>139</v>
      </c>
      <c r="I869" s="663" t="s">
        <v>139</v>
      </c>
    </row>
    <row r="870" spans="2:9">
      <c r="B870" s="242"/>
      <c r="C870" s="664"/>
      <c r="D870" s="664"/>
      <c r="E870" s="664"/>
      <c r="F870" s="664"/>
      <c r="G870" s="664"/>
      <c r="H870" s="664"/>
      <c r="I870" s="664"/>
    </row>
    <row r="871" spans="2:9">
      <c r="B871" s="153" t="s">
        <v>352</v>
      </c>
      <c r="C871" s="616"/>
      <c r="D871" s="616"/>
      <c r="E871" s="616"/>
      <c r="F871" s="616"/>
      <c r="G871" s="616"/>
      <c r="H871" s="616"/>
      <c r="I871" s="616"/>
    </row>
    <row r="872" spans="2:9" ht="15" customHeight="1">
      <c r="B872" s="242" t="s">
        <v>309</v>
      </c>
      <c r="C872" s="663" t="s">
        <v>139</v>
      </c>
      <c r="D872" s="663" t="s">
        <v>139</v>
      </c>
      <c r="E872" s="663" t="s">
        <v>139</v>
      </c>
      <c r="F872" s="663" t="s">
        <v>139</v>
      </c>
      <c r="G872" s="663" t="s">
        <v>139</v>
      </c>
      <c r="H872" s="663" t="s">
        <v>139</v>
      </c>
      <c r="I872" s="663" t="s">
        <v>139</v>
      </c>
    </row>
    <row r="873" spans="2:9">
      <c r="B873" s="242" t="s">
        <v>310</v>
      </c>
      <c r="C873" s="663" t="s">
        <v>139</v>
      </c>
      <c r="D873" s="663" t="s">
        <v>139</v>
      </c>
      <c r="E873" s="663" t="s">
        <v>139</v>
      </c>
      <c r="F873" s="663" t="s">
        <v>139</v>
      </c>
      <c r="G873" s="663" t="s">
        <v>139</v>
      </c>
      <c r="H873" s="663" t="s">
        <v>139</v>
      </c>
      <c r="I873" s="663" t="s">
        <v>139</v>
      </c>
    </row>
    <row r="874" spans="2:9">
      <c r="B874" s="242" t="s">
        <v>311</v>
      </c>
      <c r="C874" s="663" t="s">
        <v>139</v>
      </c>
      <c r="D874" s="663" t="s">
        <v>139</v>
      </c>
      <c r="E874" s="663" t="s">
        <v>139</v>
      </c>
      <c r="F874" s="663" t="s">
        <v>139</v>
      </c>
      <c r="G874" s="663" t="s">
        <v>139</v>
      </c>
      <c r="H874" s="663" t="s">
        <v>139</v>
      </c>
      <c r="I874" s="663" t="s">
        <v>139</v>
      </c>
    </row>
    <row r="875" spans="2:9">
      <c r="B875" s="242" t="s">
        <v>312</v>
      </c>
      <c r="C875" s="663" t="s">
        <v>139</v>
      </c>
      <c r="D875" s="663" t="s">
        <v>139</v>
      </c>
      <c r="E875" s="663" t="s">
        <v>139</v>
      </c>
      <c r="F875" s="663" t="s">
        <v>139</v>
      </c>
      <c r="G875" s="663" t="s">
        <v>139</v>
      </c>
      <c r="H875" s="663" t="s">
        <v>139</v>
      </c>
      <c r="I875" s="663" t="s">
        <v>139</v>
      </c>
    </row>
    <row r="876" spans="2:9">
      <c r="B876" s="242" t="s">
        <v>313</v>
      </c>
      <c r="C876" s="663" t="s">
        <v>139</v>
      </c>
      <c r="D876" s="663" t="s">
        <v>139</v>
      </c>
      <c r="E876" s="663" t="s">
        <v>139</v>
      </c>
      <c r="F876" s="663" t="s">
        <v>139</v>
      </c>
      <c r="G876" s="663" t="s">
        <v>139</v>
      </c>
      <c r="H876" s="663" t="s">
        <v>139</v>
      </c>
      <c r="I876" s="663" t="s">
        <v>139</v>
      </c>
    </row>
    <row r="877" spans="2:9" ht="15" thickBot="1">
      <c r="B877" s="242" t="s">
        <v>314</v>
      </c>
      <c r="C877" s="663" t="s">
        <v>139</v>
      </c>
      <c r="D877" s="663" t="s">
        <v>139</v>
      </c>
      <c r="E877" s="663" t="s">
        <v>139</v>
      </c>
      <c r="F877" s="663" t="s">
        <v>139</v>
      </c>
      <c r="G877" s="663" t="s">
        <v>139</v>
      </c>
      <c r="H877" s="663" t="s">
        <v>139</v>
      </c>
      <c r="I877" s="663" t="s">
        <v>139</v>
      </c>
    </row>
    <row r="878" spans="2:9" ht="15" thickTop="1">
      <c r="B878" s="1359" t="s">
        <v>1000</v>
      </c>
      <c r="C878" s="1359"/>
      <c r="D878" s="1359"/>
      <c r="E878" s="1359"/>
      <c r="F878" s="1359"/>
      <c r="G878" s="1359"/>
      <c r="H878" s="1359"/>
      <c r="I878" s="1359"/>
    </row>
    <row r="879" spans="2:9">
      <c r="B879" s="560"/>
      <c r="C879" s="560"/>
      <c r="D879" s="560"/>
      <c r="E879" s="560"/>
      <c r="F879" s="560"/>
      <c r="G879" s="560"/>
      <c r="H879" s="898"/>
      <c r="I879" s="898"/>
    </row>
    <row r="880" spans="2:9">
      <c r="B880" s="417"/>
      <c r="C880" s="411"/>
      <c r="D880" s="411"/>
      <c r="E880" s="411"/>
      <c r="F880" s="411"/>
      <c r="G880" s="411"/>
      <c r="H880" s="411"/>
      <c r="I880" s="411"/>
    </row>
    <row r="881" spans="2:9">
      <c r="B881" s="1358" t="s">
        <v>52</v>
      </c>
      <c r="C881" s="1358"/>
      <c r="D881" s="1358"/>
      <c r="E881" s="1358"/>
      <c r="F881" s="1358"/>
      <c r="G881" s="1358"/>
      <c r="H881" s="1358"/>
      <c r="I881" s="1358"/>
    </row>
    <row r="882" spans="2:9">
      <c r="B882" s="413" t="s">
        <v>51</v>
      </c>
      <c r="C882" s="411"/>
      <c r="D882" s="411"/>
      <c r="E882" s="411"/>
      <c r="F882" s="411"/>
      <c r="G882" s="411"/>
      <c r="H882" s="411"/>
      <c r="I882" s="411"/>
    </row>
    <row r="883" spans="2:9">
      <c r="B883" s="428" t="s">
        <v>172</v>
      </c>
      <c r="C883" s="411"/>
      <c r="D883" s="411"/>
      <c r="E883" s="411"/>
      <c r="F883" s="411"/>
      <c r="G883" s="411"/>
      <c r="H883" s="411"/>
      <c r="I883" s="411"/>
    </row>
    <row r="884" spans="2:9">
      <c r="B884" s="414"/>
      <c r="C884" s="411"/>
      <c r="D884" s="411"/>
      <c r="E884" s="411"/>
      <c r="F884" s="411"/>
      <c r="G884" s="411"/>
      <c r="H884" s="411"/>
      <c r="I884" s="411"/>
    </row>
    <row r="885" spans="2:9">
      <c r="B885" s="415"/>
      <c r="C885" s="416">
        <v>2014</v>
      </c>
      <c r="D885" s="416">
        <v>2015</v>
      </c>
      <c r="E885" s="416">
        <v>2016</v>
      </c>
      <c r="F885" s="416">
        <v>2017</v>
      </c>
      <c r="G885" s="416">
        <v>2018</v>
      </c>
      <c r="H885" s="416">
        <v>2019</v>
      </c>
      <c r="I885" s="416">
        <v>2020</v>
      </c>
    </row>
    <row r="886" spans="2:9">
      <c r="B886" s="561" t="s">
        <v>1005</v>
      </c>
      <c r="C886" s="411"/>
      <c r="D886" s="411"/>
      <c r="E886" s="411"/>
      <c r="F886" s="411"/>
      <c r="G886" s="411"/>
      <c r="H886" s="411"/>
      <c r="I886" s="411"/>
    </row>
    <row r="887" spans="2:9" ht="26.4">
      <c r="B887" s="82" t="s">
        <v>535</v>
      </c>
      <c r="C887" s="665">
        <v>32</v>
      </c>
      <c r="D887" s="665">
        <v>29</v>
      </c>
      <c r="E887" s="665">
        <v>29</v>
      </c>
      <c r="F887" s="665">
        <v>32</v>
      </c>
      <c r="G887" s="666">
        <v>32</v>
      </c>
      <c r="H887" s="666">
        <v>31</v>
      </c>
      <c r="I887" s="666">
        <v>31</v>
      </c>
    </row>
    <row r="888" spans="2:9">
      <c r="B888" s="242" t="s">
        <v>328</v>
      </c>
      <c r="C888" s="665">
        <v>1</v>
      </c>
      <c r="D888" s="665">
        <v>1</v>
      </c>
      <c r="E888" s="665">
        <v>1</v>
      </c>
      <c r="F888" s="665">
        <v>1</v>
      </c>
      <c r="G888" s="667">
        <v>1</v>
      </c>
      <c r="H888" s="667">
        <v>1</v>
      </c>
      <c r="I888" s="667">
        <v>1</v>
      </c>
    </row>
    <row r="889" spans="2:9">
      <c r="B889" s="242" t="s">
        <v>372</v>
      </c>
      <c r="C889" s="665">
        <v>0</v>
      </c>
      <c r="D889" s="665">
        <v>0</v>
      </c>
      <c r="E889" s="665">
        <v>0</v>
      </c>
      <c r="F889" s="665">
        <v>0</v>
      </c>
      <c r="G889" s="667">
        <v>0</v>
      </c>
      <c r="H889" s="667">
        <v>0</v>
      </c>
      <c r="I889" s="667">
        <v>0</v>
      </c>
    </row>
    <row r="890" spans="2:9">
      <c r="B890" s="242" t="s">
        <v>373</v>
      </c>
      <c r="C890" s="665">
        <v>1</v>
      </c>
      <c r="D890" s="665">
        <v>1</v>
      </c>
      <c r="E890" s="665">
        <v>1</v>
      </c>
      <c r="F890" s="665">
        <v>1</v>
      </c>
      <c r="G890" s="667">
        <v>1</v>
      </c>
      <c r="H890" s="667">
        <v>1</v>
      </c>
      <c r="I890" s="667">
        <v>1</v>
      </c>
    </row>
    <row r="891" spans="2:9">
      <c r="B891" s="242" t="s">
        <v>330</v>
      </c>
      <c r="C891" s="665">
        <v>28</v>
      </c>
      <c r="D891" s="665">
        <v>25</v>
      </c>
      <c r="E891" s="665">
        <v>25</v>
      </c>
      <c r="F891" s="665">
        <v>26</v>
      </c>
      <c r="G891" s="667">
        <v>26</v>
      </c>
      <c r="H891" s="667">
        <v>25</v>
      </c>
      <c r="I891" s="667">
        <v>25</v>
      </c>
    </row>
    <row r="892" spans="2:9">
      <c r="B892" s="242" t="s">
        <v>331</v>
      </c>
      <c r="C892" s="665">
        <v>2</v>
      </c>
      <c r="D892" s="665">
        <v>2</v>
      </c>
      <c r="E892" s="665">
        <v>2</v>
      </c>
      <c r="F892" s="665">
        <v>4</v>
      </c>
      <c r="G892" s="667">
        <v>4</v>
      </c>
      <c r="H892" s="667">
        <v>4</v>
      </c>
      <c r="I892" s="667">
        <v>4</v>
      </c>
    </row>
    <row r="893" spans="2:9">
      <c r="B893" s="242"/>
      <c r="C893" s="668"/>
      <c r="D893" s="668"/>
      <c r="E893" s="668"/>
      <c r="F893" s="668"/>
      <c r="G893" s="668"/>
      <c r="H893" s="668"/>
      <c r="I893" s="668"/>
    </row>
    <row r="894" spans="2:9" ht="26.4">
      <c r="B894" s="82" t="s">
        <v>371</v>
      </c>
      <c r="C894" s="665">
        <v>32</v>
      </c>
      <c r="D894" s="668">
        <v>29</v>
      </c>
      <c r="E894" s="668">
        <v>29</v>
      </c>
      <c r="F894" s="668">
        <v>32</v>
      </c>
      <c r="G894" s="668">
        <v>32</v>
      </c>
      <c r="H894" s="669">
        <v>31</v>
      </c>
      <c r="I894" s="669">
        <v>31</v>
      </c>
    </row>
    <row r="895" spans="2:9">
      <c r="B895" s="242" t="s">
        <v>328</v>
      </c>
      <c r="C895" s="665">
        <v>1</v>
      </c>
      <c r="D895" s="668">
        <v>1</v>
      </c>
      <c r="E895" s="668">
        <v>1</v>
      </c>
      <c r="F895" s="668">
        <v>1</v>
      </c>
      <c r="G895" s="668">
        <v>1</v>
      </c>
      <c r="H895" s="668">
        <v>1</v>
      </c>
      <c r="I895" s="668">
        <v>1</v>
      </c>
    </row>
    <row r="896" spans="2:9">
      <c r="B896" s="242" t="s">
        <v>372</v>
      </c>
      <c r="C896" s="665">
        <v>0</v>
      </c>
      <c r="D896" s="668">
        <v>0</v>
      </c>
      <c r="E896" s="668">
        <v>0</v>
      </c>
      <c r="F896" s="668">
        <v>0</v>
      </c>
      <c r="G896" s="668">
        <v>0</v>
      </c>
      <c r="H896" s="668">
        <v>0</v>
      </c>
      <c r="I896" s="668">
        <v>0</v>
      </c>
    </row>
    <row r="897" spans="2:9">
      <c r="B897" s="242" t="s">
        <v>373</v>
      </c>
      <c r="C897" s="665">
        <v>1</v>
      </c>
      <c r="D897" s="668">
        <v>1</v>
      </c>
      <c r="E897" s="668">
        <v>1</v>
      </c>
      <c r="F897" s="668">
        <v>1</v>
      </c>
      <c r="G897" s="668">
        <v>1</v>
      </c>
      <c r="H897" s="668">
        <v>1</v>
      </c>
      <c r="I897" s="668">
        <v>1</v>
      </c>
    </row>
    <row r="898" spans="2:9">
      <c r="B898" s="242" t="s">
        <v>330</v>
      </c>
      <c r="C898" s="665">
        <v>28</v>
      </c>
      <c r="D898" s="668">
        <v>25</v>
      </c>
      <c r="E898" s="668">
        <v>25</v>
      </c>
      <c r="F898" s="668">
        <v>26</v>
      </c>
      <c r="G898" s="668">
        <v>26</v>
      </c>
      <c r="H898" s="668">
        <v>25</v>
      </c>
      <c r="I898" s="668">
        <v>25</v>
      </c>
    </row>
    <row r="899" spans="2:9">
      <c r="B899" s="242" t="s">
        <v>331</v>
      </c>
      <c r="C899" s="665">
        <v>2</v>
      </c>
      <c r="D899" s="668">
        <v>2</v>
      </c>
      <c r="E899" s="668">
        <v>2</v>
      </c>
      <c r="F899" s="668">
        <v>4</v>
      </c>
      <c r="G899" s="668">
        <v>4</v>
      </c>
      <c r="H899" s="668">
        <v>4</v>
      </c>
      <c r="I899" s="668">
        <v>4</v>
      </c>
    </row>
    <row r="900" spans="2:9">
      <c r="B900" s="242"/>
      <c r="C900" s="668"/>
      <c r="D900" s="668"/>
      <c r="E900" s="668"/>
      <c r="F900" s="668"/>
      <c r="G900" s="668"/>
      <c r="H900" s="668"/>
      <c r="I900" s="668"/>
    </row>
    <row r="901" spans="2:9" ht="26.4">
      <c r="B901" s="82" t="s">
        <v>374</v>
      </c>
      <c r="C901" s="665" t="s">
        <v>139</v>
      </c>
      <c r="D901" s="665" t="s">
        <v>139</v>
      </c>
      <c r="E901" s="665" t="s">
        <v>139</v>
      </c>
      <c r="F901" s="665" t="s">
        <v>139</v>
      </c>
      <c r="G901" s="665" t="s">
        <v>139</v>
      </c>
      <c r="H901" s="665" t="s">
        <v>139</v>
      </c>
      <c r="I901" s="665" t="s">
        <v>139</v>
      </c>
    </row>
    <row r="902" spans="2:9">
      <c r="B902" s="242" t="s">
        <v>328</v>
      </c>
      <c r="C902" s="665" t="s">
        <v>139</v>
      </c>
      <c r="D902" s="665" t="s">
        <v>139</v>
      </c>
      <c r="E902" s="665" t="s">
        <v>139</v>
      </c>
      <c r="F902" s="665" t="s">
        <v>139</v>
      </c>
      <c r="G902" s="665" t="s">
        <v>139</v>
      </c>
      <c r="H902" s="665" t="s">
        <v>139</v>
      </c>
      <c r="I902" s="665" t="s">
        <v>139</v>
      </c>
    </row>
    <row r="903" spans="2:9">
      <c r="B903" s="242" t="s">
        <v>372</v>
      </c>
      <c r="C903" s="665" t="s">
        <v>139</v>
      </c>
      <c r="D903" s="665" t="s">
        <v>139</v>
      </c>
      <c r="E903" s="665" t="s">
        <v>139</v>
      </c>
      <c r="F903" s="665" t="s">
        <v>139</v>
      </c>
      <c r="G903" s="665" t="s">
        <v>139</v>
      </c>
      <c r="H903" s="665" t="s">
        <v>139</v>
      </c>
      <c r="I903" s="665" t="s">
        <v>139</v>
      </c>
    </row>
    <row r="904" spans="2:9">
      <c r="B904" s="242" t="s">
        <v>373</v>
      </c>
      <c r="C904" s="665" t="s">
        <v>139</v>
      </c>
      <c r="D904" s="665" t="s">
        <v>139</v>
      </c>
      <c r="E904" s="665" t="s">
        <v>139</v>
      </c>
      <c r="F904" s="665" t="s">
        <v>139</v>
      </c>
      <c r="G904" s="665" t="s">
        <v>139</v>
      </c>
      <c r="H904" s="665" t="s">
        <v>139</v>
      </c>
      <c r="I904" s="665" t="s">
        <v>139</v>
      </c>
    </row>
    <row r="905" spans="2:9">
      <c r="B905" s="242" t="s">
        <v>330</v>
      </c>
      <c r="C905" s="665" t="s">
        <v>139</v>
      </c>
      <c r="D905" s="665" t="s">
        <v>139</v>
      </c>
      <c r="E905" s="665" t="s">
        <v>139</v>
      </c>
      <c r="F905" s="665" t="s">
        <v>139</v>
      </c>
      <c r="G905" s="665" t="s">
        <v>139</v>
      </c>
      <c r="H905" s="665" t="s">
        <v>139</v>
      </c>
      <c r="I905" s="665" t="s">
        <v>139</v>
      </c>
    </row>
    <row r="906" spans="2:9">
      <c r="B906" s="242" t="s">
        <v>331</v>
      </c>
      <c r="C906" s="665" t="s">
        <v>139</v>
      </c>
      <c r="D906" s="665" t="s">
        <v>139</v>
      </c>
      <c r="E906" s="665" t="s">
        <v>139</v>
      </c>
      <c r="F906" s="665" t="s">
        <v>139</v>
      </c>
      <c r="G906" s="665" t="s">
        <v>139</v>
      </c>
      <c r="H906" s="665" t="s">
        <v>139</v>
      </c>
      <c r="I906" s="665" t="s">
        <v>139</v>
      </c>
    </row>
    <row r="907" spans="2:9">
      <c r="B907" s="419"/>
      <c r="C907" s="670"/>
      <c r="D907" s="670"/>
      <c r="E907" s="670"/>
      <c r="F907" s="670"/>
      <c r="G907" s="670"/>
      <c r="H907" s="670"/>
      <c r="I907" s="670"/>
    </row>
    <row r="908" spans="2:9">
      <c r="B908" s="561" t="s">
        <v>997</v>
      </c>
      <c r="C908" s="670"/>
      <c r="D908" s="670"/>
      <c r="E908" s="670"/>
      <c r="F908" s="670"/>
      <c r="G908" s="670"/>
      <c r="H908" s="670"/>
      <c r="I908" s="670"/>
    </row>
    <row r="909" spans="2:9" ht="26.4">
      <c r="B909" s="82" t="s">
        <v>535</v>
      </c>
      <c r="C909" s="665">
        <v>9</v>
      </c>
      <c r="D909" s="667">
        <v>9</v>
      </c>
      <c r="E909" s="667">
        <v>9</v>
      </c>
      <c r="F909" s="667">
        <v>9</v>
      </c>
      <c r="G909" s="667">
        <v>12</v>
      </c>
      <c r="H909" s="667">
        <v>14</v>
      </c>
      <c r="I909" s="667">
        <v>14</v>
      </c>
    </row>
    <row r="910" spans="2:9">
      <c r="B910" s="242" t="s">
        <v>328</v>
      </c>
      <c r="C910" s="665" t="s">
        <v>139</v>
      </c>
      <c r="D910" s="665" t="s">
        <v>139</v>
      </c>
      <c r="E910" s="665" t="s">
        <v>139</v>
      </c>
      <c r="F910" s="665" t="s">
        <v>139</v>
      </c>
      <c r="G910" s="665" t="s">
        <v>139</v>
      </c>
      <c r="H910" s="665" t="s">
        <v>139</v>
      </c>
      <c r="I910" s="665">
        <v>0</v>
      </c>
    </row>
    <row r="911" spans="2:9">
      <c r="B911" s="242" t="s">
        <v>372</v>
      </c>
      <c r="C911" s="665" t="s">
        <v>139</v>
      </c>
      <c r="D911" s="665" t="s">
        <v>139</v>
      </c>
      <c r="E911" s="665" t="s">
        <v>139</v>
      </c>
      <c r="F911" s="665" t="s">
        <v>139</v>
      </c>
      <c r="G911" s="665" t="s">
        <v>139</v>
      </c>
      <c r="H911" s="665" t="s">
        <v>139</v>
      </c>
      <c r="I911" s="665">
        <v>0</v>
      </c>
    </row>
    <row r="912" spans="2:9">
      <c r="B912" s="242" t="s">
        <v>373</v>
      </c>
      <c r="C912" s="665">
        <v>1</v>
      </c>
      <c r="D912" s="667">
        <v>1</v>
      </c>
      <c r="E912" s="667">
        <v>1</v>
      </c>
      <c r="F912" s="667">
        <v>1</v>
      </c>
      <c r="G912" s="667">
        <v>1</v>
      </c>
      <c r="H912" s="667">
        <v>1</v>
      </c>
      <c r="I912" s="667">
        <v>1</v>
      </c>
    </row>
    <row r="913" spans="2:9">
      <c r="B913" s="242" t="s">
        <v>330</v>
      </c>
      <c r="C913" s="665" t="s">
        <v>139</v>
      </c>
      <c r="D913" s="665" t="s">
        <v>139</v>
      </c>
      <c r="E913" s="665" t="s">
        <v>139</v>
      </c>
      <c r="F913" s="665" t="s">
        <v>139</v>
      </c>
      <c r="G913" s="665" t="s">
        <v>139</v>
      </c>
      <c r="H913" s="665" t="s">
        <v>139</v>
      </c>
      <c r="I913" s="665">
        <v>0</v>
      </c>
    </row>
    <row r="914" spans="2:9">
      <c r="B914" s="242" t="s">
        <v>331</v>
      </c>
      <c r="C914" s="665">
        <v>8</v>
      </c>
      <c r="D914" s="667">
        <v>8</v>
      </c>
      <c r="E914" s="667">
        <v>8</v>
      </c>
      <c r="F914" s="667">
        <v>8</v>
      </c>
      <c r="G914" s="667">
        <v>11</v>
      </c>
      <c r="H914" s="667">
        <v>13</v>
      </c>
      <c r="I914" s="667">
        <v>13</v>
      </c>
    </row>
    <row r="915" spans="2:9">
      <c r="B915" s="242"/>
      <c r="C915" s="667"/>
      <c r="D915" s="667"/>
      <c r="E915" s="667"/>
      <c r="F915" s="667"/>
      <c r="G915" s="667"/>
      <c r="H915" s="667"/>
      <c r="I915" s="667"/>
    </row>
    <row r="916" spans="2:9" ht="26.4">
      <c r="B916" s="82" t="s">
        <v>371</v>
      </c>
      <c r="C916" s="665">
        <v>9</v>
      </c>
      <c r="D916" s="667">
        <v>9</v>
      </c>
      <c r="E916" s="667">
        <v>9</v>
      </c>
      <c r="F916" s="667">
        <v>9</v>
      </c>
      <c r="G916" s="667">
        <v>12</v>
      </c>
      <c r="H916" s="667">
        <v>14</v>
      </c>
      <c r="I916" s="667">
        <v>14</v>
      </c>
    </row>
    <row r="917" spans="2:9">
      <c r="B917" s="242" t="s">
        <v>328</v>
      </c>
      <c r="C917" s="665" t="s">
        <v>139</v>
      </c>
      <c r="D917" s="665" t="s">
        <v>139</v>
      </c>
      <c r="E917" s="665" t="s">
        <v>139</v>
      </c>
      <c r="F917" s="665" t="s">
        <v>139</v>
      </c>
      <c r="G917" s="665" t="s">
        <v>139</v>
      </c>
      <c r="H917" s="665" t="s">
        <v>139</v>
      </c>
      <c r="I917" s="665">
        <v>0</v>
      </c>
    </row>
    <row r="918" spans="2:9">
      <c r="B918" s="242" t="s">
        <v>372</v>
      </c>
      <c r="C918" s="665" t="s">
        <v>139</v>
      </c>
      <c r="D918" s="665" t="s">
        <v>139</v>
      </c>
      <c r="E918" s="665" t="s">
        <v>139</v>
      </c>
      <c r="F918" s="665" t="s">
        <v>139</v>
      </c>
      <c r="G918" s="665" t="s">
        <v>139</v>
      </c>
      <c r="H918" s="665" t="s">
        <v>139</v>
      </c>
      <c r="I918" s="665">
        <v>0</v>
      </c>
    </row>
    <row r="919" spans="2:9">
      <c r="B919" s="242" t="s">
        <v>373</v>
      </c>
      <c r="C919" s="665">
        <v>1</v>
      </c>
      <c r="D919" s="667">
        <v>1</v>
      </c>
      <c r="E919" s="667">
        <v>1</v>
      </c>
      <c r="F919" s="667">
        <v>1</v>
      </c>
      <c r="G919" s="667">
        <v>1</v>
      </c>
      <c r="H919" s="667">
        <v>1</v>
      </c>
      <c r="I919" s="667">
        <v>1</v>
      </c>
    </row>
    <row r="920" spans="2:9">
      <c r="B920" s="242" t="s">
        <v>330</v>
      </c>
      <c r="C920" s="665" t="s">
        <v>139</v>
      </c>
      <c r="D920" s="665" t="s">
        <v>139</v>
      </c>
      <c r="E920" s="665" t="s">
        <v>139</v>
      </c>
      <c r="F920" s="665" t="s">
        <v>139</v>
      </c>
      <c r="G920" s="665" t="s">
        <v>139</v>
      </c>
      <c r="H920" s="665" t="s">
        <v>139</v>
      </c>
      <c r="I920" s="665">
        <v>0</v>
      </c>
    </row>
    <row r="921" spans="2:9">
      <c r="B921" s="242" t="s">
        <v>331</v>
      </c>
      <c r="C921" s="665">
        <v>8</v>
      </c>
      <c r="D921" s="667">
        <v>8</v>
      </c>
      <c r="E921" s="667">
        <v>8</v>
      </c>
      <c r="F921" s="667">
        <v>8</v>
      </c>
      <c r="G921" s="667">
        <v>11</v>
      </c>
      <c r="H921" s="667">
        <v>13</v>
      </c>
      <c r="I921" s="667">
        <v>13</v>
      </c>
    </row>
    <row r="922" spans="2:9">
      <c r="B922" s="242"/>
      <c r="C922" s="667"/>
      <c r="D922" s="667"/>
      <c r="E922" s="667"/>
      <c r="F922" s="667"/>
      <c r="G922" s="667"/>
      <c r="H922" s="667"/>
      <c r="I922" s="667"/>
    </row>
    <row r="923" spans="2:9" ht="26.4">
      <c r="B923" s="82" t="s">
        <v>374</v>
      </c>
      <c r="C923" s="665" t="s">
        <v>139</v>
      </c>
      <c r="D923" s="665" t="s">
        <v>139</v>
      </c>
      <c r="E923" s="665" t="s">
        <v>139</v>
      </c>
      <c r="F923" s="665" t="s">
        <v>139</v>
      </c>
      <c r="G923" s="665" t="s">
        <v>139</v>
      </c>
      <c r="H923" s="665" t="s">
        <v>139</v>
      </c>
      <c r="I923" s="665" t="s">
        <v>139</v>
      </c>
    </row>
    <row r="924" spans="2:9">
      <c r="B924" s="242" t="s">
        <v>328</v>
      </c>
      <c r="C924" s="665" t="s">
        <v>139</v>
      </c>
      <c r="D924" s="665" t="s">
        <v>139</v>
      </c>
      <c r="E924" s="665" t="s">
        <v>139</v>
      </c>
      <c r="F924" s="665" t="s">
        <v>139</v>
      </c>
      <c r="G924" s="665" t="s">
        <v>139</v>
      </c>
      <c r="H924" s="665" t="s">
        <v>139</v>
      </c>
      <c r="I924" s="665" t="s">
        <v>139</v>
      </c>
    </row>
    <row r="925" spans="2:9">
      <c r="B925" s="242" t="s">
        <v>372</v>
      </c>
      <c r="C925" s="665" t="s">
        <v>139</v>
      </c>
      <c r="D925" s="665" t="s">
        <v>139</v>
      </c>
      <c r="E925" s="665" t="s">
        <v>139</v>
      </c>
      <c r="F925" s="665" t="s">
        <v>139</v>
      </c>
      <c r="G925" s="665" t="s">
        <v>139</v>
      </c>
      <c r="H925" s="665" t="s">
        <v>139</v>
      </c>
      <c r="I925" s="665" t="s">
        <v>139</v>
      </c>
    </row>
    <row r="926" spans="2:9">
      <c r="B926" s="242" t="s">
        <v>373</v>
      </c>
      <c r="C926" s="665" t="s">
        <v>139</v>
      </c>
      <c r="D926" s="665" t="s">
        <v>139</v>
      </c>
      <c r="E926" s="665" t="s">
        <v>139</v>
      </c>
      <c r="F926" s="665" t="s">
        <v>139</v>
      </c>
      <c r="G926" s="665" t="s">
        <v>139</v>
      </c>
      <c r="H926" s="665" t="s">
        <v>139</v>
      </c>
      <c r="I926" s="665" t="s">
        <v>139</v>
      </c>
    </row>
    <row r="927" spans="2:9">
      <c r="B927" s="242" t="s">
        <v>330</v>
      </c>
      <c r="C927" s="665" t="s">
        <v>139</v>
      </c>
      <c r="D927" s="665" t="s">
        <v>139</v>
      </c>
      <c r="E927" s="665" t="s">
        <v>139</v>
      </c>
      <c r="F927" s="665" t="s">
        <v>139</v>
      </c>
      <c r="G927" s="665" t="s">
        <v>139</v>
      </c>
      <c r="H927" s="665" t="s">
        <v>139</v>
      </c>
      <c r="I927" s="665" t="s">
        <v>139</v>
      </c>
    </row>
    <row r="928" spans="2:9" ht="15" thickBot="1">
      <c r="B928" s="522" t="s">
        <v>331</v>
      </c>
      <c r="C928" s="665" t="s">
        <v>139</v>
      </c>
      <c r="D928" s="665" t="s">
        <v>139</v>
      </c>
      <c r="E928" s="665" t="s">
        <v>139</v>
      </c>
      <c r="F928" s="665" t="s">
        <v>139</v>
      </c>
      <c r="G928" s="665" t="s">
        <v>139</v>
      </c>
      <c r="H928" s="665" t="s">
        <v>139</v>
      </c>
      <c r="I928" s="665" t="s">
        <v>139</v>
      </c>
    </row>
    <row r="929" spans="2:9" ht="15" thickTop="1">
      <c r="B929" s="1359" t="s">
        <v>1006</v>
      </c>
      <c r="C929" s="1359"/>
      <c r="D929" s="1359"/>
      <c r="E929" s="1359"/>
      <c r="F929" s="1359"/>
      <c r="G929" s="1359"/>
      <c r="H929" s="1359"/>
      <c r="I929" s="1359"/>
    </row>
    <row r="930" spans="2:9">
      <c r="B930" s="1374"/>
      <c r="C930" s="1374"/>
      <c r="D930" s="1374"/>
      <c r="E930" s="1374"/>
      <c r="F930" s="1374"/>
      <c r="G930" s="1374"/>
      <c r="H930" s="1374"/>
      <c r="I930" s="1374"/>
    </row>
    <row r="931" spans="2:9">
      <c r="B931" s="422"/>
      <c r="C931" s="411"/>
      <c r="D931" s="411"/>
      <c r="E931" s="411"/>
      <c r="F931" s="411"/>
      <c r="G931" s="411"/>
      <c r="H931" s="411"/>
      <c r="I931" s="411"/>
    </row>
    <row r="932" spans="2:9">
      <c r="B932" s="1358" t="s">
        <v>54</v>
      </c>
      <c r="C932" s="1358"/>
      <c r="D932" s="1358"/>
      <c r="E932" s="1358"/>
      <c r="F932" s="1358"/>
      <c r="G932" s="1358"/>
      <c r="H932" s="1358"/>
      <c r="I932" s="1358"/>
    </row>
    <row r="933" spans="2:9">
      <c r="B933" s="413" t="s">
        <v>53</v>
      </c>
      <c r="C933" s="411"/>
      <c r="D933" s="411"/>
      <c r="E933" s="411"/>
      <c r="F933" s="411"/>
      <c r="G933" s="411"/>
      <c r="H933" s="411"/>
      <c r="I933" s="411"/>
    </row>
    <row r="934" spans="2:9">
      <c r="B934" s="422" t="s">
        <v>376</v>
      </c>
      <c r="C934" s="411"/>
      <c r="D934" s="411"/>
      <c r="E934" s="411"/>
      <c r="F934" s="411"/>
      <c r="G934" s="411"/>
      <c r="H934" s="411"/>
      <c r="I934" s="411"/>
    </row>
    <row r="935" spans="2:9">
      <c r="B935" s="422"/>
      <c r="C935" s="411"/>
      <c r="D935" s="411"/>
      <c r="E935" s="411"/>
      <c r="F935" s="411"/>
      <c r="G935" s="411"/>
      <c r="H935" s="411"/>
      <c r="I935" s="411"/>
    </row>
    <row r="936" spans="2:9">
      <c r="B936" s="415"/>
      <c r="C936" s="416">
        <v>2014</v>
      </c>
      <c r="D936" s="416">
        <v>2015</v>
      </c>
      <c r="E936" s="416">
        <v>2016</v>
      </c>
      <c r="F936" s="416">
        <v>2017</v>
      </c>
      <c r="G936" s="416">
        <v>2018</v>
      </c>
      <c r="H936" s="416">
        <v>2019</v>
      </c>
      <c r="I936" s="416">
        <v>2020</v>
      </c>
    </row>
    <row r="937" spans="2:9">
      <c r="B937" s="561" t="s">
        <v>996</v>
      </c>
      <c r="C937" s="411"/>
      <c r="D937" s="411"/>
      <c r="E937" s="411"/>
      <c r="F937" s="411"/>
      <c r="G937" s="411"/>
      <c r="H937" s="411"/>
      <c r="I937" s="411"/>
    </row>
    <row r="938" spans="2:9">
      <c r="B938" s="82" t="s">
        <v>378</v>
      </c>
      <c r="C938" s="461" t="s">
        <v>139</v>
      </c>
      <c r="D938" s="461" t="s">
        <v>139</v>
      </c>
      <c r="E938" s="461" t="s">
        <v>139</v>
      </c>
      <c r="F938" s="461">
        <v>2E-3</v>
      </c>
      <c r="G938" s="420">
        <v>5.0000000000000001E-3</v>
      </c>
      <c r="H938" s="420">
        <v>6.0000000000000001E-3</v>
      </c>
      <c r="I938" s="420">
        <v>7.0000000000000001E-3</v>
      </c>
    </row>
    <row r="939" spans="2:9">
      <c r="B939" s="242" t="s">
        <v>291</v>
      </c>
      <c r="C939" s="461" t="s">
        <v>139</v>
      </c>
      <c r="D939" s="461" t="s">
        <v>139</v>
      </c>
      <c r="E939" s="461" t="s">
        <v>139</v>
      </c>
      <c r="F939" s="461">
        <v>2E-3</v>
      </c>
      <c r="G939" s="420">
        <v>5.0000000000000001E-3</v>
      </c>
      <c r="H939" s="420">
        <v>6.0000000000000001E-3</v>
      </c>
      <c r="I939" s="420">
        <v>0</v>
      </c>
    </row>
    <row r="940" spans="2:9">
      <c r="B940" s="475" t="s">
        <v>292</v>
      </c>
      <c r="C940" s="461" t="s">
        <v>139</v>
      </c>
      <c r="D940" s="461" t="s">
        <v>139</v>
      </c>
      <c r="E940" s="461" t="s">
        <v>139</v>
      </c>
      <c r="F940" s="461" t="s">
        <v>139</v>
      </c>
      <c r="G940" s="461" t="s">
        <v>139</v>
      </c>
      <c r="H940" s="461" t="s">
        <v>139</v>
      </c>
      <c r="I940" s="461" t="s">
        <v>139</v>
      </c>
    </row>
    <row r="941" spans="2:9">
      <c r="B941" s="475" t="s">
        <v>293</v>
      </c>
      <c r="C941" s="461" t="s">
        <v>139</v>
      </c>
      <c r="D941" s="461" t="s">
        <v>139</v>
      </c>
      <c r="E941" s="461" t="s">
        <v>139</v>
      </c>
      <c r="F941" s="461">
        <v>2E-3</v>
      </c>
      <c r="G941" s="420">
        <v>5.0000000000000001E-3</v>
      </c>
      <c r="H941" s="420">
        <v>6.0000000000000001E-3</v>
      </c>
      <c r="I941" s="420">
        <v>7.0000000000000001E-3</v>
      </c>
    </row>
    <row r="942" spans="2:9">
      <c r="B942" s="242" t="s">
        <v>294</v>
      </c>
      <c r="C942" s="461" t="s">
        <v>139</v>
      </c>
      <c r="D942" s="461" t="s">
        <v>139</v>
      </c>
      <c r="E942" s="461" t="s">
        <v>139</v>
      </c>
      <c r="F942" s="461" t="s">
        <v>139</v>
      </c>
      <c r="G942" s="461" t="s">
        <v>139</v>
      </c>
      <c r="H942" s="461" t="s">
        <v>139</v>
      </c>
      <c r="I942" s="461" t="s">
        <v>139</v>
      </c>
    </row>
    <row r="943" spans="2:9">
      <c r="B943" s="242" t="s">
        <v>236</v>
      </c>
      <c r="C943" s="461" t="s">
        <v>139</v>
      </c>
      <c r="D943" s="461" t="s">
        <v>139</v>
      </c>
      <c r="E943" s="461" t="s">
        <v>139</v>
      </c>
      <c r="F943" s="461" t="s">
        <v>139</v>
      </c>
      <c r="G943" s="461" t="s">
        <v>139</v>
      </c>
      <c r="H943" s="461" t="s">
        <v>139</v>
      </c>
      <c r="I943" s="461" t="s">
        <v>139</v>
      </c>
    </row>
    <row r="944" spans="2:9">
      <c r="B944" s="82"/>
      <c r="C944" s="461"/>
      <c r="D944" s="461"/>
      <c r="E944" s="461"/>
      <c r="F944" s="461"/>
      <c r="G944" s="461"/>
      <c r="H944" s="461"/>
      <c r="I944" s="461"/>
    </row>
    <row r="945" spans="2:9">
      <c r="B945" s="561" t="s">
        <v>997</v>
      </c>
      <c r="C945" s="461"/>
      <c r="D945" s="461"/>
      <c r="E945" s="461"/>
      <c r="F945" s="461"/>
      <c r="G945" s="461"/>
      <c r="H945" s="461"/>
      <c r="I945" s="461"/>
    </row>
    <row r="946" spans="2:9">
      <c r="B946" s="82" t="s">
        <v>378</v>
      </c>
      <c r="C946" s="420">
        <v>8.8999999999999996E-2</v>
      </c>
      <c r="D946" s="420">
        <v>0.17199999999999999</v>
      </c>
      <c r="E946" s="420">
        <v>0.14000000000000001</v>
      </c>
      <c r="F946" s="420">
        <v>6.6000000000000003E-2</v>
      </c>
      <c r="G946" s="420">
        <v>8.8999999999999996E-2</v>
      </c>
      <c r="H946" s="420">
        <v>0.111</v>
      </c>
      <c r="I946" s="420">
        <v>0.65400000000000003</v>
      </c>
    </row>
    <row r="947" spans="2:9">
      <c r="B947" s="242" t="s">
        <v>291</v>
      </c>
      <c r="C947" s="420">
        <v>8.8999999999999996E-2</v>
      </c>
      <c r="D947" s="420">
        <v>0.17199999999999999</v>
      </c>
      <c r="E947" s="420">
        <v>0.128</v>
      </c>
      <c r="F947" s="420">
        <v>6.5000000000000002E-2</v>
      </c>
      <c r="G947" s="420">
        <v>8.7999999999999995E-2</v>
      </c>
      <c r="H947" s="420">
        <v>8.6999999999999994E-2</v>
      </c>
      <c r="I947" s="420">
        <v>2.8000000000000001E-2</v>
      </c>
    </row>
    <row r="948" spans="2:9">
      <c r="B948" s="475" t="s">
        <v>292</v>
      </c>
      <c r="C948" s="420">
        <v>1.4E-2</v>
      </c>
      <c r="D948" s="420">
        <v>0</v>
      </c>
      <c r="E948" s="420">
        <v>3.0000000000000001E-3</v>
      </c>
      <c r="F948" s="420">
        <v>2E-3</v>
      </c>
      <c r="G948" s="420">
        <v>8.0000000000000002E-3</v>
      </c>
      <c r="H948" s="420">
        <v>1.6E-2</v>
      </c>
      <c r="I948" s="420">
        <v>0.61799999999999999</v>
      </c>
    </row>
    <row r="949" spans="2:9">
      <c r="B949" s="475" t="s">
        <v>293</v>
      </c>
      <c r="C949" s="420">
        <v>7.4999999999999997E-2</v>
      </c>
      <c r="D949" s="420">
        <v>0.17199999999999999</v>
      </c>
      <c r="E949" s="420">
        <v>0.125</v>
      </c>
      <c r="F949" s="420">
        <v>6.3E-2</v>
      </c>
      <c r="G949" s="420">
        <v>0.08</v>
      </c>
      <c r="H949" s="420">
        <v>8.6999999999999994E-2</v>
      </c>
      <c r="I949" s="420">
        <v>8.0000000000000002E-3</v>
      </c>
    </row>
    <row r="950" spans="2:9">
      <c r="B950" s="242" t="s">
        <v>294</v>
      </c>
      <c r="C950" s="420">
        <v>0</v>
      </c>
      <c r="D950" s="420">
        <v>0</v>
      </c>
      <c r="E950" s="420">
        <v>0</v>
      </c>
      <c r="F950" s="420">
        <v>0</v>
      </c>
      <c r="G950" s="420">
        <v>0</v>
      </c>
      <c r="H950" s="420">
        <v>8.0000000000000002E-3</v>
      </c>
      <c r="I950" s="420">
        <v>7.0000000000000001E-3</v>
      </c>
    </row>
    <row r="951" spans="2:9" ht="15" thickBot="1">
      <c r="B951" s="522" t="s">
        <v>236</v>
      </c>
      <c r="C951" s="461" t="s">
        <v>139</v>
      </c>
      <c r="D951" s="461" t="s">
        <v>139</v>
      </c>
      <c r="E951" s="438">
        <v>1.2E-2</v>
      </c>
      <c r="F951" s="438">
        <v>1E-3</v>
      </c>
      <c r="G951" s="438">
        <v>1E-3</v>
      </c>
      <c r="H951" s="438">
        <v>1.6E-2</v>
      </c>
      <c r="I951" s="438">
        <v>0</v>
      </c>
    </row>
    <row r="952" spans="2:9" ht="15" thickTop="1">
      <c r="B952" s="1359" t="s">
        <v>998</v>
      </c>
      <c r="C952" s="1359"/>
      <c r="D952" s="1359"/>
      <c r="E952" s="1359"/>
      <c r="F952" s="1359"/>
      <c r="G952" s="1359"/>
      <c r="H952" s="1359"/>
      <c r="I952" s="1359"/>
    </row>
    <row r="953" spans="2:9">
      <c r="B953" s="1374" t="s">
        <v>999</v>
      </c>
      <c r="C953" s="1374"/>
      <c r="D953" s="1374"/>
      <c r="E953" s="1374"/>
      <c r="F953" s="1374"/>
      <c r="G953" s="1374"/>
      <c r="H953" s="1374"/>
      <c r="I953" s="1374"/>
    </row>
    <row r="954" spans="2:9">
      <c r="B954" s="417"/>
      <c r="C954" s="411"/>
      <c r="D954" s="411"/>
      <c r="E954" s="411"/>
      <c r="F954" s="411"/>
      <c r="G954" s="411"/>
      <c r="H954" s="411"/>
      <c r="I954" s="411"/>
    </row>
    <row r="955" spans="2:9">
      <c r="B955" s="1358" t="s">
        <v>56</v>
      </c>
      <c r="C955" s="1358"/>
      <c r="D955" s="1358"/>
      <c r="E955" s="1358"/>
      <c r="F955" s="1358"/>
      <c r="G955" s="1358"/>
      <c r="H955" s="1358"/>
      <c r="I955" s="1358"/>
    </row>
    <row r="956" spans="2:9">
      <c r="B956" s="413" t="s">
        <v>55</v>
      </c>
      <c r="C956" s="411"/>
      <c r="D956" s="411"/>
      <c r="E956" s="411"/>
      <c r="F956" s="411"/>
      <c r="G956" s="411"/>
      <c r="H956" s="411"/>
      <c r="I956" s="411"/>
    </row>
    <row r="957" spans="2:9">
      <c r="B957" s="422" t="s">
        <v>379</v>
      </c>
      <c r="C957" s="411"/>
      <c r="D957" s="411"/>
      <c r="E957" s="411"/>
      <c r="F957" s="411"/>
      <c r="G957" s="411"/>
      <c r="H957" s="411"/>
      <c r="I957" s="411"/>
    </row>
    <row r="958" spans="2:9">
      <c r="B958" s="671"/>
      <c r="C958" s="411"/>
      <c r="D958" s="411"/>
      <c r="E958" s="411"/>
      <c r="F958" s="411"/>
      <c r="G958" s="411"/>
      <c r="H958" s="411"/>
      <c r="I958" s="411"/>
    </row>
    <row r="959" spans="2:9">
      <c r="B959" s="415"/>
      <c r="C959" s="416">
        <v>2014</v>
      </c>
      <c r="D959" s="416">
        <v>2015</v>
      </c>
      <c r="E959" s="416">
        <v>2016</v>
      </c>
      <c r="F959" s="416">
        <v>2017</v>
      </c>
      <c r="G959" s="416">
        <v>2018</v>
      </c>
      <c r="H959" s="416">
        <v>2019</v>
      </c>
      <c r="I959" s="416">
        <v>2020</v>
      </c>
    </row>
    <row r="960" spans="2:9">
      <c r="B960" s="561" t="s">
        <v>1007</v>
      </c>
      <c r="C960" s="411"/>
      <c r="D960" s="411"/>
      <c r="E960" s="411"/>
      <c r="F960" s="411"/>
      <c r="G960" s="411"/>
      <c r="H960" s="411"/>
      <c r="I960" s="411"/>
    </row>
    <row r="961" spans="2:9">
      <c r="B961" s="82" t="s">
        <v>380</v>
      </c>
      <c r="C961" s="426">
        <v>1926.4432218131803</v>
      </c>
      <c r="D961" s="426">
        <v>1392.1804392351096</v>
      </c>
      <c r="E961" s="426">
        <v>1672.5769054582613</v>
      </c>
      <c r="F961" s="426">
        <v>2331.4732435082547</v>
      </c>
      <c r="G961" s="426">
        <v>2119.9481351006789</v>
      </c>
      <c r="H961" s="426">
        <v>2100.9715075867016</v>
      </c>
      <c r="I961" s="426">
        <v>2307.4244481976098</v>
      </c>
    </row>
    <row r="962" spans="2:9">
      <c r="B962" s="242" t="s">
        <v>291</v>
      </c>
      <c r="C962" s="426">
        <v>1926.4432218131803</v>
      </c>
      <c r="D962" s="426">
        <v>1392.1804392351096</v>
      </c>
      <c r="E962" s="426">
        <v>1672.5769054582613</v>
      </c>
      <c r="F962" s="426">
        <v>2331.4732435082547</v>
      </c>
      <c r="G962" s="426">
        <v>2119.9481351006789</v>
      </c>
      <c r="H962" s="426">
        <v>2100.9715075867016</v>
      </c>
      <c r="I962" s="426">
        <v>2307.4244481976098</v>
      </c>
    </row>
    <row r="963" spans="2:9">
      <c r="B963" s="475" t="s">
        <v>292</v>
      </c>
      <c r="C963" s="426">
        <v>1285.003438650431</v>
      </c>
      <c r="D963" s="426">
        <v>862.71008548490761</v>
      </c>
      <c r="E963" s="426">
        <v>1246.1432749568341</v>
      </c>
      <c r="F963" s="426">
        <v>1911.0316703314516</v>
      </c>
      <c r="G963" s="426">
        <v>1622.6676541558165</v>
      </c>
      <c r="H963" s="426">
        <v>1590.4155136389563</v>
      </c>
      <c r="I963" s="426">
        <v>1659.6149716481234</v>
      </c>
    </row>
    <row r="964" spans="2:9">
      <c r="B964" s="475" t="s">
        <v>293</v>
      </c>
      <c r="C964" s="426">
        <v>641.43978316274934</v>
      </c>
      <c r="D964" s="426">
        <v>529.47035375020198</v>
      </c>
      <c r="E964" s="426">
        <v>426.4336305014271</v>
      </c>
      <c r="F964" s="426">
        <v>420.44157317680293</v>
      </c>
      <c r="G964" s="426">
        <v>497.28048094486218</v>
      </c>
      <c r="H964" s="426">
        <v>510.55599394774532</v>
      </c>
      <c r="I964" s="426">
        <v>647.80947654948659</v>
      </c>
    </row>
    <row r="965" spans="2:9">
      <c r="B965" s="242" t="s">
        <v>294</v>
      </c>
      <c r="C965" s="426" t="s">
        <v>139</v>
      </c>
      <c r="D965" s="426" t="s">
        <v>139</v>
      </c>
      <c r="E965" s="426" t="s">
        <v>139</v>
      </c>
      <c r="F965" s="426" t="s">
        <v>139</v>
      </c>
      <c r="G965" s="426" t="s">
        <v>139</v>
      </c>
      <c r="H965" s="426" t="s">
        <v>139</v>
      </c>
      <c r="I965" s="426" t="s">
        <v>139</v>
      </c>
    </row>
    <row r="966" spans="2:9">
      <c r="B966" s="242" t="s">
        <v>236</v>
      </c>
      <c r="C966" s="426" t="s">
        <v>139</v>
      </c>
      <c r="D966" s="426" t="s">
        <v>139</v>
      </c>
      <c r="E966" s="426" t="s">
        <v>139</v>
      </c>
      <c r="F966" s="426" t="s">
        <v>139</v>
      </c>
      <c r="G966" s="426" t="s">
        <v>139</v>
      </c>
      <c r="H966" s="426" t="s">
        <v>139</v>
      </c>
      <c r="I966" s="426" t="s">
        <v>139</v>
      </c>
    </row>
    <row r="967" spans="2:9">
      <c r="B967" s="82"/>
      <c r="C967" s="672"/>
      <c r="D967" s="672"/>
      <c r="E967" s="672"/>
      <c r="F967" s="672"/>
      <c r="G967" s="672"/>
      <c r="H967" s="672"/>
      <c r="I967" s="672"/>
    </row>
    <row r="968" spans="2:9">
      <c r="B968" s="561" t="s">
        <v>997</v>
      </c>
      <c r="C968" s="672"/>
      <c r="D968" s="672"/>
      <c r="E968" s="672"/>
      <c r="F968" s="672"/>
      <c r="G968" s="672"/>
      <c r="H968" s="672"/>
      <c r="I968" s="672"/>
    </row>
    <row r="969" spans="2:9">
      <c r="B969" s="82" t="s">
        <v>380</v>
      </c>
      <c r="C969" s="426">
        <v>298.08438852704398</v>
      </c>
      <c r="D969" s="426">
        <v>408.40070377476161</v>
      </c>
      <c r="E969" s="426">
        <v>563.08079918249405</v>
      </c>
      <c r="F969" s="426">
        <v>658.13355135018151</v>
      </c>
      <c r="G969" s="426">
        <v>763.29424642777269</v>
      </c>
      <c r="H969" s="426">
        <v>842.23796466889075</v>
      </c>
      <c r="I969" s="426">
        <v>1433.0135404152084</v>
      </c>
    </row>
    <row r="970" spans="2:9">
      <c r="B970" s="242" t="s">
        <v>291</v>
      </c>
      <c r="C970" s="426">
        <v>298.08438852704398</v>
      </c>
      <c r="D970" s="426">
        <v>408.40070377476161</v>
      </c>
      <c r="E970" s="426">
        <v>563.08079918249405</v>
      </c>
      <c r="F970" s="426">
        <v>658.13355135018151</v>
      </c>
      <c r="G970" s="426">
        <v>763.29424642777269</v>
      </c>
      <c r="H970" s="426">
        <v>842.23796466889075</v>
      </c>
      <c r="I970" s="426">
        <v>1432.1922936290982</v>
      </c>
    </row>
    <row r="971" spans="2:9">
      <c r="B971" s="475" t="s">
        <v>292</v>
      </c>
      <c r="C971" s="426" t="s">
        <v>139</v>
      </c>
      <c r="D971" s="426" t="s">
        <v>139</v>
      </c>
      <c r="E971" s="426" t="s">
        <v>139</v>
      </c>
      <c r="F971" s="426" t="s">
        <v>139</v>
      </c>
      <c r="G971" s="426" t="s">
        <v>139</v>
      </c>
      <c r="H971" s="426" t="s">
        <v>139</v>
      </c>
      <c r="I971" s="426">
        <v>9.8169461227285133</v>
      </c>
    </row>
    <row r="972" spans="2:9">
      <c r="B972" s="475" t="s">
        <v>293</v>
      </c>
      <c r="C972" s="426">
        <v>298.08438852704398</v>
      </c>
      <c r="D972" s="426">
        <v>408.40070377476161</v>
      </c>
      <c r="E972" s="426">
        <v>563.08079918249405</v>
      </c>
      <c r="F972" s="426">
        <v>658.13355135018151</v>
      </c>
      <c r="G972" s="426">
        <v>763.29424642777269</v>
      </c>
      <c r="H972" s="426">
        <v>842.23796466889075</v>
      </c>
      <c r="I972" s="426">
        <v>1422.3753475063697</v>
      </c>
    </row>
    <row r="973" spans="2:9">
      <c r="B973" s="242" t="s">
        <v>294</v>
      </c>
      <c r="C973" s="426" t="s">
        <v>139</v>
      </c>
      <c r="D973" s="426" t="s">
        <v>139</v>
      </c>
      <c r="E973" s="426" t="s">
        <v>139</v>
      </c>
      <c r="F973" s="426" t="s">
        <v>139</v>
      </c>
      <c r="G973" s="426" t="s">
        <v>139</v>
      </c>
      <c r="H973" s="426" t="s">
        <v>139</v>
      </c>
      <c r="I973" s="426">
        <v>0</v>
      </c>
    </row>
    <row r="974" spans="2:9">
      <c r="B974" s="242" t="s">
        <v>236</v>
      </c>
      <c r="C974" s="426" t="s">
        <v>139</v>
      </c>
      <c r="D974" s="426" t="s">
        <v>139</v>
      </c>
      <c r="E974" s="426" t="s">
        <v>139</v>
      </c>
      <c r="F974" s="426" t="s">
        <v>139</v>
      </c>
      <c r="G974" s="426" t="s">
        <v>139</v>
      </c>
      <c r="H974" s="426" t="s">
        <v>139</v>
      </c>
      <c r="I974" s="426">
        <v>0.8212467861101922</v>
      </c>
    </row>
    <row r="975" spans="2:9">
      <c r="B975" s="242"/>
      <c r="C975" s="432"/>
      <c r="D975" s="432"/>
      <c r="E975" s="432"/>
      <c r="F975" s="432"/>
      <c r="G975" s="432"/>
      <c r="H975" s="432"/>
      <c r="I975" s="432"/>
    </row>
    <row r="976" spans="2:9">
      <c r="B976" s="561" t="s">
        <v>1008</v>
      </c>
      <c r="C976" s="432"/>
      <c r="D976" s="432"/>
      <c r="E976" s="432"/>
      <c r="F976" s="432"/>
      <c r="G976" s="432"/>
      <c r="H976" s="432"/>
      <c r="I976" s="432"/>
    </row>
    <row r="977" spans="2:9">
      <c r="B977" s="82" t="s">
        <v>380</v>
      </c>
      <c r="C977" s="426">
        <v>2.1821271087018087E-2</v>
      </c>
      <c r="D977" s="426">
        <v>3.0509102811049436E-2</v>
      </c>
      <c r="E977" s="426">
        <v>3.584093872229465E-2</v>
      </c>
      <c r="F977" s="426">
        <v>4.1495160969996857E-2</v>
      </c>
      <c r="G977" s="426">
        <v>5.5085909384115193E-2</v>
      </c>
      <c r="H977" s="426">
        <v>6.7701852513794708E-2</v>
      </c>
      <c r="I977" s="426">
        <v>1.6528389601796877E-2</v>
      </c>
    </row>
    <row r="978" spans="2:9">
      <c r="B978" s="242" t="s">
        <v>291</v>
      </c>
      <c r="C978" s="426">
        <v>2.1821271087018087E-2</v>
      </c>
      <c r="D978" s="426">
        <v>3.0509102811049436E-2</v>
      </c>
      <c r="E978" s="426">
        <v>3.584093872229465E-2</v>
      </c>
      <c r="F978" s="426">
        <v>4.1495160969996857E-2</v>
      </c>
      <c r="G978" s="426">
        <v>5.5085909384115193E-2</v>
      </c>
      <c r="H978" s="426">
        <v>6.7701852513794708E-2</v>
      </c>
      <c r="I978" s="426">
        <v>1.6434076808338992E-2</v>
      </c>
    </row>
    <row r="979" spans="2:9" ht="15.6">
      <c r="B979" s="475" t="s">
        <v>518</v>
      </c>
      <c r="C979" s="426" t="s">
        <v>139</v>
      </c>
      <c r="D979" s="426" t="s">
        <v>139</v>
      </c>
      <c r="E979" s="426" t="s">
        <v>139</v>
      </c>
      <c r="F979" s="426" t="s">
        <v>139</v>
      </c>
      <c r="G979" s="426" t="s">
        <v>139</v>
      </c>
      <c r="H979" s="426" t="s">
        <v>139</v>
      </c>
      <c r="I979" s="426">
        <v>1.8068880260477425E-3</v>
      </c>
    </row>
    <row r="980" spans="2:9">
      <c r="B980" s="475" t="s">
        <v>293</v>
      </c>
      <c r="C980" s="426">
        <v>2.1821271087018087E-2</v>
      </c>
      <c r="D980" s="426">
        <v>3.0509102811049436E-2</v>
      </c>
      <c r="E980" s="426">
        <v>3.584093872229465E-2</v>
      </c>
      <c r="F980" s="426">
        <v>4.1495160969996857E-2</v>
      </c>
      <c r="G980" s="426">
        <v>5.5085909384115193E-2</v>
      </c>
      <c r="H980" s="426">
        <v>6.7701852513794708E-2</v>
      </c>
      <c r="I980" s="426">
        <v>1.462718878229125E-2</v>
      </c>
    </row>
    <row r="981" spans="2:9">
      <c r="B981" s="242" t="s">
        <v>294</v>
      </c>
      <c r="C981" s="426" t="s">
        <v>139</v>
      </c>
      <c r="D981" s="426" t="s">
        <v>139</v>
      </c>
      <c r="E981" s="426" t="s">
        <v>139</v>
      </c>
      <c r="F981" s="426" t="s">
        <v>139</v>
      </c>
      <c r="G981" s="426" t="s">
        <v>139</v>
      </c>
      <c r="H981" s="426" t="s">
        <v>139</v>
      </c>
      <c r="I981" s="426">
        <v>0</v>
      </c>
    </row>
    <row r="982" spans="2:9" ht="15" thickBot="1">
      <c r="B982" s="522" t="s">
        <v>236</v>
      </c>
      <c r="C982" s="426" t="s">
        <v>139</v>
      </c>
      <c r="D982" s="426" t="s">
        <v>139</v>
      </c>
      <c r="E982" s="426" t="s">
        <v>139</v>
      </c>
      <c r="F982" s="426" t="s">
        <v>139</v>
      </c>
      <c r="G982" s="426" t="s">
        <v>139</v>
      </c>
      <c r="H982" s="426" t="s">
        <v>139</v>
      </c>
      <c r="I982" s="426">
        <v>9.4312793457884263E-5</v>
      </c>
    </row>
    <row r="983" spans="2:9" ht="15" thickTop="1">
      <c r="B983" s="1359" t="s">
        <v>998</v>
      </c>
      <c r="C983" s="1359"/>
      <c r="D983" s="1359"/>
      <c r="E983" s="1359"/>
      <c r="F983" s="1359"/>
      <c r="G983" s="1359"/>
      <c r="H983" s="1359"/>
      <c r="I983" s="1359"/>
    </row>
    <row r="984" spans="2:9">
      <c r="B984" s="1374" t="s">
        <v>1009</v>
      </c>
      <c r="C984" s="1374"/>
      <c r="D984" s="1374"/>
      <c r="E984" s="1374"/>
      <c r="F984" s="1374"/>
      <c r="G984" s="1374"/>
      <c r="H984" s="1374"/>
      <c r="I984" s="1374"/>
    </row>
    <row r="985" spans="2:9">
      <c r="B985" s="559"/>
      <c r="C985" s="559"/>
      <c r="D985" s="559"/>
      <c r="E985" s="559"/>
      <c r="F985" s="559"/>
      <c r="G985" s="559"/>
      <c r="H985" s="904"/>
      <c r="I985" s="904"/>
    </row>
    <row r="986" spans="2:9">
      <c r="B986" s="560"/>
      <c r="C986" s="560"/>
      <c r="D986" s="560"/>
      <c r="E986" s="560"/>
      <c r="F986" s="560"/>
      <c r="G986" s="560"/>
      <c r="H986" s="898"/>
      <c r="I986" s="898"/>
    </row>
    <row r="987" spans="2:9">
      <c r="B987" s="1358" t="s">
        <v>58</v>
      </c>
      <c r="C987" s="1358"/>
      <c r="D987" s="1358"/>
      <c r="E987" s="1358"/>
      <c r="F987" s="1358"/>
      <c r="G987" s="1358"/>
      <c r="H987" s="1358"/>
      <c r="I987" s="1358"/>
    </row>
    <row r="988" spans="2:9">
      <c r="B988" s="413" t="s">
        <v>57</v>
      </c>
      <c r="C988" s="411"/>
      <c r="D988" s="411"/>
      <c r="E988" s="411"/>
      <c r="F988" s="411"/>
      <c r="G988" s="411"/>
      <c r="H988" s="411"/>
      <c r="I988" s="411"/>
    </row>
    <row r="989" spans="2:9">
      <c r="B989" s="422" t="s">
        <v>384</v>
      </c>
      <c r="C989" s="411"/>
      <c r="D989" s="411"/>
      <c r="E989" s="411"/>
      <c r="F989" s="411"/>
      <c r="G989" s="411"/>
      <c r="H989" s="411"/>
      <c r="I989" s="411"/>
    </row>
    <row r="990" spans="2:9">
      <c r="B990" s="422"/>
      <c r="C990" s="411"/>
      <c r="D990" s="411"/>
      <c r="E990" s="411"/>
      <c r="F990" s="411"/>
      <c r="G990" s="411"/>
      <c r="H990" s="411"/>
      <c r="I990" s="411"/>
    </row>
    <row r="991" spans="2:9">
      <c r="B991" s="415"/>
      <c r="C991" s="416">
        <v>2014</v>
      </c>
      <c r="D991" s="416">
        <v>2015</v>
      </c>
      <c r="E991" s="416">
        <v>2016</v>
      </c>
      <c r="F991" s="416">
        <v>2017</v>
      </c>
      <c r="G991" s="416">
        <v>2018</v>
      </c>
      <c r="H991" s="416">
        <v>2019</v>
      </c>
      <c r="I991" s="416">
        <v>2020</v>
      </c>
    </row>
    <row r="992" spans="2:9">
      <c r="B992" s="82" t="s">
        <v>385</v>
      </c>
      <c r="C992" s="420">
        <v>3.2729999999999997</v>
      </c>
      <c r="D992" s="420">
        <v>5.0069999999999997</v>
      </c>
      <c r="E992" s="420">
        <v>7.2869999999999999</v>
      </c>
      <c r="F992" s="420">
        <v>5.919999999999999</v>
      </c>
      <c r="G992" s="420">
        <v>5.7850000000000001</v>
      </c>
      <c r="H992" s="420">
        <v>10.477</v>
      </c>
      <c r="I992" s="420">
        <v>11.356085</v>
      </c>
    </row>
    <row r="993" spans="2:9">
      <c r="B993" s="82"/>
      <c r="C993" s="420"/>
      <c r="D993" s="420"/>
      <c r="E993" s="420"/>
      <c r="F993" s="420"/>
      <c r="G993" s="420"/>
      <c r="H993" s="420"/>
      <c r="I993" s="420"/>
    </row>
    <row r="994" spans="2:9">
      <c r="B994" s="561" t="s">
        <v>996</v>
      </c>
      <c r="C994" s="420"/>
      <c r="D994" s="420"/>
      <c r="E994" s="420"/>
      <c r="F994" s="420"/>
      <c r="G994" s="420"/>
      <c r="H994" s="420"/>
      <c r="I994" s="420">
        <v>2.8000000000000001E-2</v>
      </c>
    </row>
    <row r="995" spans="2:9">
      <c r="B995" s="64" t="s">
        <v>386</v>
      </c>
      <c r="C995" s="420">
        <v>2.8000000000000001E-2</v>
      </c>
      <c r="D995" s="420">
        <v>3.9E-2</v>
      </c>
      <c r="E995" s="420">
        <v>5.1000000000000004E-2</v>
      </c>
      <c r="F995" s="420">
        <v>2.5000000000000001E-2</v>
      </c>
      <c r="G995" s="420">
        <v>6.8999999999999992E-2</v>
      </c>
      <c r="H995" s="420">
        <v>3.3000000000000002E-2</v>
      </c>
      <c r="I995" s="420">
        <v>2.8000000000000001E-2</v>
      </c>
    </row>
    <row r="996" spans="2:9">
      <c r="B996" s="242" t="s">
        <v>291</v>
      </c>
      <c r="C996" s="420">
        <v>2.8000000000000001E-2</v>
      </c>
      <c r="D996" s="420">
        <v>3.9E-2</v>
      </c>
      <c r="E996" s="420">
        <v>5.1000000000000004E-2</v>
      </c>
      <c r="F996" s="420">
        <v>2.5000000000000001E-2</v>
      </c>
      <c r="G996" s="420">
        <v>6.8999999999999992E-2</v>
      </c>
      <c r="H996" s="420">
        <v>3.3000000000000002E-2</v>
      </c>
      <c r="I996" s="420">
        <v>2.8000000000000001E-2</v>
      </c>
    </row>
    <row r="997" spans="2:9" ht="15.6">
      <c r="B997" s="475" t="s">
        <v>518</v>
      </c>
      <c r="C997" s="420">
        <v>2.3E-2</v>
      </c>
      <c r="D997" s="420">
        <v>3.6999999999999998E-2</v>
      </c>
      <c r="E997" s="420">
        <v>4.2000000000000003E-2</v>
      </c>
      <c r="F997" s="420">
        <v>2.4E-2</v>
      </c>
      <c r="G997" s="420">
        <v>5.8999999999999997E-2</v>
      </c>
      <c r="H997" s="420">
        <v>2.9000000000000001E-2</v>
      </c>
      <c r="I997" s="420">
        <v>0.02</v>
      </c>
    </row>
    <row r="998" spans="2:9" ht="15.6">
      <c r="B998" s="475" t="s">
        <v>519</v>
      </c>
      <c r="C998" s="420">
        <v>5.0000000000000001E-3</v>
      </c>
      <c r="D998" s="420">
        <v>2E-3</v>
      </c>
      <c r="E998" s="420">
        <v>8.9999999999999993E-3</v>
      </c>
      <c r="F998" s="420">
        <v>1E-3</v>
      </c>
      <c r="G998" s="420">
        <v>0.01</v>
      </c>
      <c r="H998" s="420">
        <v>4.0000000000000001E-3</v>
      </c>
      <c r="I998" s="420">
        <v>8.0000000000000002E-3</v>
      </c>
    </row>
    <row r="999" spans="2:9">
      <c r="B999" s="242" t="s">
        <v>294</v>
      </c>
      <c r="C999" s="420" t="s">
        <v>139</v>
      </c>
      <c r="D999" s="420" t="s">
        <v>139</v>
      </c>
      <c r="E999" s="420" t="s">
        <v>139</v>
      </c>
      <c r="F999" s="420" t="s">
        <v>139</v>
      </c>
      <c r="G999" s="420" t="s">
        <v>139</v>
      </c>
      <c r="H999" s="420" t="s">
        <v>139</v>
      </c>
      <c r="I999" s="420" t="s">
        <v>354</v>
      </c>
    </row>
    <row r="1000" spans="2:9">
      <c r="B1000" s="242" t="s">
        <v>236</v>
      </c>
      <c r="C1000" s="420" t="s">
        <v>139</v>
      </c>
      <c r="D1000" s="420" t="s">
        <v>139</v>
      </c>
      <c r="E1000" s="420" t="s">
        <v>139</v>
      </c>
      <c r="F1000" s="420" t="s">
        <v>139</v>
      </c>
      <c r="G1000" s="420" t="s">
        <v>139</v>
      </c>
      <c r="H1000" s="420" t="s">
        <v>139</v>
      </c>
      <c r="I1000" s="420" t="s">
        <v>354</v>
      </c>
    </row>
    <row r="1001" spans="2:9">
      <c r="B1001" s="242"/>
      <c r="C1001" s="420"/>
      <c r="D1001" s="420"/>
      <c r="E1001" s="420"/>
      <c r="F1001" s="420"/>
      <c r="G1001" s="420"/>
      <c r="H1001" s="420"/>
      <c r="I1001" s="420"/>
    </row>
    <row r="1002" spans="2:9">
      <c r="B1002" s="64" t="s">
        <v>387</v>
      </c>
      <c r="C1002" s="420" t="s">
        <v>139</v>
      </c>
      <c r="D1002" s="420" t="s">
        <v>139</v>
      </c>
      <c r="E1002" s="420">
        <v>1.6E-2</v>
      </c>
      <c r="F1002" s="673">
        <v>3.7999999999999999E-2</v>
      </c>
      <c r="G1002" s="673">
        <v>4.3999999999999997E-2</v>
      </c>
      <c r="H1002" s="674">
        <v>3.3000000000000002E-2</v>
      </c>
      <c r="I1002" s="674">
        <v>5.7000000000000002E-2</v>
      </c>
    </row>
    <row r="1003" spans="2:9">
      <c r="B1003" s="242" t="s">
        <v>291</v>
      </c>
      <c r="C1003" s="420" t="s">
        <v>139</v>
      </c>
      <c r="D1003" s="420" t="s">
        <v>139</v>
      </c>
      <c r="E1003" s="420">
        <v>1.0999999999999999E-2</v>
      </c>
      <c r="F1003" s="673">
        <v>3.7999999999999999E-2</v>
      </c>
      <c r="G1003" s="673">
        <v>4.3999999999999997E-2</v>
      </c>
      <c r="H1003" s="674">
        <v>3.3000000000000002E-2</v>
      </c>
      <c r="I1003" s="674">
        <v>5.7000000000000002E-2</v>
      </c>
    </row>
    <row r="1004" spans="2:9" ht="15.6">
      <c r="B1004" s="475" t="s">
        <v>518</v>
      </c>
      <c r="C1004" s="420" t="s">
        <v>139</v>
      </c>
      <c r="D1004" s="420" t="s">
        <v>139</v>
      </c>
      <c r="E1004" s="420">
        <v>8.0000000000000002E-3</v>
      </c>
      <c r="F1004" s="673">
        <v>1.9E-2</v>
      </c>
      <c r="G1004" s="673">
        <v>2.1999999999999999E-2</v>
      </c>
      <c r="H1004" s="674">
        <v>4.0000000000000001E-3</v>
      </c>
      <c r="I1004" s="674">
        <v>1E-3</v>
      </c>
    </row>
    <row r="1005" spans="2:9" ht="15.6">
      <c r="B1005" s="475" t="s">
        <v>519</v>
      </c>
      <c r="C1005" s="420" t="s">
        <v>139</v>
      </c>
      <c r="D1005" s="420" t="s">
        <v>139</v>
      </c>
      <c r="E1005" s="420" t="s">
        <v>139</v>
      </c>
      <c r="F1005" s="673">
        <v>1.9E-2</v>
      </c>
      <c r="G1005" s="673">
        <v>2.1999999999999999E-2</v>
      </c>
      <c r="H1005" s="674">
        <v>2.9000000000000001E-2</v>
      </c>
      <c r="I1005" s="674">
        <v>5.6000000000000001E-2</v>
      </c>
    </row>
    <row r="1006" spans="2:9">
      <c r="B1006" s="242" t="s">
        <v>294</v>
      </c>
      <c r="C1006" s="420" t="s">
        <v>139</v>
      </c>
      <c r="D1006" s="420" t="s">
        <v>139</v>
      </c>
      <c r="E1006" s="420">
        <v>5.0000000000000001E-3</v>
      </c>
      <c r="F1006" s="420">
        <v>0</v>
      </c>
      <c r="G1006" s="420">
        <v>0</v>
      </c>
      <c r="H1006" s="420">
        <v>0</v>
      </c>
      <c r="I1006" s="420">
        <v>0</v>
      </c>
    </row>
    <row r="1007" spans="2:9">
      <c r="B1007" s="242" t="s">
        <v>236</v>
      </c>
      <c r="C1007" s="420" t="s">
        <v>139</v>
      </c>
      <c r="D1007" s="420" t="s">
        <v>139</v>
      </c>
      <c r="E1007" s="420" t="s">
        <v>139</v>
      </c>
      <c r="F1007" s="420" t="s">
        <v>139</v>
      </c>
      <c r="G1007" s="420" t="s">
        <v>139</v>
      </c>
      <c r="H1007" s="420" t="s">
        <v>139</v>
      </c>
      <c r="I1007" s="420">
        <v>0</v>
      </c>
    </row>
    <row r="1008" spans="2:9">
      <c r="B1008" s="242"/>
      <c r="C1008" s="420"/>
      <c r="D1008" s="420"/>
      <c r="E1008" s="420"/>
      <c r="F1008" s="420"/>
      <c r="G1008" s="420"/>
      <c r="H1008" s="420"/>
      <c r="I1008" s="420"/>
    </row>
    <row r="1009" spans="2:9">
      <c r="B1009" s="561" t="s">
        <v>997</v>
      </c>
      <c r="C1009" s="420"/>
      <c r="D1009" s="420"/>
      <c r="E1009" s="420"/>
      <c r="F1009" s="420"/>
      <c r="G1009" s="420"/>
      <c r="H1009" s="420"/>
      <c r="I1009" s="420">
        <v>0</v>
      </c>
    </row>
    <row r="1010" spans="2:9">
      <c r="B1010" s="64" t="s">
        <v>386</v>
      </c>
      <c r="C1010" s="420" t="s">
        <v>139</v>
      </c>
      <c r="D1010" s="420" t="s">
        <v>139</v>
      </c>
      <c r="E1010" s="420" t="s">
        <v>139</v>
      </c>
      <c r="F1010" s="420" t="s">
        <v>139</v>
      </c>
      <c r="G1010" s="420" t="s">
        <v>139</v>
      </c>
      <c r="H1010" s="420" t="s">
        <v>139</v>
      </c>
      <c r="I1010" s="420" t="s">
        <v>354</v>
      </c>
    </row>
    <row r="1011" spans="2:9">
      <c r="B1011" s="242" t="s">
        <v>291</v>
      </c>
      <c r="C1011" s="420" t="s">
        <v>139</v>
      </c>
      <c r="D1011" s="420" t="s">
        <v>139</v>
      </c>
      <c r="E1011" s="420" t="s">
        <v>139</v>
      </c>
      <c r="F1011" s="420" t="s">
        <v>139</v>
      </c>
      <c r="G1011" s="420" t="s">
        <v>139</v>
      </c>
      <c r="H1011" s="420" t="s">
        <v>139</v>
      </c>
      <c r="I1011" s="420" t="s">
        <v>354</v>
      </c>
    </row>
    <row r="1012" spans="2:9">
      <c r="B1012" s="475" t="s">
        <v>292</v>
      </c>
      <c r="C1012" s="420" t="s">
        <v>139</v>
      </c>
      <c r="D1012" s="420" t="s">
        <v>139</v>
      </c>
      <c r="E1012" s="420" t="s">
        <v>139</v>
      </c>
      <c r="F1012" s="420" t="s">
        <v>139</v>
      </c>
      <c r="G1012" s="420" t="s">
        <v>139</v>
      </c>
      <c r="H1012" s="420" t="s">
        <v>139</v>
      </c>
      <c r="I1012" s="420" t="s">
        <v>354</v>
      </c>
    </row>
    <row r="1013" spans="2:9">
      <c r="B1013" s="475" t="s">
        <v>293</v>
      </c>
      <c r="C1013" s="420" t="s">
        <v>139</v>
      </c>
      <c r="D1013" s="420" t="s">
        <v>139</v>
      </c>
      <c r="E1013" s="420" t="s">
        <v>139</v>
      </c>
      <c r="F1013" s="420" t="s">
        <v>139</v>
      </c>
      <c r="G1013" s="420" t="s">
        <v>139</v>
      </c>
      <c r="H1013" s="420" t="s">
        <v>139</v>
      </c>
      <c r="I1013" s="420" t="s">
        <v>354</v>
      </c>
    </row>
    <row r="1014" spans="2:9">
      <c r="B1014" s="242" t="s">
        <v>294</v>
      </c>
      <c r="C1014" s="420" t="s">
        <v>139</v>
      </c>
      <c r="D1014" s="420" t="s">
        <v>139</v>
      </c>
      <c r="E1014" s="420" t="s">
        <v>139</v>
      </c>
      <c r="F1014" s="420" t="s">
        <v>139</v>
      </c>
      <c r="G1014" s="420" t="s">
        <v>139</v>
      </c>
      <c r="H1014" s="420" t="s">
        <v>139</v>
      </c>
      <c r="I1014" s="420" t="s">
        <v>354</v>
      </c>
    </row>
    <row r="1015" spans="2:9">
      <c r="B1015" s="242" t="s">
        <v>236</v>
      </c>
      <c r="C1015" s="420" t="s">
        <v>139</v>
      </c>
      <c r="D1015" s="420" t="s">
        <v>139</v>
      </c>
      <c r="E1015" s="420" t="s">
        <v>139</v>
      </c>
      <c r="F1015" s="420" t="s">
        <v>139</v>
      </c>
      <c r="G1015" s="420" t="s">
        <v>139</v>
      </c>
      <c r="H1015" s="420" t="s">
        <v>139</v>
      </c>
      <c r="I1015" s="420" t="s">
        <v>354</v>
      </c>
    </row>
    <row r="1016" spans="2:9">
      <c r="B1016" s="242"/>
      <c r="C1016" s="420"/>
      <c r="D1016" s="420"/>
      <c r="E1016" s="420"/>
      <c r="F1016" s="420"/>
      <c r="G1016" s="420"/>
      <c r="H1016" s="420"/>
      <c r="I1016" s="420"/>
    </row>
    <row r="1017" spans="2:9">
      <c r="B1017" s="64" t="s">
        <v>387</v>
      </c>
      <c r="C1017" s="420">
        <v>3.2439999999999998</v>
      </c>
      <c r="D1017" s="420">
        <v>4.968</v>
      </c>
      <c r="E1017" s="420">
        <v>7.2249999999999996</v>
      </c>
      <c r="F1017" s="420">
        <v>5.8569999999999993</v>
      </c>
      <c r="G1017" s="420">
        <v>5.6719999999999997</v>
      </c>
      <c r="H1017" s="420">
        <v>10.411</v>
      </c>
      <c r="I1017" s="420">
        <v>11.356</v>
      </c>
    </row>
    <row r="1018" spans="2:9">
      <c r="B1018" s="242" t="s">
        <v>291</v>
      </c>
      <c r="C1018" s="420">
        <v>3.2439999999999998</v>
      </c>
      <c r="D1018" s="420">
        <v>4.968</v>
      </c>
      <c r="E1018" s="420">
        <v>7.2249999999999996</v>
      </c>
      <c r="F1018" s="420">
        <v>5.8569999999999993</v>
      </c>
      <c r="G1018" s="420">
        <v>5.6719999999999997</v>
      </c>
      <c r="H1018" s="420">
        <v>9.26</v>
      </c>
      <c r="I1018" s="420">
        <v>10.247999999999999</v>
      </c>
    </row>
    <row r="1019" spans="2:9">
      <c r="B1019" s="475" t="s">
        <v>292</v>
      </c>
      <c r="C1019" s="420">
        <v>0.307</v>
      </c>
      <c r="D1019" s="420">
        <v>0</v>
      </c>
      <c r="E1019" s="420">
        <v>0</v>
      </c>
      <c r="F1019" s="420">
        <v>0.13700000000000001</v>
      </c>
      <c r="G1019" s="420">
        <v>0.29599999999999999</v>
      </c>
      <c r="H1019" s="420">
        <v>0.36899999999999999</v>
      </c>
      <c r="I1019" s="420">
        <v>0.73499999999999999</v>
      </c>
    </row>
    <row r="1020" spans="2:9">
      <c r="B1020" s="475" t="s">
        <v>293</v>
      </c>
      <c r="C1020" s="420">
        <v>2.9369999999999998</v>
      </c>
      <c r="D1020" s="420">
        <v>4.968</v>
      </c>
      <c r="E1020" s="420">
        <v>7.2249999999999996</v>
      </c>
      <c r="F1020" s="420">
        <v>5.72</v>
      </c>
      <c r="G1020" s="420">
        <v>5.3759999999999994</v>
      </c>
      <c r="H1020" s="420">
        <v>8.891</v>
      </c>
      <c r="I1020" s="420">
        <v>9.5129999999999999</v>
      </c>
    </row>
    <row r="1021" spans="2:9">
      <c r="B1021" s="242" t="s">
        <v>294</v>
      </c>
      <c r="C1021" s="420">
        <v>0</v>
      </c>
      <c r="D1021" s="420">
        <v>0</v>
      </c>
      <c r="E1021" s="420">
        <v>0</v>
      </c>
      <c r="F1021" s="420">
        <v>0</v>
      </c>
      <c r="G1021" s="420">
        <v>0</v>
      </c>
      <c r="H1021" s="420">
        <v>0.68400000000000005</v>
      </c>
      <c r="I1021" s="420">
        <v>1.046</v>
      </c>
    </row>
    <row r="1022" spans="2:9" ht="15" thickBot="1">
      <c r="B1022" s="522" t="s">
        <v>236</v>
      </c>
      <c r="C1022" s="420">
        <v>0</v>
      </c>
      <c r="D1022" s="420">
        <v>0</v>
      </c>
      <c r="E1022" s="420">
        <v>0</v>
      </c>
      <c r="F1022" s="420">
        <v>0</v>
      </c>
      <c r="G1022" s="420">
        <v>0</v>
      </c>
      <c r="H1022" s="420">
        <v>0.46700000000000003</v>
      </c>
      <c r="I1022" s="420">
        <v>6.2E-2</v>
      </c>
    </row>
    <row r="1023" spans="2:9" ht="15" thickTop="1">
      <c r="B1023" s="1359" t="s">
        <v>998</v>
      </c>
      <c r="C1023" s="1359"/>
      <c r="D1023" s="1359"/>
      <c r="E1023" s="1359"/>
      <c r="F1023" s="1359"/>
      <c r="G1023" s="1359"/>
      <c r="H1023" s="1359"/>
      <c r="I1023" s="1359"/>
    </row>
    <row r="1024" spans="2:9">
      <c r="B1024" s="1374" t="s">
        <v>1009</v>
      </c>
      <c r="C1024" s="1374"/>
      <c r="D1024" s="1374"/>
      <c r="E1024" s="1374"/>
      <c r="F1024" s="1374"/>
      <c r="G1024" s="1374"/>
      <c r="H1024" s="1374"/>
      <c r="I1024" s="1374"/>
    </row>
    <row r="1025" spans="2:9">
      <c r="B1025" s="417"/>
      <c r="C1025" s="411"/>
      <c r="D1025" s="411"/>
      <c r="E1025" s="411"/>
      <c r="F1025" s="411"/>
      <c r="G1025" s="411"/>
      <c r="H1025" s="411"/>
      <c r="I1025" s="411"/>
    </row>
    <row r="1026" spans="2:9">
      <c r="B1026" s="1358" t="s">
        <v>60</v>
      </c>
      <c r="C1026" s="1358"/>
      <c r="D1026" s="1358"/>
      <c r="E1026" s="1358"/>
      <c r="F1026" s="1358"/>
      <c r="G1026" s="1358"/>
      <c r="H1026" s="1358"/>
      <c r="I1026" s="1358"/>
    </row>
    <row r="1027" spans="2:9">
      <c r="B1027" s="413" t="s">
        <v>59</v>
      </c>
      <c r="C1027" s="411"/>
      <c r="D1027" s="411"/>
      <c r="E1027" s="411"/>
      <c r="F1027" s="411"/>
      <c r="G1027" s="411"/>
      <c r="H1027" s="411"/>
      <c r="I1027" s="411"/>
    </row>
    <row r="1028" spans="2:9">
      <c r="B1028" s="422" t="s">
        <v>318</v>
      </c>
      <c r="C1028" s="411"/>
      <c r="D1028" s="411"/>
      <c r="E1028" s="411"/>
      <c r="F1028" s="411"/>
      <c r="G1028" s="411"/>
      <c r="H1028" s="411"/>
      <c r="I1028" s="411"/>
    </row>
    <row r="1029" spans="2:9">
      <c r="B1029" s="422"/>
      <c r="C1029" s="411"/>
      <c r="D1029" s="411"/>
      <c r="E1029" s="411"/>
      <c r="F1029" s="411"/>
      <c r="G1029" s="411"/>
      <c r="H1029" s="411"/>
      <c r="I1029" s="411"/>
    </row>
    <row r="1030" spans="2:9">
      <c r="B1030" s="415"/>
      <c r="C1030" s="416">
        <v>2014</v>
      </c>
      <c r="D1030" s="416">
        <v>2015</v>
      </c>
      <c r="E1030" s="416">
        <v>2016</v>
      </c>
      <c r="F1030" s="416">
        <v>2017</v>
      </c>
      <c r="G1030" s="416">
        <v>2018</v>
      </c>
      <c r="H1030" s="416">
        <v>2019</v>
      </c>
      <c r="I1030" s="416">
        <v>2020</v>
      </c>
    </row>
    <row r="1031" spans="2:9">
      <c r="B1031" s="82" t="s">
        <v>388</v>
      </c>
      <c r="C1031" s="426">
        <v>322.09238413908332</v>
      </c>
      <c r="D1031" s="426">
        <v>635.54003065889083</v>
      </c>
      <c r="E1031" s="426">
        <v>719.620285708094</v>
      </c>
      <c r="F1031" s="426">
        <v>644.94779607997157</v>
      </c>
      <c r="G1031" s="426">
        <v>987.40695884906859</v>
      </c>
      <c r="H1031" s="426">
        <v>1203.9593659409195</v>
      </c>
      <c r="I1031" s="426"/>
    </row>
    <row r="1032" spans="2:9">
      <c r="B1032" s="82"/>
      <c r="C1032" s="672"/>
      <c r="D1032" s="672"/>
      <c r="E1032" s="672"/>
      <c r="F1032" s="672"/>
      <c r="G1032" s="672"/>
      <c r="H1032" s="672"/>
      <c r="I1032" s="672"/>
    </row>
    <row r="1033" spans="2:9">
      <c r="B1033" s="561" t="s">
        <v>1010</v>
      </c>
      <c r="C1033" s="672">
        <v>125.46966533977913</v>
      </c>
      <c r="D1033" s="672">
        <v>169.05077592930238</v>
      </c>
      <c r="E1033" s="672">
        <v>148.8059832975087</v>
      </c>
      <c r="F1033" s="672">
        <v>147.10971822569198</v>
      </c>
      <c r="G1033" s="672">
        <v>360.80594752262584</v>
      </c>
      <c r="H1033" s="672">
        <v>223.7533012086524</v>
      </c>
      <c r="I1033" s="672">
        <v>255.01221713416794</v>
      </c>
    </row>
    <row r="1034" spans="2:9">
      <c r="B1034" s="64" t="s">
        <v>388</v>
      </c>
      <c r="C1034" s="426">
        <v>125.37257403349651</v>
      </c>
      <c r="D1034" s="426">
        <v>169.05077592930238</v>
      </c>
      <c r="E1034" s="426">
        <v>107.574791218859</v>
      </c>
      <c r="F1034" s="426">
        <v>56.410078291916371</v>
      </c>
      <c r="G1034" s="426">
        <v>278.21913137153126</v>
      </c>
      <c r="H1034" s="426">
        <v>129.38513019581899</v>
      </c>
      <c r="I1034" s="426">
        <v>132.74496659876147</v>
      </c>
    </row>
    <row r="1035" spans="2:9">
      <c r="B1035" s="64" t="s">
        <v>386</v>
      </c>
      <c r="C1035" s="426">
        <v>125.37257403349651</v>
      </c>
      <c r="D1035" s="426">
        <v>169.05077592930238</v>
      </c>
      <c r="E1035" s="426">
        <v>107.574791218859</v>
      </c>
      <c r="F1035" s="426">
        <v>56.410078291916371</v>
      </c>
      <c r="G1035" s="426">
        <v>278.21913137153126</v>
      </c>
      <c r="H1035" s="426">
        <v>129.38513019581899</v>
      </c>
      <c r="I1035" s="426">
        <v>132.74496659876147</v>
      </c>
    </row>
    <row r="1036" spans="2:9">
      <c r="B1036" s="242" t="s">
        <v>291</v>
      </c>
      <c r="C1036" s="426">
        <v>117.932952689591</v>
      </c>
      <c r="D1036" s="426">
        <v>168.99360494948232</v>
      </c>
      <c r="E1036" s="426">
        <v>97.484055111173745</v>
      </c>
      <c r="F1036" s="426">
        <v>56.374454623907582</v>
      </c>
      <c r="G1036" s="426">
        <v>209.65234445416976</v>
      </c>
      <c r="H1036" s="426">
        <v>128.02621062747048</v>
      </c>
      <c r="I1036" s="426">
        <v>128.04775419474285</v>
      </c>
    </row>
    <row r="1037" spans="2:9">
      <c r="B1037" s="475" t="s">
        <v>292</v>
      </c>
      <c r="C1037" s="426">
        <v>7.4396213439054986</v>
      </c>
      <c r="D1037" s="426">
        <v>5.7170979820073402E-2</v>
      </c>
      <c r="E1037" s="426">
        <v>10.09073610768526</v>
      </c>
      <c r="F1037" s="426">
        <v>3.5623668008788356E-2</v>
      </c>
      <c r="G1037" s="426">
        <v>68.566786917361512</v>
      </c>
      <c r="H1037" s="426">
        <v>1.3589195683485251</v>
      </c>
      <c r="I1037" s="426">
        <v>4.6972124040185959</v>
      </c>
    </row>
    <row r="1038" spans="2:9">
      <c r="B1038" s="475" t="s">
        <v>293</v>
      </c>
      <c r="C1038" s="426" t="s">
        <v>139</v>
      </c>
      <c r="D1038" s="426" t="s">
        <v>139</v>
      </c>
      <c r="E1038" s="426" t="s">
        <v>139</v>
      </c>
      <c r="F1038" s="426" t="s">
        <v>139</v>
      </c>
      <c r="G1038" s="426" t="s">
        <v>139</v>
      </c>
      <c r="H1038" s="426" t="s">
        <v>139</v>
      </c>
      <c r="I1038" s="426" t="s">
        <v>139</v>
      </c>
    </row>
    <row r="1039" spans="2:9">
      <c r="B1039" s="242" t="s">
        <v>294</v>
      </c>
      <c r="C1039" s="426" t="s">
        <v>139</v>
      </c>
      <c r="D1039" s="426" t="s">
        <v>139</v>
      </c>
      <c r="E1039" s="426" t="s">
        <v>139</v>
      </c>
      <c r="F1039" s="426" t="s">
        <v>139</v>
      </c>
      <c r="G1039" s="426" t="s">
        <v>139</v>
      </c>
      <c r="H1039" s="426" t="s">
        <v>139</v>
      </c>
      <c r="I1039" s="426" t="s">
        <v>139</v>
      </c>
    </row>
    <row r="1040" spans="2:9">
      <c r="B1040" s="242" t="s">
        <v>236</v>
      </c>
      <c r="C1040" s="426"/>
      <c r="D1040" s="426"/>
      <c r="E1040" s="426"/>
      <c r="F1040" s="426"/>
      <c r="G1040" s="426"/>
      <c r="H1040" s="426"/>
      <c r="I1040" s="426"/>
    </row>
    <row r="1041" spans="2:9">
      <c r="B1041" s="242"/>
      <c r="C1041" s="426">
        <v>9.7091306282616613E-2</v>
      </c>
      <c r="D1041" s="426">
        <v>0</v>
      </c>
      <c r="E1041" s="426">
        <v>41.231192078649705</v>
      </c>
      <c r="F1041" s="426">
        <v>90.6996399337756</v>
      </c>
      <c r="G1041" s="426">
        <v>82.586816151094553</v>
      </c>
      <c r="H1041" s="426">
        <v>94.368171012833415</v>
      </c>
      <c r="I1041" s="426">
        <v>122.26725053540648</v>
      </c>
    </row>
    <row r="1042" spans="2:9">
      <c r="B1042" s="64" t="s">
        <v>387</v>
      </c>
      <c r="C1042" s="426">
        <v>9.7091306282616613E-2</v>
      </c>
      <c r="D1042" s="426">
        <v>0</v>
      </c>
      <c r="E1042" s="426">
        <v>41.231192078649705</v>
      </c>
      <c r="F1042" s="426">
        <v>90.6996399337756</v>
      </c>
      <c r="G1042" s="426">
        <v>82.586816151094553</v>
      </c>
      <c r="H1042" s="426">
        <v>94.368171012833415</v>
      </c>
      <c r="I1042" s="426">
        <v>122.26725053540648</v>
      </c>
    </row>
    <row r="1043" spans="2:9">
      <c r="B1043" s="242" t="s">
        <v>291</v>
      </c>
      <c r="C1043" s="426">
        <v>0</v>
      </c>
      <c r="D1043" s="426">
        <v>0</v>
      </c>
      <c r="E1043" s="426">
        <v>6.1665315902604032</v>
      </c>
      <c r="F1043" s="426">
        <v>90.6996399337756</v>
      </c>
      <c r="G1043" s="426">
        <v>82.586816151094553</v>
      </c>
      <c r="H1043" s="426">
        <v>13.749068573879196</v>
      </c>
      <c r="I1043" s="426">
        <v>7.2548302659910968</v>
      </c>
    </row>
    <row r="1044" spans="2:9">
      <c r="B1044" s="475" t="s">
        <v>292</v>
      </c>
      <c r="C1044" s="426">
        <v>9.7091306282616613E-2</v>
      </c>
      <c r="D1044" s="426">
        <v>0</v>
      </c>
      <c r="E1044" s="426">
        <v>35.0646604883893</v>
      </c>
      <c r="F1044" s="426">
        <v>0</v>
      </c>
      <c r="G1044" s="426">
        <v>0</v>
      </c>
      <c r="H1044" s="426">
        <v>80.619102438954215</v>
      </c>
      <c r="I1044" s="426">
        <v>115.01242026941537</v>
      </c>
    </row>
    <row r="1045" spans="2:9">
      <c r="B1045" s="475" t="s">
        <v>293</v>
      </c>
      <c r="C1045" s="426" t="s">
        <v>139</v>
      </c>
      <c r="D1045" s="426" t="s">
        <v>139</v>
      </c>
      <c r="E1045" s="426" t="s">
        <v>139</v>
      </c>
      <c r="F1045" s="426" t="s">
        <v>139</v>
      </c>
      <c r="G1045" s="426" t="s">
        <v>139</v>
      </c>
      <c r="H1045" s="426" t="s">
        <v>139</v>
      </c>
      <c r="I1045" s="426" t="s">
        <v>139</v>
      </c>
    </row>
    <row r="1046" spans="2:9">
      <c r="B1046" s="242" t="s">
        <v>294</v>
      </c>
      <c r="C1046" s="426" t="s">
        <v>139</v>
      </c>
      <c r="D1046" s="426" t="s">
        <v>139</v>
      </c>
      <c r="E1046" s="426" t="s">
        <v>139</v>
      </c>
      <c r="F1046" s="426" t="s">
        <v>139</v>
      </c>
      <c r="G1046" s="426" t="s">
        <v>139</v>
      </c>
      <c r="H1046" s="426" t="s">
        <v>139</v>
      </c>
      <c r="I1046" s="426" t="s">
        <v>139</v>
      </c>
    </row>
    <row r="1047" spans="2:9">
      <c r="B1047" s="242" t="s">
        <v>236</v>
      </c>
      <c r="C1047" s="426"/>
      <c r="D1047" s="426"/>
      <c r="E1047" s="426"/>
      <c r="F1047" s="426"/>
      <c r="G1047" s="426"/>
      <c r="H1047" s="426"/>
      <c r="I1047" s="426"/>
    </row>
    <row r="1048" spans="2:9">
      <c r="B1048" s="242"/>
      <c r="C1048" s="483">
        <v>196.62271879930418</v>
      </c>
      <c r="D1048" s="483">
        <v>466.48925472958842</v>
      </c>
      <c r="E1048" s="483">
        <v>570.81430241058524</v>
      </c>
      <c r="F1048" s="483">
        <v>497.83807785427956</v>
      </c>
      <c r="G1048" s="483">
        <v>626.60101132644274</v>
      </c>
      <c r="H1048" s="483">
        <v>980.20606473226701</v>
      </c>
      <c r="I1048" s="483"/>
    </row>
    <row r="1049" spans="2:9">
      <c r="B1049" s="561" t="s">
        <v>997</v>
      </c>
      <c r="C1049" s="426" t="s">
        <v>139</v>
      </c>
      <c r="D1049" s="426" t="s">
        <v>139</v>
      </c>
      <c r="E1049" s="426" t="s">
        <v>139</v>
      </c>
      <c r="F1049" s="426" t="s">
        <v>139</v>
      </c>
      <c r="G1049" s="426" t="s">
        <v>139</v>
      </c>
      <c r="H1049" s="426" t="s">
        <v>139</v>
      </c>
      <c r="I1049" s="426" t="s">
        <v>139</v>
      </c>
    </row>
    <row r="1050" spans="2:9">
      <c r="B1050" s="64" t="s">
        <v>388</v>
      </c>
      <c r="C1050" s="426" t="s">
        <v>139</v>
      </c>
      <c r="D1050" s="426" t="s">
        <v>139</v>
      </c>
      <c r="E1050" s="426" t="s">
        <v>139</v>
      </c>
      <c r="F1050" s="426" t="s">
        <v>139</v>
      </c>
      <c r="G1050" s="426" t="s">
        <v>139</v>
      </c>
      <c r="H1050" s="426" t="s">
        <v>139</v>
      </c>
      <c r="I1050" s="426" t="s">
        <v>139</v>
      </c>
    </row>
    <row r="1051" spans="2:9">
      <c r="B1051" s="64" t="s">
        <v>386</v>
      </c>
      <c r="C1051" s="426" t="s">
        <v>139</v>
      </c>
      <c r="D1051" s="426" t="s">
        <v>139</v>
      </c>
      <c r="E1051" s="426" t="s">
        <v>139</v>
      </c>
      <c r="F1051" s="426" t="s">
        <v>139</v>
      </c>
      <c r="G1051" s="426" t="s">
        <v>139</v>
      </c>
      <c r="H1051" s="426" t="s">
        <v>139</v>
      </c>
      <c r="I1051" s="426" t="s">
        <v>139</v>
      </c>
    </row>
    <row r="1052" spans="2:9">
      <c r="B1052" s="242" t="s">
        <v>291</v>
      </c>
      <c r="C1052" s="426" t="s">
        <v>139</v>
      </c>
      <c r="D1052" s="426" t="s">
        <v>139</v>
      </c>
      <c r="E1052" s="426" t="s">
        <v>139</v>
      </c>
      <c r="F1052" s="426" t="s">
        <v>139</v>
      </c>
      <c r="G1052" s="426" t="s">
        <v>139</v>
      </c>
      <c r="H1052" s="426" t="s">
        <v>139</v>
      </c>
      <c r="I1052" s="426" t="s">
        <v>139</v>
      </c>
    </row>
    <row r="1053" spans="2:9">
      <c r="B1053" s="475" t="s">
        <v>292</v>
      </c>
      <c r="C1053" s="426" t="s">
        <v>139</v>
      </c>
      <c r="D1053" s="426" t="s">
        <v>139</v>
      </c>
      <c r="E1053" s="426" t="s">
        <v>139</v>
      </c>
      <c r="F1053" s="426" t="s">
        <v>139</v>
      </c>
      <c r="G1053" s="426" t="s">
        <v>139</v>
      </c>
      <c r="H1053" s="426" t="s">
        <v>139</v>
      </c>
      <c r="I1053" s="426" t="s">
        <v>139</v>
      </c>
    </row>
    <row r="1054" spans="2:9">
      <c r="B1054" s="475" t="s">
        <v>293</v>
      </c>
      <c r="C1054" s="426" t="s">
        <v>139</v>
      </c>
      <c r="D1054" s="426" t="s">
        <v>139</v>
      </c>
      <c r="E1054" s="426" t="s">
        <v>139</v>
      </c>
      <c r="F1054" s="426" t="s">
        <v>139</v>
      </c>
      <c r="G1054" s="426" t="s">
        <v>139</v>
      </c>
      <c r="H1054" s="426" t="s">
        <v>139</v>
      </c>
      <c r="I1054" s="426" t="s">
        <v>139</v>
      </c>
    </row>
    <row r="1055" spans="2:9">
      <c r="B1055" s="242" t="s">
        <v>294</v>
      </c>
      <c r="C1055" s="426"/>
      <c r="D1055" s="426"/>
      <c r="E1055" s="426"/>
      <c r="F1055" s="426"/>
      <c r="G1055" s="426"/>
      <c r="H1055" s="426"/>
      <c r="I1055" s="426"/>
    </row>
    <row r="1056" spans="2:9">
      <c r="B1056" s="242" t="s">
        <v>236</v>
      </c>
      <c r="C1056" s="426"/>
      <c r="D1056" s="426"/>
      <c r="E1056" s="426"/>
      <c r="F1056" s="426"/>
      <c r="G1056" s="426"/>
      <c r="H1056" s="426"/>
      <c r="I1056" s="426"/>
    </row>
    <row r="1057" spans="2:9">
      <c r="B1057" s="242"/>
      <c r="C1057" s="483"/>
      <c r="D1057" s="483"/>
      <c r="E1057" s="483"/>
      <c r="F1057" s="483"/>
      <c r="G1057" s="483"/>
      <c r="H1057" s="483"/>
      <c r="I1057" s="483"/>
    </row>
    <row r="1058" spans="2:9">
      <c r="B1058" s="64" t="s">
        <v>387</v>
      </c>
      <c r="C1058" s="977">
        <v>12.014173146162872</v>
      </c>
      <c r="D1058" s="977">
        <v>0</v>
      </c>
      <c r="E1058" s="977">
        <v>0</v>
      </c>
      <c r="F1058" s="977">
        <v>3.5691649010686208</v>
      </c>
      <c r="G1058" s="977">
        <v>10.131769286336381</v>
      </c>
      <c r="H1058" s="977">
        <v>15.696064590566195</v>
      </c>
      <c r="I1058" s="426">
        <v>1934.7204568801908</v>
      </c>
    </row>
    <row r="1059" spans="2:9">
      <c r="B1059" s="242" t="s">
        <v>291</v>
      </c>
      <c r="C1059" s="426">
        <v>184.60854565314131</v>
      </c>
      <c r="D1059" s="426">
        <v>466.48925472958842</v>
      </c>
      <c r="E1059" s="426">
        <v>570.81430241058524</v>
      </c>
      <c r="F1059" s="426">
        <v>494.26891295321099</v>
      </c>
      <c r="G1059" s="426">
        <v>616.46924204010645</v>
      </c>
      <c r="H1059" s="426">
        <v>940.11488230847954</v>
      </c>
      <c r="I1059" s="426">
        <v>1897.0117354134381</v>
      </c>
    </row>
    <row r="1060" spans="2:9">
      <c r="B1060" s="475" t="s">
        <v>292</v>
      </c>
      <c r="C1060" s="426" t="s">
        <v>139</v>
      </c>
      <c r="D1060" s="426" t="s">
        <v>139</v>
      </c>
      <c r="E1060" s="426" t="s">
        <v>139</v>
      </c>
      <c r="F1060" s="426" t="s">
        <v>139</v>
      </c>
      <c r="G1060" s="426" t="s">
        <v>139</v>
      </c>
      <c r="H1060" s="426">
        <v>23.390369983385217</v>
      </c>
      <c r="I1060" s="426">
        <v>17.311621077313276</v>
      </c>
    </row>
    <row r="1061" spans="2:9">
      <c r="B1061" s="475" t="s">
        <v>293</v>
      </c>
      <c r="C1061" s="426" t="s">
        <v>139</v>
      </c>
      <c r="D1061" s="426" t="s">
        <v>139</v>
      </c>
      <c r="E1061" s="426" t="s">
        <v>139</v>
      </c>
      <c r="F1061" s="426" t="s">
        <v>139</v>
      </c>
      <c r="G1061" s="426" t="s">
        <v>139</v>
      </c>
      <c r="H1061" s="426">
        <v>16.700812440402387</v>
      </c>
      <c r="I1061" s="426">
        <v>1879.7001143361249</v>
      </c>
    </row>
    <row r="1062" spans="2:9">
      <c r="B1062" s="242" t="s">
        <v>294</v>
      </c>
      <c r="C1062" s="426">
        <v>1189.4606865596757</v>
      </c>
      <c r="D1062" s="426">
        <v>104.26825649953574</v>
      </c>
      <c r="E1062" s="426">
        <v>169.93775890961902</v>
      </c>
      <c r="F1062" s="426">
        <v>466.48903248262951</v>
      </c>
      <c r="G1062" s="426">
        <v>570.64137468859633</v>
      </c>
      <c r="H1062" s="426">
        <v>494.26847276181144</v>
      </c>
      <c r="I1062" s="426">
        <v>37.24034962478018</v>
      </c>
    </row>
    <row r="1063" spans="2:9" ht="15" thickBot="1">
      <c r="B1063" s="522" t="s">
        <v>236</v>
      </c>
      <c r="C1063" s="426" t="s">
        <v>139</v>
      </c>
      <c r="D1063" s="426" t="s">
        <v>139</v>
      </c>
      <c r="E1063" s="426" t="s">
        <v>139</v>
      </c>
      <c r="F1063" s="426" t="s">
        <v>139</v>
      </c>
      <c r="G1063" s="426" t="s">
        <v>139</v>
      </c>
      <c r="H1063" s="426" t="s">
        <v>139</v>
      </c>
      <c r="I1063" s="426">
        <v>0.46837184197238524</v>
      </c>
    </row>
    <row r="1064" spans="2:9" ht="15" thickTop="1">
      <c r="B1064" s="1359" t="s">
        <v>1006</v>
      </c>
      <c r="C1064" s="1359"/>
      <c r="D1064" s="1359"/>
      <c r="E1064" s="1359"/>
      <c r="F1064" s="1359"/>
      <c r="G1064" s="1359"/>
      <c r="H1064" s="1359"/>
      <c r="I1064" s="1359"/>
    </row>
    <row r="1065" spans="2:9">
      <c r="B1065" s="1374" t="s">
        <v>999</v>
      </c>
      <c r="C1065" s="1374"/>
      <c r="D1065" s="1374"/>
      <c r="E1065" s="1374"/>
      <c r="F1065" s="1374"/>
      <c r="G1065" s="1374"/>
      <c r="H1065" s="1374"/>
      <c r="I1065" s="1374"/>
    </row>
    <row r="1066" spans="2:9">
      <c r="B1066" s="411"/>
      <c r="C1066" s="411"/>
      <c r="D1066" s="411"/>
      <c r="E1066" s="411"/>
      <c r="F1066" s="411"/>
      <c r="G1066" s="411"/>
      <c r="H1066" s="411"/>
      <c r="I1066" s="411"/>
    </row>
    <row r="1067" spans="2:9">
      <c r="B1067" s="1358" t="s">
        <v>64</v>
      </c>
      <c r="C1067" s="1358"/>
      <c r="D1067" s="1358"/>
      <c r="E1067" s="1358"/>
      <c r="F1067" s="1358"/>
      <c r="G1067" s="1358"/>
      <c r="H1067" s="1358"/>
      <c r="I1067" s="1358"/>
    </row>
    <row r="1068" spans="2:9">
      <c r="B1068" s="413" t="s">
        <v>63</v>
      </c>
      <c r="C1068" s="411"/>
      <c r="D1068" s="411"/>
      <c r="E1068" s="411"/>
      <c r="F1068" s="411"/>
      <c r="G1068" s="411"/>
      <c r="H1068" s="411"/>
      <c r="I1068" s="411"/>
    </row>
    <row r="1069" spans="2:9">
      <c r="B1069" s="411"/>
      <c r="C1069" s="411"/>
      <c r="D1069" s="411"/>
      <c r="E1069" s="411"/>
      <c r="F1069" s="411"/>
      <c r="G1069" s="411"/>
      <c r="H1069" s="411"/>
      <c r="I1069" s="411"/>
    </row>
    <row r="1070" spans="2:9">
      <c r="B1070" s="1361" t="s">
        <v>389</v>
      </c>
      <c r="C1070" s="1361" t="s">
        <v>390</v>
      </c>
      <c r="D1070" s="1361" t="s">
        <v>391</v>
      </c>
      <c r="E1070" s="1363" t="s">
        <v>392</v>
      </c>
      <c r="F1070" s="1361" t="s">
        <v>393</v>
      </c>
      <c r="G1070" s="1361" t="s">
        <v>394</v>
      </c>
      <c r="H1070" s="1363" t="s">
        <v>395</v>
      </c>
      <c r="I1070" s="1363"/>
    </row>
    <row r="1071" spans="2:9">
      <c r="B1071" s="1362"/>
      <c r="C1071" s="1362"/>
      <c r="D1071" s="1362"/>
      <c r="E1071" s="1362"/>
      <c r="F1071" s="1362"/>
      <c r="G1071" s="1362"/>
      <c r="H1071" s="1362"/>
      <c r="I1071" s="1362"/>
    </row>
    <row r="1072" spans="2:9" ht="15" thickBot="1">
      <c r="B1072" s="675" t="s">
        <v>995</v>
      </c>
      <c r="C1072" s="540" t="s">
        <v>406</v>
      </c>
      <c r="D1072" s="540" t="s">
        <v>1011</v>
      </c>
      <c r="E1072" s="555" t="s">
        <v>399</v>
      </c>
      <c r="F1072" s="676" t="s">
        <v>1012</v>
      </c>
      <c r="G1072" s="555" t="s">
        <v>409</v>
      </c>
      <c r="H1072" s="555" t="s">
        <v>402</v>
      </c>
      <c r="I1072" s="555"/>
    </row>
    <row r="1073" spans="2:9" ht="15" thickTop="1">
      <c r="B1073" s="1388"/>
      <c r="C1073" s="1388"/>
      <c r="D1073" s="1388"/>
      <c r="E1073" s="411"/>
      <c r="F1073" s="411"/>
      <c r="G1073" s="411"/>
      <c r="H1073" s="411"/>
      <c r="I1073" s="411"/>
    </row>
    <row r="1074" spans="2:9">
      <c r="B1074" s="1361" t="s">
        <v>389</v>
      </c>
      <c r="C1074" s="1361" t="s">
        <v>415</v>
      </c>
      <c r="D1074" s="1363" t="s">
        <v>416</v>
      </c>
      <c r="E1074" s="1363" t="s">
        <v>417</v>
      </c>
      <c r="F1074" s="1363" t="s">
        <v>418</v>
      </c>
      <c r="G1074" s="1361" t="s">
        <v>419</v>
      </c>
      <c r="H1074" s="1361"/>
      <c r="I1074" s="1361"/>
    </row>
    <row r="1075" spans="2:9">
      <c r="B1075" s="1362"/>
      <c r="C1075" s="1362"/>
      <c r="D1075" s="1362"/>
      <c r="E1075" s="1362"/>
      <c r="F1075" s="1362"/>
      <c r="G1075" s="490" t="s">
        <v>420</v>
      </c>
      <c r="H1075" s="490" t="s">
        <v>421</v>
      </c>
      <c r="I1075" s="490"/>
    </row>
    <row r="1076" spans="2:9" ht="15" thickBot="1">
      <c r="B1076" s="675" t="s">
        <v>995</v>
      </c>
      <c r="C1076" s="632">
        <v>0</v>
      </c>
      <c r="D1076" s="677">
        <v>0.72916666666666663</v>
      </c>
      <c r="E1076" s="555" t="s">
        <v>918</v>
      </c>
      <c r="F1076" s="677">
        <v>0.72916666666666663</v>
      </c>
      <c r="G1076" s="677">
        <v>0.35416666666666669</v>
      </c>
      <c r="H1076" s="677">
        <v>0.76041666666666663</v>
      </c>
      <c r="I1076" s="677"/>
    </row>
    <row r="1077" spans="2:9" ht="15" thickTop="1">
      <c r="B1077" s="1388" t="s">
        <v>1013</v>
      </c>
      <c r="C1077" s="1368"/>
      <c r="D1077" s="1368"/>
      <c r="E1077" s="411"/>
      <c r="F1077" s="411"/>
      <c r="G1077" s="411"/>
      <c r="H1077" s="411"/>
      <c r="I1077" s="411"/>
    </row>
    <row r="1078" spans="2:9">
      <c r="B1078" s="1379"/>
      <c r="C1078" s="1379"/>
      <c r="D1078" s="1379"/>
      <c r="E1078" s="411"/>
      <c r="F1078" s="411"/>
      <c r="G1078" s="411"/>
      <c r="H1078" s="411"/>
      <c r="I1078" s="411"/>
    </row>
    <row r="1079" spans="2:9">
      <c r="B1079" s="411"/>
      <c r="C1079" s="411"/>
      <c r="D1079" s="411"/>
      <c r="E1079" s="411"/>
      <c r="F1079" s="411"/>
      <c r="G1079" s="411"/>
      <c r="H1079" s="411"/>
      <c r="I1079" s="411"/>
    </row>
    <row r="1080" spans="2:9">
      <c r="B1080" s="1358" t="s">
        <v>72</v>
      </c>
      <c r="C1080" s="1358"/>
      <c r="D1080" s="1358"/>
      <c r="E1080" s="1358"/>
      <c r="F1080" s="1358"/>
      <c r="G1080" s="1358"/>
      <c r="H1080" s="1358"/>
      <c r="I1080" s="1358"/>
    </row>
    <row r="1081" spans="2:9">
      <c r="B1081" s="413" t="s">
        <v>71</v>
      </c>
      <c r="C1081" s="411"/>
      <c r="D1081" s="411"/>
      <c r="E1081" s="411"/>
      <c r="F1081" s="411"/>
      <c r="G1081" s="411"/>
      <c r="H1081" s="411"/>
      <c r="I1081" s="411"/>
    </row>
    <row r="1082" spans="2:9">
      <c r="B1082" s="411"/>
      <c r="C1082" s="411"/>
      <c r="D1082" s="411"/>
      <c r="E1082" s="411"/>
      <c r="F1082" s="411"/>
      <c r="G1082" s="411"/>
      <c r="H1082" s="411"/>
      <c r="I1082" s="411"/>
    </row>
    <row r="1083" spans="2:9" ht="26.4">
      <c r="B1083" s="491" t="s">
        <v>389</v>
      </c>
      <c r="C1083" s="492" t="s">
        <v>392</v>
      </c>
      <c r="D1083" s="492" t="s">
        <v>434</v>
      </c>
      <c r="E1083" s="492" t="s">
        <v>435</v>
      </c>
      <c r="F1083" s="492" t="s">
        <v>436</v>
      </c>
      <c r="G1083" s="492" t="s">
        <v>437</v>
      </c>
      <c r="H1083" s="411"/>
      <c r="I1083" s="411"/>
    </row>
    <row r="1084" spans="2:9" ht="15" thickBot="1">
      <c r="B1084" s="675" t="s">
        <v>996</v>
      </c>
      <c r="C1084" s="632" t="s">
        <v>1014</v>
      </c>
      <c r="D1084" s="678" t="s">
        <v>1015</v>
      </c>
      <c r="E1084" s="678" t="s">
        <v>438</v>
      </c>
      <c r="F1084" s="677">
        <v>0.35416666666666669</v>
      </c>
      <c r="G1084" s="678" t="s">
        <v>441</v>
      </c>
      <c r="H1084" s="493"/>
      <c r="I1084" s="493"/>
    </row>
    <row r="1085" spans="2:9" ht="15" thickTop="1">
      <c r="B1085" s="1388" t="s">
        <v>1016</v>
      </c>
      <c r="C1085" s="1368"/>
      <c r="D1085" s="1368"/>
      <c r="E1085" s="411"/>
      <c r="F1085" s="411"/>
      <c r="G1085" s="411"/>
      <c r="H1085" s="411"/>
      <c r="I1085" s="411"/>
    </row>
    <row r="1086" spans="2:9">
      <c r="B1086" s="411"/>
      <c r="C1086" s="411"/>
      <c r="D1086" s="411"/>
      <c r="E1086" s="411"/>
      <c r="F1086" s="411"/>
      <c r="G1086" s="411"/>
      <c r="H1086" s="411"/>
      <c r="I1086" s="411"/>
    </row>
    <row r="1087" spans="2:9">
      <c r="B1087" s="1358" t="s">
        <v>83</v>
      </c>
      <c r="C1087" s="1358"/>
      <c r="D1087" s="1358"/>
      <c r="E1087" s="1358"/>
      <c r="F1087" s="1358"/>
      <c r="G1087" s="1358"/>
      <c r="H1087" s="1358"/>
      <c r="I1087" s="1358"/>
    </row>
    <row r="1088" spans="2:9">
      <c r="B1088" s="413" t="s">
        <v>82</v>
      </c>
      <c r="C1088" s="411"/>
      <c r="D1088" s="411"/>
      <c r="E1088" s="411"/>
      <c r="F1088" s="411"/>
      <c r="G1088" s="411"/>
      <c r="H1088" s="411"/>
      <c r="I1088" s="411"/>
    </row>
    <row r="1089" spans="2:9">
      <c r="B1089" s="411"/>
      <c r="C1089" s="411"/>
      <c r="D1089" s="411"/>
      <c r="E1089" s="411"/>
      <c r="F1089" s="411"/>
      <c r="G1089" s="411"/>
      <c r="H1089" s="411"/>
      <c r="I1089" s="411"/>
    </row>
    <row r="1090" spans="2:9">
      <c r="B1090" s="1361" t="s">
        <v>444</v>
      </c>
      <c r="C1090" s="1363" t="s">
        <v>445</v>
      </c>
      <c r="D1090" s="1363" t="s">
        <v>392</v>
      </c>
      <c r="E1090" s="1363" t="s">
        <v>446</v>
      </c>
      <c r="F1090" s="1363" t="s">
        <v>447</v>
      </c>
      <c r="G1090" s="1363" t="s">
        <v>448</v>
      </c>
      <c r="H1090" s="1363" t="s">
        <v>449</v>
      </c>
      <c r="I1090" s="1363"/>
    </row>
    <row r="1091" spans="2:9">
      <c r="B1091" s="1362"/>
      <c r="C1091" s="1387"/>
      <c r="D1091" s="1387"/>
      <c r="E1091" s="1387"/>
      <c r="F1091" s="1387"/>
      <c r="G1091" s="1387"/>
      <c r="H1091" s="1387"/>
      <c r="I1091" s="1387"/>
    </row>
    <row r="1092" spans="2:9" ht="15" thickBot="1">
      <c r="B1092" s="675" t="s">
        <v>1483</v>
      </c>
      <c r="C1092" s="400" t="s">
        <v>539</v>
      </c>
      <c r="D1092" s="401" t="s">
        <v>539</v>
      </c>
      <c r="E1092" s="401" t="s">
        <v>441</v>
      </c>
      <c r="F1092" s="401" t="s">
        <v>439</v>
      </c>
      <c r="G1092" s="401" t="s">
        <v>1484</v>
      </c>
      <c r="H1092" s="401" t="s">
        <v>1485</v>
      </c>
      <c r="I1092" s="401"/>
    </row>
    <row r="1093" spans="2:9" ht="15" thickTop="1">
      <c r="B1093" s="630"/>
      <c r="C1093" s="411"/>
      <c r="D1093" s="411"/>
      <c r="E1093" s="411"/>
      <c r="F1093" s="411"/>
      <c r="G1093" s="411"/>
      <c r="H1093" s="411"/>
      <c r="I1093" s="411"/>
    </row>
    <row r="1094" spans="2:9">
      <c r="B1094" s="1361" t="s">
        <v>444</v>
      </c>
      <c r="C1094" s="1361" t="s">
        <v>456</v>
      </c>
      <c r="D1094" s="1363" t="s">
        <v>457</v>
      </c>
      <c r="E1094" s="1363" t="s">
        <v>458</v>
      </c>
      <c r="F1094" s="1363" t="s">
        <v>459</v>
      </c>
      <c r="G1094" s="1356"/>
      <c r="H1094" s="1356"/>
      <c r="I1094" s="1356"/>
    </row>
    <row r="1095" spans="2:9">
      <c r="B1095" s="1362"/>
      <c r="C1095" s="1362"/>
      <c r="D1095" s="1362"/>
      <c r="E1095" s="1362"/>
      <c r="F1095" s="1362"/>
      <c r="G1095" s="1357"/>
      <c r="H1095" s="1357"/>
      <c r="I1095" s="1357"/>
    </row>
    <row r="1096" spans="2:9" ht="15" thickBot="1">
      <c r="B1096" s="675" t="s">
        <v>1483</v>
      </c>
      <c r="C1096" s="400" t="s">
        <v>1023</v>
      </c>
      <c r="D1096" s="265" t="s">
        <v>1014</v>
      </c>
      <c r="E1096" s="401" t="s">
        <v>1014</v>
      </c>
      <c r="F1096" s="401" t="s">
        <v>124</v>
      </c>
      <c r="G1096" s="487"/>
      <c r="H1096" s="487"/>
      <c r="I1096" s="487"/>
    </row>
    <row r="1097" spans="2:9" ht="15" thickTop="1">
      <c r="B1097" s="630" t="s">
        <v>1017</v>
      </c>
      <c r="C1097" s="411"/>
      <c r="D1097" s="411"/>
      <c r="E1097" s="411"/>
      <c r="F1097" s="411"/>
      <c r="G1097" s="411"/>
      <c r="H1097" s="411"/>
      <c r="I1097" s="411"/>
    </row>
    <row r="1098" spans="2:9">
      <c r="B1098" s="679"/>
      <c r="C1098" s="411"/>
      <c r="D1098" s="411"/>
      <c r="E1098" s="411"/>
      <c r="F1098" s="411"/>
      <c r="G1098" s="411"/>
      <c r="H1098" s="411"/>
      <c r="I1098" s="411"/>
    </row>
    <row r="1099" spans="2:9">
      <c r="B1099" s="411"/>
      <c r="C1099" s="411"/>
      <c r="D1099" s="411"/>
      <c r="E1099" s="411"/>
      <c r="F1099" s="411"/>
      <c r="G1099" s="411"/>
      <c r="H1099" s="411"/>
      <c r="I1099" s="411"/>
    </row>
    <row r="1100" spans="2:9">
      <c r="B1100" s="1358" t="s">
        <v>92</v>
      </c>
      <c r="C1100" s="1358"/>
      <c r="D1100" s="1358"/>
      <c r="E1100" s="1358"/>
      <c r="F1100" s="1358"/>
      <c r="G1100" s="1358"/>
      <c r="H1100" s="1358"/>
      <c r="I1100" s="1358"/>
    </row>
    <row r="1101" spans="2:9">
      <c r="B1101" s="413" t="s">
        <v>91</v>
      </c>
      <c r="C1101" s="411"/>
      <c r="D1101" s="411"/>
      <c r="E1101" s="411"/>
      <c r="F1101" s="411"/>
      <c r="G1101" s="411"/>
      <c r="H1101" s="411"/>
      <c r="I1101" s="411"/>
    </row>
    <row r="1102" spans="2:9">
      <c r="B1102" s="411"/>
      <c r="C1102" s="411"/>
      <c r="D1102" s="411"/>
      <c r="E1102" s="411"/>
      <c r="F1102" s="411"/>
      <c r="G1102" s="411"/>
      <c r="H1102" s="411"/>
      <c r="I1102" s="411"/>
    </row>
    <row r="1103" spans="2:9">
      <c r="B1103" s="1361" t="s">
        <v>389</v>
      </c>
      <c r="C1103" s="1363" t="s">
        <v>464</v>
      </c>
      <c r="D1103" s="1363" t="s">
        <v>392</v>
      </c>
      <c r="E1103" s="1363" t="s">
        <v>465</v>
      </c>
      <c r="F1103" s="1363" t="s">
        <v>466</v>
      </c>
      <c r="G1103" s="1363" t="s">
        <v>467</v>
      </c>
      <c r="H1103" s="1363" t="s">
        <v>468</v>
      </c>
      <c r="I1103" s="1363"/>
    </row>
    <row r="1104" spans="2:9">
      <c r="B1104" s="1362"/>
      <c r="C1104" s="1362"/>
      <c r="D1104" s="1362"/>
      <c r="E1104" s="1362"/>
      <c r="F1104" s="1362"/>
      <c r="G1104" s="1362"/>
      <c r="H1104" s="1362"/>
      <c r="I1104" s="1362"/>
    </row>
    <row r="1105" spans="2:9">
      <c r="B1105" s="675" t="s">
        <v>1018</v>
      </c>
      <c r="C1105" s="680" t="s">
        <v>925</v>
      </c>
      <c r="D1105" s="680" t="s">
        <v>399</v>
      </c>
      <c r="E1105" s="680" t="s">
        <v>398</v>
      </c>
      <c r="F1105" s="681">
        <v>0.74652777777777779</v>
      </c>
      <c r="G1105" s="680" t="s">
        <v>1019</v>
      </c>
      <c r="H1105" s="680" t="s">
        <v>543</v>
      </c>
      <c r="I1105" s="680"/>
    </row>
    <row r="1106" spans="2:9" ht="24.6" thickBot="1">
      <c r="B1106" s="675" t="s">
        <v>997</v>
      </c>
      <c r="C1106" s="682" t="s">
        <v>1020</v>
      </c>
      <c r="D1106" s="257" t="s">
        <v>469</v>
      </c>
      <c r="E1106" s="257" t="s">
        <v>1021</v>
      </c>
      <c r="F1106" s="683">
        <v>0.76041666666666663</v>
      </c>
      <c r="G1106" s="257">
        <v>2</v>
      </c>
      <c r="H1106" s="257" t="s">
        <v>543</v>
      </c>
      <c r="I1106" s="257"/>
    </row>
    <row r="1107" spans="2:9" ht="15" thickTop="1">
      <c r="B1107" s="630"/>
      <c r="C1107" s="411"/>
      <c r="D1107" s="411"/>
      <c r="E1107" s="411"/>
      <c r="F1107" s="411"/>
      <c r="G1107" s="411"/>
      <c r="H1107" s="411"/>
      <c r="I1107" s="411"/>
    </row>
    <row r="1108" spans="2:9">
      <c r="B1108" s="1361" t="s">
        <v>389</v>
      </c>
      <c r="C1108" s="1361" t="s">
        <v>471</v>
      </c>
      <c r="D1108" s="1363" t="s">
        <v>472</v>
      </c>
      <c r="E1108" s="1363" t="s">
        <v>473</v>
      </c>
      <c r="F1108" s="1363" t="s">
        <v>458</v>
      </c>
      <c r="G1108" s="1356"/>
      <c r="H1108" s="1356"/>
      <c r="I1108" s="1356"/>
    </row>
    <row r="1109" spans="2:9">
      <c r="B1109" s="1362"/>
      <c r="C1109" s="1362"/>
      <c r="D1109" s="1362"/>
      <c r="E1109" s="1362"/>
      <c r="F1109" s="1362"/>
      <c r="G1109" s="1357"/>
      <c r="H1109" s="1357"/>
      <c r="I1109" s="1357"/>
    </row>
    <row r="1110" spans="2:9">
      <c r="B1110" s="675" t="s">
        <v>1018</v>
      </c>
      <c r="C1110" s="680" t="s">
        <v>629</v>
      </c>
      <c r="D1110" s="680" t="s">
        <v>1022</v>
      </c>
      <c r="E1110" s="680" t="s">
        <v>1023</v>
      </c>
      <c r="F1110" s="684" t="s">
        <v>399</v>
      </c>
      <c r="G1110" s="680"/>
      <c r="H1110" s="680"/>
      <c r="I1110" s="680"/>
    </row>
    <row r="1111" spans="2:9" ht="15" thickBot="1">
      <c r="B1111" s="675" t="s">
        <v>997</v>
      </c>
      <c r="C1111" s="682" t="s">
        <v>769</v>
      </c>
      <c r="D1111" s="685" t="s">
        <v>1024</v>
      </c>
      <c r="E1111" s="257" t="s">
        <v>1025</v>
      </c>
      <c r="F1111" s="686" t="s">
        <v>412</v>
      </c>
      <c r="G1111" s="680"/>
      <c r="H1111" s="680"/>
      <c r="I1111" s="680"/>
    </row>
    <row r="1112" spans="2:9" ht="15" thickTop="1">
      <c r="B1112" s="630" t="s">
        <v>1026</v>
      </c>
      <c r="C1112" s="411"/>
      <c r="D1112" s="411"/>
      <c r="E1112" s="411"/>
      <c r="F1112" s="411"/>
      <c r="G1112" s="411"/>
      <c r="H1112" s="411"/>
      <c r="I1112" s="411"/>
    </row>
    <row r="1113" spans="2:9">
      <c r="B1113" s="498"/>
      <c r="C1113" s="411"/>
      <c r="D1113" s="411"/>
      <c r="E1113" s="411"/>
      <c r="F1113" s="411"/>
      <c r="G1113" s="411"/>
      <c r="H1113" s="411"/>
      <c r="I1113" s="411"/>
    </row>
    <row r="1114" spans="2:9">
      <c r="B1114" s="411"/>
      <c r="C1114" s="411"/>
      <c r="D1114" s="411"/>
      <c r="E1114" s="411"/>
      <c r="F1114" s="411"/>
      <c r="G1114" s="411"/>
      <c r="H1114" s="411"/>
      <c r="I1114" s="411"/>
    </row>
    <row r="1115" spans="2:9">
      <c r="B1115" s="417"/>
      <c r="C1115" s="411"/>
      <c r="D1115" s="411"/>
      <c r="E1115" s="411"/>
      <c r="F1115" s="411"/>
      <c r="G1115" s="411"/>
      <c r="H1115" s="411"/>
      <c r="I1115" s="411"/>
    </row>
  </sheetData>
  <mergeCells count="112">
    <mergeCell ref="B109:I109"/>
    <mergeCell ref="B111:I111"/>
    <mergeCell ref="B141:I141"/>
    <mergeCell ref="B33:I33"/>
    <mergeCell ref="B34:I34"/>
    <mergeCell ref="B49:I49"/>
    <mergeCell ref="B50:I50"/>
    <mergeCell ref="B53:I53"/>
    <mergeCell ref="B78:I78"/>
    <mergeCell ref="B2:I2"/>
    <mergeCell ref="B13:I13"/>
    <mergeCell ref="B14:I14"/>
    <mergeCell ref="B16:I16"/>
    <mergeCell ref="B31:I31"/>
    <mergeCell ref="B32:I32"/>
    <mergeCell ref="B79:I79"/>
    <mergeCell ref="B81:I81"/>
    <mergeCell ref="B108:I108"/>
    <mergeCell ref="B712:I712"/>
    <mergeCell ref="B277:I277"/>
    <mergeCell ref="B279:I279"/>
    <mergeCell ref="B142:I142"/>
    <mergeCell ref="B145:I145"/>
    <mergeCell ref="B209:I209"/>
    <mergeCell ref="B210:I210"/>
    <mergeCell ref="B212:I212"/>
    <mergeCell ref="B276:I276"/>
    <mergeCell ref="B448:I448"/>
    <mergeCell ref="B342:I342"/>
    <mergeCell ref="B340:I340"/>
    <mergeCell ref="B339:I339"/>
    <mergeCell ref="B557:I557"/>
    <mergeCell ref="B601:I601"/>
    <mergeCell ref="B624:I624"/>
    <mergeCell ref="B673:I673"/>
    <mergeCell ref="B831:I831"/>
    <mergeCell ref="B878:I878"/>
    <mergeCell ref="B881:I881"/>
    <mergeCell ref="B929:I929"/>
    <mergeCell ref="B930:I930"/>
    <mergeCell ref="B932:I932"/>
    <mergeCell ref="B713:I713"/>
    <mergeCell ref="B715:I715"/>
    <mergeCell ref="B778:I778"/>
    <mergeCell ref="B779:I779"/>
    <mergeCell ref="B781:I781"/>
    <mergeCell ref="B828:I828"/>
    <mergeCell ref="B1023:I1023"/>
    <mergeCell ref="B1024:I1024"/>
    <mergeCell ref="B1026:I1026"/>
    <mergeCell ref="B1064:I1064"/>
    <mergeCell ref="B1065:I1065"/>
    <mergeCell ref="B1067:I1067"/>
    <mergeCell ref="B952:I952"/>
    <mergeCell ref="B953:I953"/>
    <mergeCell ref="B955:I955"/>
    <mergeCell ref="B983:I983"/>
    <mergeCell ref="B984:I984"/>
    <mergeCell ref="B987:I987"/>
    <mergeCell ref="B1073:D1073"/>
    <mergeCell ref="B1074:B1075"/>
    <mergeCell ref="C1074:C1075"/>
    <mergeCell ref="D1074:D1075"/>
    <mergeCell ref="E1074:E1075"/>
    <mergeCell ref="F1074:F1075"/>
    <mergeCell ref="G1074:I1074"/>
    <mergeCell ref="B1070:B1071"/>
    <mergeCell ref="C1070:C1071"/>
    <mergeCell ref="D1070:D1071"/>
    <mergeCell ref="E1070:E1071"/>
    <mergeCell ref="F1070:F1071"/>
    <mergeCell ref="G1070:G1071"/>
    <mergeCell ref="H1070:H1071"/>
    <mergeCell ref="I1070:I1071"/>
    <mergeCell ref="B1077:D1077"/>
    <mergeCell ref="B1078:D1078"/>
    <mergeCell ref="B1080:I1080"/>
    <mergeCell ref="B1085:D1085"/>
    <mergeCell ref="B1087:I1087"/>
    <mergeCell ref="B1090:B1091"/>
    <mergeCell ref="C1090:C1091"/>
    <mergeCell ref="D1090:D1091"/>
    <mergeCell ref="E1090:E1091"/>
    <mergeCell ref="F1090:F1091"/>
    <mergeCell ref="G1090:G1091"/>
    <mergeCell ref="H1090:H1091"/>
    <mergeCell ref="I1090:I1091"/>
    <mergeCell ref="B1094:B1095"/>
    <mergeCell ref="C1094:C1095"/>
    <mergeCell ref="D1094:D1095"/>
    <mergeCell ref="E1094:E1095"/>
    <mergeCell ref="F1094:F1095"/>
    <mergeCell ref="G1094:G1095"/>
    <mergeCell ref="B1108:B1109"/>
    <mergeCell ref="E1108:E1109"/>
    <mergeCell ref="F1108:F1109"/>
    <mergeCell ref="G1108:G1109"/>
    <mergeCell ref="B1100:I1100"/>
    <mergeCell ref="B1103:B1104"/>
    <mergeCell ref="C1103:C1104"/>
    <mergeCell ref="D1103:D1104"/>
    <mergeCell ref="E1103:E1104"/>
    <mergeCell ref="F1103:F1104"/>
    <mergeCell ref="G1103:G1104"/>
    <mergeCell ref="H1094:H1095"/>
    <mergeCell ref="H1103:H1104"/>
    <mergeCell ref="H1108:H1109"/>
    <mergeCell ref="I1094:I1095"/>
    <mergeCell ref="I1103:I1104"/>
    <mergeCell ref="I1108:I1109"/>
    <mergeCell ref="C1108:C1109"/>
    <mergeCell ref="D1108:D1109"/>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I892"/>
  <sheetViews>
    <sheetView view="pageBreakPreview" topLeftCell="B876" zoomScale="70" zoomScaleNormal="100" zoomScaleSheetLayoutView="70" workbookViewId="0">
      <selection activeCell="B875" sqref="B1:B1048576"/>
    </sheetView>
  </sheetViews>
  <sheetFormatPr baseColWidth="10" defaultRowHeight="14.4"/>
  <cols>
    <col min="1" max="1" width="6.109375" customWidth="1"/>
    <col min="2" max="2" width="46.33203125" customWidth="1"/>
    <col min="3" max="3" width="12" customWidth="1"/>
    <col min="4" max="4" width="12.33203125" customWidth="1"/>
    <col min="5" max="5" width="14.6640625" customWidth="1"/>
    <col min="6" max="7" width="13.88671875" customWidth="1"/>
    <col min="8" max="9" width="13.88671875" style="906" customWidth="1"/>
  </cols>
  <sheetData>
    <row r="1" spans="2:9">
      <c r="B1" s="411"/>
      <c r="C1" s="411"/>
      <c r="D1" s="411"/>
      <c r="E1" s="411"/>
      <c r="F1" s="411"/>
      <c r="G1" s="411"/>
      <c r="H1" s="411"/>
      <c r="I1" s="411"/>
    </row>
    <row r="2" spans="2:9">
      <c r="B2" s="1358" t="s">
        <v>6</v>
      </c>
      <c r="C2" s="1358"/>
      <c r="D2" s="1358"/>
      <c r="E2" s="1358"/>
      <c r="F2" s="1358"/>
      <c r="G2" s="1358"/>
      <c r="H2" s="1358"/>
      <c r="I2" s="1358"/>
    </row>
    <row r="3" spans="2:9">
      <c r="B3" s="413" t="s">
        <v>5</v>
      </c>
      <c r="C3" s="411"/>
      <c r="D3" s="411"/>
      <c r="E3" s="411"/>
      <c r="F3" s="411"/>
      <c r="G3" s="411"/>
      <c r="H3" s="411"/>
      <c r="I3" s="411"/>
    </row>
    <row r="4" spans="2:9">
      <c r="B4" s="414"/>
      <c r="C4" s="411"/>
      <c r="D4" s="411"/>
      <c r="E4" s="411"/>
      <c r="F4" s="411"/>
      <c r="G4" s="411"/>
      <c r="H4" s="411"/>
      <c r="I4" s="411"/>
    </row>
    <row r="5" spans="2:9">
      <c r="B5" s="415"/>
      <c r="C5" s="416">
        <v>2014</v>
      </c>
      <c r="D5" s="416">
        <v>2015</v>
      </c>
      <c r="E5" s="416">
        <v>2016</v>
      </c>
      <c r="F5" s="416">
        <v>2017</v>
      </c>
      <c r="G5" s="416">
        <v>2018</v>
      </c>
      <c r="H5" s="416">
        <v>2019</v>
      </c>
      <c r="I5" s="416">
        <v>2020</v>
      </c>
    </row>
    <row r="6" spans="2:9">
      <c r="B6" s="417" t="s">
        <v>111</v>
      </c>
      <c r="C6" s="975">
        <v>9.8834859999999995</v>
      </c>
      <c r="D6" s="975">
        <v>9.9802429999999998</v>
      </c>
      <c r="E6" s="975">
        <v>10.075044999999999</v>
      </c>
      <c r="F6" s="975">
        <v>10.169172</v>
      </c>
      <c r="G6" s="975">
        <v>10.266149</v>
      </c>
      <c r="H6" s="975">
        <v>10.358320000000001</v>
      </c>
      <c r="I6" s="975">
        <v>10.448499</v>
      </c>
    </row>
    <row r="7" spans="2:9">
      <c r="B7" s="417" t="s">
        <v>112</v>
      </c>
      <c r="C7" s="418">
        <v>66186.576610121148</v>
      </c>
      <c r="D7" s="418">
        <v>70501.838306617108</v>
      </c>
      <c r="E7" s="418">
        <v>74807.152583553019</v>
      </c>
      <c r="F7" s="418">
        <v>78904.732480703431</v>
      </c>
      <c r="G7" s="418">
        <v>84374.711509089684</v>
      </c>
      <c r="H7" s="418">
        <v>86239.042530106395</v>
      </c>
      <c r="I7" s="418">
        <v>76689.376005621249</v>
      </c>
    </row>
    <row r="8" spans="2:9">
      <c r="B8" s="417" t="s">
        <v>475</v>
      </c>
      <c r="C8" s="418">
        <v>6696.6833979550483</v>
      </c>
      <c r="D8" s="418">
        <v>7064.1404529546126</v>
      </c>
      <c r="E8" s="418">
        <v>7424.9943879707744</v>
      </c>
      <c r="F8" s="418">
        <v>7759.2091549541519</v>
      </c>
      <c r="G8" s="418">
        <v>8218.730461547917</v>
      </c>
      <c r="H8" s="418">
        <v>8325.581998828613</v>
      </c>
      <c r="I8" s="418">
        <v>7339.7505235557037</v>
      </c>
    </row>
    <row r="9" spans="2:9">
      <c r="B9" s="417" t="s">
        <v>483</v>
      </c>
      <c r="C9" s="418">
        <v>1.58</v>
      </c>
      <c r="D9" s="418">
        <v>2.34</v>
      </c>
      <c r="E9" s="418">
        <v>1.695335759179617</v>
      </c>
      <c r="F9" s="418">
        <v>4.2042774660486115</v>
      </c>
      <c r="G9" s="418">
        <v>1.1705946620883312</v>
      </c>
      <c r="H9" s="418">
        <v>3.6562789262573281</v>
      </c>
      <c r="I9" s="418">
        <v>5.5536478118097365</v>
      </c>
    </row>
    <row r="10" spans="2:9">
      <c r="B10" s="417" t="s">
        <v>484</v>
      </c>
      <c r="C10" s="505"/>
      <c r="D10" s="505"/>
      <c r="E10" s="505"/>
      <c r="F10" s="505"/>
      <c r="G10" s="505"/>
      <c r="H10" s="505"/>
      <c r="I10" s="505"/>
    </row>
    <row r="11" spans="2:9">
      <c r="B11" s="419" t="s">
        <v>485</v>
      </c>
      <c r="C11" s="418">
        <v>44.203299999999999</v>
      </c>
      <c r="D11" s="418">
        <v>45.469099999999997</v>
      </c>
      <c r="E11" s="418">
        <v>46.617100000000001</v>
      </c>
      <c r="F11" s="418">
        <v>48.192999999999998</v>
      </c>
      <c r="G11" s="418">
        <v>50.202800000000003</v>
      </c>
      <c r="H11" s="418">
        <v>52.902200000000001</v>
      </c>
      <c r="I11" s="418">
        <v>58.113100000000003</v>
      </c>
    </row>
    <row r="12" spans="2:9" ht="15" thickBot="1">
      <c r="B12" s="421" t="s">
        <v>114</v>
      </c>
      <c r="C12" s="418">
        <v>43.441276580445674</v>
      </c>
      <c r="D12" s="418">
        <v>44.932725148433228</v>
      </c>
      <c r="E12" s="418">
        <v>45.976334411340297</v>
      </c>
      <c r="F12" s="418">
        <v>47.435066030809075</v>
      </c>
      <c r="G12" s="418">
        <v>49.425633730158722</v>
      </c>
      <c r="H12" s="418">
        <v>51.190858333333324</v>
      </c>
      <c r="I12" s="418">
        <v>56.412533333333329</v>
      </c>
    </row>
    <row r="13" spans="2:9" ht="15" thickTop="1">
      <c r="B13" s="1359" t="s">
        <v>1038</v>
      </c>
      <c r="C13" s="1359"/>
      <c r="D13" s="1359"/>
      <c r="E13" s="1359"/>
      <c r="F13" s="1359"/>
      <c r="G13" s="1359"/>
      <c r="H13" s="1359"/>
      <c r="I13" s="1359"/>
    </row>
    <row r="14" spans="2:9">
      <c r="B14" s="1374"/>
      <c r="C14" s="1374"/>
      <c r="D14" s="1374"/>
      <c r="E14" s="1374"/>
      <c r="F14" s="1374"/>
      <c r="G14" s="1374"/>
      <c r="H14" s="1374"/>
      <c r="I14" s="1374"/>
    </row>
    <row r="15" spans="2:9">
      <c r="B15" s="1358" t="s">
        <v>8</v>
      </c>
      <c r="C15" s="1358"/>
      <c r="D15" s="1358"/>
      <c r="E15" s="1358"/>
      <c r="F15" s="1358"/>
      <c r="G15" s="1358"/>
      <c r="H15" s="1358"/>
      <c r="I15" s="1358"/>
    </row>
    <row r="16" spans="2:9">
      <c r="B16" s="413" t="s">
        <v>7</v>
      </c>
      <c r="C16" s="411"/>
      <c r="D16" s="411"/>
      <c r="E16" s="411"/>
      <c r="F16" s="411"/>
      <c r="G16" s="411"/>
      <c r="H16" s="411"/>
      <c r="I16" s="411"/>
    </row>
    <row r="17" spans="2:9">
      <c r="B17" s="422" t="s">
        <v>115</v>
      </c>
      <c r="C17" s="411"/>
      <c r="D17" s="411"/>
      <c r="E17" s="411"/>
      <c r="F17" s="411"/>
      <c r="G17" s="411"/>
      <c r="H17" s="411"/>
      <c r="I17" s="411"/>
    </row>
    <row r="18" spans="2:9">
      <c r="B18" s="417"/>
      <c r="C18" s="411"/>
      <c r="D18" s="411"/>
      <c r="E18" s="411"/>
      <c r="F18" s="411"/>
      <c r="G18" s="411"/>
      <c r="H18" s="411"/>
      <c r="I18" s="411"/>
    </row>
    <row r="19" spans="2:9">
      <c r="B19" s="415"/>
      <c r="C19" s="416">
        <v>2014</v>
      </c>
      <c r="D19" s="416">
        <v>2015</v>
      </c>
      <c r="E19" s="416">
        <v>2016</v>
      </c>
      <c r="F19" s="416">
        <v>2017</v>
      </c>
      <c r="G19" s="416">
        <v>2018</v>
      </c>
      <c r="H19" s="416">
        <v>2019</v>
      </c>
      <c r="I19" s="416">
        <v>2020</v>
      </c>
    </row>
    <row r="20" spans="2:9">
      <c r="B20" s="300" t="s">
        <v>116</v>
      </c>
      <c r="C20" s="426">
        <v>1867.4057645578498</v>
      </c>
      <c r="D20" s="426">
        <v>1965.5655881246823</v>
      </c>
      <c r="E20" s="426">
        <v>2026.0659461386488</v>
      </c>
      <c r="F20" s="426">
        <v>2125.1073542396198</v>
      </c>
      <c r="G20" s="426">
        <v>2331.4694584485324</v>
      </c>
      <c r="H20" s="426">
        <v>2530.3655979002765</v>
      </c>
      <c r="I20" s="426">
        <v>3215.5742093459135</v>
      </c>
    </row>
    <row r="21" spans="2:9">
      <c r="B21" s="423" t="s">
        <v>117</v>
      </c>
      <c r="C21" s="426">
        <v>3643.7226220178136</v>
      </c>
      <c r="D21" s="426">
        <v>4045.5089118918122</v>
      </c>
      <c r="E21" s="426">
        <v>4480.3310438444269</v>
      </c>
      <c r="F21" s="426">
        <v>4935.0568339049241</v>
      </c>
      <c r="G21" s="426">
        <v>4893.5650588096669</v>
      </c>
      <c r="H21" s="426">
        <v>5747.8379313438763</v>
      </c>
      <c r="I21" s="426">
        <v>6494.748846079111</v>
      </c>
    </row>
    <row r="22" spans="2:9">
      <c r="B22" s="425" t="s">
        <v>118</v>
      </c>
      <c r="C22" s="426"/>
      <c r="D22" s="426"/>
      <c r="E22" s="426"/>
      <c r="F22" s="426"/>
      <c r="G22" s="426"/>
      <c r="H22" s="426"/>
      <c r="I22" s="426"/>
    </row>
    <row r="23" spans="2:9">
      <c r="B23" s="303" t="s">
        <v>119</v>
      </c>
      <c r="C23" s="426">
        <v>3643.7226220178136</v>
      </c>
      <c r="D23" s="426">
        <v>4045.5089118918122</v>
      </c>
      <c r="E23" s="426">
        <v>4480.3310438444269</v>
      </c>
      <c r="F23" s="426">
        <v>4935.0568339049241</v>
      </c>
      <c r="G23" s="426">
        <v>4893.5650588096669</v>
      </c>
      <c r="H23" s="426">
        <v>5747.8379313438763</v>
      </c>
      <c r="I23" s="426">
        <v>6494.748846079111</v>
      </c>
    </row>
    <row r="24" spans="2:9">
      <c r="B24" s="303" t="s">
        <v>120</v>
      </c>
      <c r="C24" s="426" t="s">
        <v>139</v>
      </c>
      <c r="D24" s="426" t="s">
        <v>139</v>
      </c>
      <c r="E24" s="426" t="s">
        <v>139</v>
      </c>
      <c r="F24" s="426" t="s">
        <v>139</v>
      </c>
      <c r="G24" s="426" t="s">
        <v>139</v>
      </c>
      <c r="H24" s="426" t="s">
        <v>139</v>
      </c>
      <c r="I24" s="426" t="s">
        <v>139</v>
      </c>
    </row>
    <row r="25" spans="2:9">
      <c r="B25" s="423" t="s">
        <v>121</v>
      </c>
      <c r="C25" s="426">
        <v>5511.1283865756632</v>
      </c>
      <c r="D25" s="426">
        <v>6011.0745000164943</v>
      </c>
      <c r="E25" s="426">
        <v>6506.3969899830754</v>
      </c>
      <c r="F25" s="426">
        <v>7060.1641881445439</v>
      </c>
      <c r="G25" s="426">
        <v>7225.0345172582001</v>
      </c>
      <c r="H25" s="426">
        <v>8278.2035292441524</v>
      </c>
      <c r="I25" s="426">
        <v>9710.3230554250258</v>
      </c>
    </row>
    <row r="26" spans="2:9">
      <c r="B26" s="423" t="s">
        <v>122</v>
      </c>
      <c r="C26" s="432"/>
      <c r="D26" s="432"/>
      <c r="E26" s="432"/>
      <c r="F26" s="432"/>
      <c r="G26" s="432"/>
      <c r="H26" s="432"/>
      <c r="I26" s="432"/>
    </row>
    <row r="27" spans="2:9">
      <c r="B27" s="427" t="s">
        <v>123</v>
      </c>
      <c r="C27" s="426" t="s">
        <v>139</v>
      </c>
      <c r="D27" s="426" t="s">
        <v>139</v>
      </c>
      <c r="E27" s="426" t="s">
        <v>139</v>
      </c>
      <c r="F27" s="426" t="s">
        <v>139</v>
      </c>
      <c r="G27" s="426" t="s">
        <v>139</v>
      </c>
      <c r="H27" s="426" t="s">
        <v>139</v>
      </c>
      <c r="I27" s="426" t="s">
        <v>139</v>
      </c>
    </row>
    <row r="28" spans="2:9">
      <c r="B28" s="427" t="s">
        <v>125</v>
      </c>
      <c r="C28" s="426" t="s">
        <v>139</v>
      </c>
      <c r="D28" s="426" t="s">
        <v>139</v>
      </c>
      <c r="E28" s="426" t="s">
        <v>139</v>
      </c>
      <c r="F28" s="426" t="s">
        <v>139</v>
      </c>
      <c r="G28" s="426" t="s">
        <v>139</v>
      </c>
      <c r="H28" s="426" t="s">
        <v>139</v>
      </c>
      <c r="I28" s="426" t="s">
        <v>139</v>
      </c>
    </row>
    <row r="29" spans="2:9">
      <c r="B29" s="427" t="s">
        <v>126</v>
      </c>
      <c r="C29" s="426" t="s">
        <v>139</v>
      </c>
      <c r="D29" s="426" t="s">
        <v>139</v>
      </c>
      <c r="E29" s="426" t="s">
        <v>139</v>
      </c>
      <c r="F29" s="426" t="s">
        <v>139</v>
      </c>
      <c r="G29" s="426" t="s">
        <v>139</v>
      </c>
      <c r="H29" s="426" t="s">
        <v>139</v>
      </c>
      <c r="I29" s="426" t="s">
        <v>139</v>
      </c>
    </row>
    <row r="30" spans="2:9" ht="15" thickBot="1">
      <c r="B30" s="421" t="s">
        <v>127</v>
      </c>
      <c r="C30" s="426" t="s">
        <v>139</v>
      </c>
      <c r="D30" s="426" t="s">
        <v>139</v>
      </c>
      <c r="E30" s="426" t="s">
        <v>139</v>
      </c>
      <c r="F30" s="426" t="s">
        <v>139</v>
      </c>
      <c r="G30" s="426" t="s">
        <v>139</v>
      </c>
      <c r="H30" s="426" t="s">
        <v>139</v>
      </c>
      <c r="I30" s="426" t="s">
        <v>139</v>
      </c>
    </row>
    <row r="31" spans="2:9" ht="15" thickTop="1">
      <c r="B31" s="1359" t="s">
        <v>1038</v>
      </c>
      <c r="C31" s="1359"/>
      <c r="D31" s="1359"/>
      <c r="E31" s="1359"/>
      <c r="F31" s="1359"/>
      <c r="G31" s="1359"/>
      <c r="H31" s="1359"/>
      <c r="I31" s="1359"/>
    </row>
    <row r="32" spans="2:9" s="1152" customFormat="1">
      <c r="B32" s="1151"/>
      <c r="C32" s="1151"/>
      <c r="D32" s="1151"/>
      <c r="E32" s="1151"/>
      <c r="F32" s="1151"/>
      <c r="G32" s="1151"/>
      <c r="H32" s="1151"/>
      <c r="I32" s="1151"/>
    </row>
    <row r="33" spans="2:9">
      <c r="B33" s="1310"/>
      <c r="C33" s="1310"/>
      <c r="D33" s="1310"/>
      <c r="E33" s="1310"/>
      <c r="F33" s="1310"/>
      <c r="G33" s="1310"/>
      <c r="H33" s="1310"/>
      <c r="I33" s="1310"/>
    </row>
    <row r="34" spans="2:9">
      <c r="B34" s="1358" t="s">
        <v>10</v>
      </c>
      <c r="C34" s="1358"/>
      <c r="D34" s="1358"/>
      <c r="E34" s="1358"/>
      <c r="F34" s="1358"/>
      <c r="G34" s="1358"/>
      <c r="H34" s="1358"/>
      <c r="I34" s="1358"/>
    </row>
    <row r="35" spans="2:9">
      <c r="B35" s="413" t="s">
        <v>9</v>
      </c>
      <c r="C35" s="411"/>
      <c r="D35" s="411"/>
      <c r="E35" s="411"/>
      <c r="F35" s="411"/>
      <c r="G35" s="411"/>
      <c r="H35" s="411"/>
      <c r="I35" s="411"/>
    </row>
    <row r="36" spans="2:9">
      <c r="B36" s="428" t="s">
        <v>115</v>
      </c>
      <c r="C36" s="411"/>
      <c r="D36" s="411"/>
      <c r="E36" s="411"/>
      <c r="F36" s="411"/>
      <c r="G36" s="411"/>
      <c r="H36" s="411"/>
      <c r="I36" s="411"/>
    </row>
    <row r="37" spans="2:9">
      <c r="B37" s="417"/>
      <c r="C37" s="411"/>
      <c r="D37" s="411"/>
      <c r="E37" s="411"/>
      <c r="F37" s="411"/>
      <c r="G37" s="411"/>
      <c r="H37" s="411"/>
      <c r="I37" s="411"/>
    </row>
    <row r="38" spans="2:9">
      <c r="B38" s="415"/>
      <c r="C38" s="416">
        <v>2014</v>
      </c>
      <c r="D38" s="416">
        <v>2015</v>
      </c>
      <c r="E38" s="416">
        <v>2016</v>
      </c>
      <c r="F38" s="416">
        <v>2017</v>
      </c>
      <c r="G38" s="416">
        <v>2018</v>
      </c>
      <c r="H38" s="416">
        <v>2019</v>
      </c>
      <c r="I38" s="416">
        <v>2020</v>
      </c>
    </row>
    <row r="39" spans="2:9">
      <c r="B39" s="300" t="s">
        <v>129</v>
      </c>
      <c r="C39" s="1001">
        <f>SUM(C41:C42,C44:C45)</f>
        <v>2884.584113277494</v>
      </c>
      <c r="D39" s="1001">
        <f t="shared" ref="D39:I39" si="0">SUM(D41:D42,D44:D45)</f>
        <v>3384.4577942204728</v>
      </c>
      <c r="E39" s="1001">
        <f t="shared" si="0"/>
        <v>3875.9520668539026</v>
      </c>
      <c r="F39" s="1001">
        <f t="shared" si="0"/>
        <v>3531.2628010087396</v>
      </c>
      <c r="G39" s="1001">
        <f t="shared" si="0"/>
        <v>3921.0647228299863</v>
      </c>
      <c r="H39" s="1001">
        <f t="shared" si="0"/>
        <v>3767.9134657356176</v>
      </c>
      <c r="I39" s="1001">
        <f t="shared" si="0"/>
        <v>4819.4082320462194</v>
      </c>
    </row>
    <row r="40" spans="2:9">
      <c r="B40" s="427" t="s">
        <v>133</v>
      </c>
      <c r="C40" s="977"/>
      <c r="D40" s="977"/>
      <c r="E40" s="977"/>
      <c r="F40" s="977"/>
      <c r="G40" s="977"/>
      <c r="H40" s="977"/>
      <c r="I40" s="977"/>
    </row>
    <row r="41" spans="2:9">
      <c r="B41" s="83" t="s">
        <v>130</v>
      </c>
      <c r="C41" s="977">
        <v>1626.5390134917061</v>
      </c>
      <c r="D41" s="977">
        <v>2040.6431175271107</v>
      </c>
      <c r="E41" s="977">
        <v>2227.5130069066195</v>
      </c>
      <c r="F41" s="977">
        <v>1993.2949547828455</v>
      </c>
      <c r="G41" s="977">
        <v>2005.2022127891776</v>
      </c>
      <c r="H41" s="977">
        <v>1853.9578952214217</v>
      </c>
      <c r="I41" s="977">
        <v>1892.9674632112633</v>
      </c>
    </row>
    <row r="42" spans="2:9">
      <c r="B42" s="83" t="s">
        <v>131</v>
      </c>
      <c r="C42" s="977">
        <v>1084.3262056253038</v>
      </c>
      <c r="D42" s="977">
        <v>1205.0230503975729</v>
      </c>
      <c r="E42" s="977">
        <v>1259.4212209022553</v>
      </c>
      <c r="F42" s="977">
        <v>1320.7065866761029</v>
      </c>
      <c r="G42" s="977">
        <v>1471.9809129901157</v>
      </c>
      <c r="H42" s="977">
        <v>1626.693346256912</v>
      </c>
      <c r="I42" s="977">
        <v>1981.661838650635</v>
      </c>
    </row>
    <row r="43" spans="2:9">
      <c r="B43" s="427" t="s">
        <v>132</v>
      </c>
      <c r="C43" s="977"/>
      <c r="D43" s="977"/>
      <c r="E43" s="977"/>
      <c r="F43" s="977"/>
      <c r="G43" s="977"/>
      <c r="H43" s="977"/>
      <c r="I43" s="977"/>
    </row>
    <row r="44" spans="2:9">
      <c r="B44" s="83" t="s">
        <v>130</v>
      </c>
      <c r="C44" s="977">
        <v>32.557230232682812</v>
      </c>
      <c r="D44" s="977">
        <v>41.844048961525999</v>
      </c>
      <c r="E44" s="977">
        <v>46.310526654592316</v>
      </c>
      <c r="F44" s="977">
        <v>43.866710621410142</v>
      </c>
      <c r="G44" s="977">
        <v>38.388324831265336</v>
      </c>
      <c r="H44" s="977">
        <v>43.032181870814263</v>
      </c>
      <c r="I44" s="977">
        <v>62.618890380810697</v>
      </c>
    </row>
    <row r="45" spans="2:9">
      <c r="B45" s="83" t="s">
        <v>131</v>
      </c>
      <c r="C45" s="977">
        <v>141.16166392780119</v>
      </c>
      <c r="D45" s="977">
        <v>96.9475773342634</v>
      </c>
      <c r="E45" s="977">
        <v>342.70731239043539</v>
      </c>
      <c r="F45" s="977">
        <v>173.394548928381</v>
      </c>
      <c r="G45" s="977">
        <v>405.49327221942752</v>
      </c>
      <c r="H45" s="977">
        <v>244.23004238646948</v>
      </c>
      <c r="I45" s="977">
        <v>882.16003980351081</v>
      </c>
    </row>
    <row r="46" spans="2:9" s="1152" customFormat="1">
      <c r="B46" s="83"/>
      <c r="C46" s="977"/>
      <c r="D46" s="977"/>
      <c r="E46" s="977"/>
      <c r="F46" s="977"/>
      <c r="G46" s="977"/>
      <c r="H46" s="977"/>
      <c r="I46" s="977"/>
    </row>
    <row r="47" spans="2:9">
      <c r="B47" s="300" t="s">
        <v>134</v>
      </c>
      <c r="C47" s="977">
        <v>847.41443317580354</v>
      </c>
      <c r="D47" s="977">
        <v>943.88406711371022</v>
      </c>
      <c r="E47" s="977">
        <v>1001.5180839863483</v>
      </c>
      <c r="F47" s="977">
        <v>1223.934600211649</v>
      </c>
      <c r="G47" s="977">
        <v>1255.1381200470889</v>
      </c>
      <c r="H47" s="977">
        <v>1007.7820138750373</v>
      </c>
      <c r="I47" s="977">
        <v>1307.9319532429004</v>
      </c>
    </row>
    <row r="48" spans="2:9" ht="15" thickBot="1">
      <c r="B48" s="429" t="s">
        <v>135</v>
      </c>
      <c r="C48" s="1002">
        <v>8.342651505039834</v>
      </c>
      <c r="D48" s="1002">
        <v>258.12814736721316</v>
      </c>
      <c r="E48" s="1002">
        <v>74.28222291709551</v>
      </c>
      <c r="F48" s="1002">
        <v>5.461374058473222</v>
      </c>
      <c r="G48" s="1002">
        <v>21.516952385372559</v>
      </c>
      <c r="H48" s="1002">
        <v>9.5947247616491218</v>
      </c>
      <c r="I48" s="1002">
        <v>253.19933946704398</v>
      </c>
    </row>
    <row r="49" spans="2:9" ht="15" thickTop="1">
      <c r="B49" s="1359" t="s">
        <v>1038</v>
      </c>
      <c r="C49" s="1359"/>
      <c r="D49" s="1359"/>
      <c r="E49" s="1359"/>
      <c r="F49" s="1359"/>
      <c r="G49" s="1359"/>
      <c r="H49" s="1359"/>
      <c r="I49" s="1359"/>
    </row>
    <row r="50" spans="2:9">
      <c r="B50" s="1310"/>
      <c r="C50" s="1310"/>
      <c r="D50" s="1310"/>
      <c r="E50" s="1310"/>
      <c r="F50" s="1310"/>
      <c r="G50" s="1310"/>
      <c r="H50" s="1310"/>
      <c r="I50" s="1310"/>
    </row>
    <row r="51" spans="2:9">
      <c r="B51" s="417"/>
      <c r="C51" s="411"/>
      <c r="D51" s="411"/>
      <c r="E51" s="411"/>
      <c r="F51" s="411"/>
      <c r="G51" s="411"/>
      <c r="H51" s="411"/>
      <c r="I51" s="411"/>
    </row>
    <row r="52" spans="2:9">
      <c r="B52" s="1358" t="s">
        <v>12</v>
      </c>
      <c r="C52" s="1358"/>
      <c r="D52" s="1358"/>
      <c r="E52" s="1358"/>
      <c r="F52" s="1358"/>
      <c r="G52" s="1358"/>
      <c r="H52" s="1358"/>
      <c r="I52" s="1358"/>
    </row>
    <row r="53" spans="2:9">
      <c r="B53" s="413" t="s">
        <v>1039</v>
      </c>
      <c r="C53" s="411"/>
      <c r="D53" s="411"/>
      <c r="E53" s="411"/>
      <c r="F53" s="411"/>
      <c r="G53" s="411"/>
      <c r="H53" s="411"/>
      <c r="I53" s="411"/>
    </row>
    <row r="54" spans="2:9">
      <c r="B54" s="422" t="s">
        <v>115</v>
      </c>
      <c r="C54" s="411"/>
      <c r="D54" s="411"/>
      <c r="E54" s="411"/>
      <c r="F54" s="411"/>
      <c r="G54" s="411"/>
      <c r="H54" s="411"/>
      <c r="I54" s="411"/>
    </row>
    <row r="55" spans="2:9">
      <c r="B55" s="417"/>
      <c r="C55" s="411"/>
      <c r="D55" s="411"/>
      <c r="E55" s="411"/>
      <c r="F55" s="411"/>
      <c r="G55" s="411"/>
      <c r="H55" s="411"/>
      <c r="I55" s="411"/>
    </row>
    <row r="56" spans="2:9">
      <c r="B56" s="415"/>
      <c r="C56" s="416">
        <v>2014</v>
      </c>
      <c r="D56" s="416">
        <v>2015</v>
      </c>
      <c r="E56" s="416">
        <v>2016</v>
      </c>
      <c r="F56" s="416">
        <v>2017</v>
      </c>
      <c r="G56" s="416">
        <v>2018</v>
      </c>
      <c r="H56" s="416">
        <v>2019</v>
      </c>
      <c r="I56" s="416">
        <v>2020</v>
      </c>
    </row>
    <row r="57" spans="2:9">
      <c r="B57" s="417" t="s">
        <v>136</v>
      </c>
      <c r="C57" s="426">
        <v>2368.8061876149523</v>
      </c>
      <c r="D57" s="426">
        <v>2453.1132279284175</v>
      </c>
      <c r="E57" s="426">
        <v>2531.5996021417031</v>
      </c>
      <c r="F57" s="426">
        <v>2771.0263543045667</v>
      </c>
      <c r="G57" s="426">
        <v>2919.5410222736582</v>
      </c>
      <c r="H57" s="977">
        <v>3146.5248243740339</v>
      </c>
      <c r="I57" s="426">
        <v>3836.414760234783</v>
      </c>
    </row>
    <row r="58" spans="2:9">
      <c r="B58" s="422"/>
      <c r="C58" s="426"/>
      <c r="D58" s="426"/>
      <c r="E58" s="426"/>
      <c r="F58" s="426"/>
      <c r="G58" s="426"/>
      <c r="H58" s="977"/>
      <c r="I58" s="426"/>
    </row>
    <row r="59" spans="2:9">
      <c r="B59" s="417" t="s">
        <v>137</v>
      </c>
      <c r="C59" s="426">
        <v>2367.0868589675429</v>
      </c>
      <c r="D59" s="426">
        <v>2451.4417631314454</v>
      </c>
      <c r="E59" s="426">
        <v>2529.9692990983995</v>
      </c>
      <c r="F59" s="426">
        <v>2769.4493617952817</v>
      </c>
      <c r="G59" s="426">
        <v>2918.0271624889447</v>
      </c>
      <c r="H59" s="977">
        <v>3145.0882111518995</v>
      </c>
      <c r="I59" s="426">
        <v>3835.1069656067216</v>
      </c>
    </row>
    <row r="60" spans="2:9">
      <c r="B60" s="419" t="s">
        <v>118</v>
      </c>
      <c r="C60" s="426"/>
      <c r="D60" s="426"/>
      <c r="E60" s="426"/>
      <c r="F60" s="426"/>
      <c r="G60" s="426"/>
      <c r="H60" s="977"/>
      <c r="I60" s="426"/>
    </row>
    <row r="61" spans="2:9">
      <c r="B61" s="433" t="s">
        <v>1040</v>
      </c>
      <c r="C61" s="426">
        <v>881.79158569609058</v>
      </c>
      <c r="D61" s="426">
        <v>922.27402785628044</v>
      </c>
      <c r="E61" s="426">
        <v>955.16173249730252</v>
      </c>
      <c r="F61" s="426">
        <v>1034.5222750191938</v>
      </c>
      <c r="G61" s="426">
        <v>1108.3020070593673</v>
      </c>
      <c r="H61" s="977">
        <v>1262.942750963098</v>
      </c>
      <c r="I61" s="426">
        <v>1696.2329664051649</v>
      </c>
    </row>
    <row r="62" spans="2:9">
      <c r="B62" s="433" t="s">
        <v>1041</v>
      </c>
      <c r="C62" s="426">
        <v>846.78365642384165</v>
      </c>
      <c r="D62" s="426">
        <v>917.37802155749739</v>
      </c>
      <c r="E62" s="426">
        <v>955.1453222100904</v>
      </c>
      <c r="F62" s="426">
        <v>1089.6955366962006</v>
      </c>
      <c r="G62" s="426">
        <v>1153.6692375724062</v>
      </c>
      <c r="H62" s="977">
        <v>1202.429880042796</v>
      </c>
      <c r="I62" s="426">
        <v>1326.6807656105079</v>
      </c>
    </row>
    <row r="63" spans="2:9">
      <c r="B63" s="433" t="s">
        <v>1042</v>
      </c>
      <c r="C63" s="426">
        <v>359.64349946723434</v>
      </c>
      <c r="D63" s="426">
        <v>326.22787783351771</v>
      </c>
      <c r="E63" s="426">
        <v>320.05169776755741</v>
      </c>
      <c r="F63" s="426">
        <v>328.18375075218393</v>
      </c>
      <c r="G63" s="426">
        <v>330.5927956209614</v>
      </c>
      <c r="H63" s="977">
        <v>348.83007701002981</v>
      </c>
      <c r="I63" s="426">
        <v>475.12683887109785</v>
      </c>
    </row>
    <row r="64" spans="2:9">
      <c r="B64" s="433" t="s">
        <v>1043</v>
      </c>
      <c r="C64" s="426">
        <v>50.789805286030685</v>
      </c>
      <c r="D64" s="426">
        <v>58.704962271080809</v>
      </c>
      <c r="E64" s="426">
        <v>57.083181922513411</v>
      </c>
      <c r="F64" s="426">
        <v>59.627315170252949</v>
      </c>
      <c r="G64" s="426">
        <v>59.55202897049567</v>
      </c>
      <c r="H64" s="977">
        <v>61.931462207620854</v>
      </c>
      <c r="I64" s="426">
        <v>64.462057608353362</v>
      </c>
    </row>
    <row r="65" spans="2:9">
      <c r="B65" s="433" t="s">
        <v>1044</v>
      </c>
      <c r="C65" s="426">
        <v>109.71689217773333</v>
      </c>
      <c r="D65" s="426">
        <v>109.89340013327732</v>
      </c>
      <c r="E65" s="426">
        <v>107.90521503911654</v>
      </c>
      <c r="F65" s="426">
        <v>119.89126014151434</v>
      </c>
      <c r="G65" s="426">
        <v>120.36714884428756</v>
      </c>
      <c r="H65" s="977">
        <v>119.21704201337562</v>
      </c>
      <c r="I65" s="426">
        <v>119.6409071276528</v>
      </c>
    </row>
    <row r="66" spans="2:9">
      <c r="B66" s="433" t="s">
        <v>1045</v>
      </c>
      <c r="C66" s="426">
        <v>31.852494044562285</v>
      </c>
      <c r="D66" s="426">
        <v>25.922921280605948</v>
      </c>
      <c r="E66" s="426">
        <v>33.675674806026109</v>
      </c>
      <c r="F66" s="426">
        <v>33.079419210258749</v>
      </c>
      <c r="G66" s="426">
        <v>35.316912602484315</v>
      </c>
      <c r="H66" s="977">
        <v>34.858499268461422</v>
      </c>
      <c r="I66" s="426">
        <v>35.380747198136042</v>
      </c>
    </row>
    <row r="67" spans="2:9">
      <c r="B67" s="433" t="s">
        <v>1046</v>
      </c>
      <c r="C67" s="426">
        <v>33.195844541018431</v>
      </c>
      <c r="D67" s="426">
        <v>35.190951657279342</v>
      </c>
      <c r="E67" s="426">
        <v>42.40951978994832</v>
      </c>
      <c r="F67" s="426">
        <v>44.207548814143138</v>
      </c>
      <c r="G67" s="426">
        <v>47.614990100153769</v>
      </c>
      <c r="H67" s="977">
        <v>50.824523838328084</v>
      </c>
      <c r="I67" s="426">
        <v>52.686543567629322</v>
      </c>
    </row>
    <row r="68" spans="2:9">
      <c r="B68" s="433" t="s">
        <v>1047</v>
      </c>
      <c r="C68" s="426">
        <v>7.5733205439412901</v>
      </c>
      <c r="D68" s="426">
        <v>7.9758614091767814</v>
      </c>
      <c r="E68" s="426">
        <v>6.42823985189984</v>
      </c>
      <c r="F68" s="426">
        <v>5.8562724877056835</v>
      </c>
      <c r="G68" s="426">
        <v>5.5135414757742582</v>
      </c>
      <c r="H68" s="977">
        <v>5.2023598262454112</v>
      </c>
      <c r="I68" s="426">
        <v>4.7201735925290507</v>
      </c>
    </row>
    <row r="69" spans="2:9">
      <c r="B69" s="433" t="s">
        <v>1048</v>
      </c>
      <c r="C69" s="426">
        <v>21.748333269235555</v>
      </c>
      <c r="D69" s="426">
        <v>22.123535983777995</v>
      </c>
      <c r="E69" s="426">
        <v>25.157488346550945</v>
      </c>
      <c r="F69" s="426">
        <v>26.548205756022661</v>
      </c>
      <c r="G69" s="426">
        <v>28.466377771757749</v>
      </c>
      <c r="H69" s="977">
        <v>30.012084941647039</v>
      </c>
      <c r="I69" s="426">
        <v>31.231994679340801</v>
      </c>
    </row>
    <row r="70" spans="2:9">
      <c r="B70" s="433" t="s">
        <v>1049</v>
      </c>
      <c r="C70" s="426">
        <v>16.315713080245139</v>
      </c>
      <c r="D70" s="426">
        <v>17.888489215753118</v>
      </c>
      <c r="E70" s="426">
        <v>18.880606472732108</v>
      </c>
      <c r="F70" s="426">
        <v>19.430593550930634</v>
      </c>
      <c r="G70" s="426">
        <v>20.058684973746484</v>
      </c>
      <c r="H70" s="977">
        <v>20.023576713255782</v>
      </c>
      <c r="I70" s="426">
        <v>20.236516981541165</v>
      </c>
    </row>
    <row r="71" spans="2:9">
      <c r="B71" s="433" t="s">
        <v>1050</v>
      </c>
      <c r="C71" s="426">
        <v>7.6759180423181075</v>
      </c>
      <c r="D71" s="426">
        <v>7.8617139331985904</v>
      </c>
      <c r="E71" s="426">
        <v>8.0706203946620452</v>
      </c>
      <c r="F71" s="426">
        <v>8.4071841968750647</v>
      </c>
      <c r="G71" s="426">
        <v>8.5734374975100991</v>
      </c>
      <c r="H71" s="977">
        <v>8.8159543270412186</v>
      </c>
      <c r="I71" s="426">
        <v>8.7074539647686997</v>
      </c>
    </row>
    <row r="72" spans="2:9">
      <c r="B72" s="433"/>
      <c r="C72" s="426"/>
      <c r="D72" s="426"/>
      <c r="E72" s="426"/>
      <c r="F72" s="426"/>
      <c r="G72" s="426"/>
      <c r="H72" s="977"/>
      <c r="I72" s="426"/>
    </row>
    <row r="73" spans="2:9">
      <c r="B73" s="417" t="s">
        <v>149</v>
      </c>
      <c r="C73" s="426">
        <v>1.7193286474086777</v>
      </c>
      <c r="D73" s="426">
        <v>1.6714647969720096</v>
      </c>
      <c r="E73" s="426">
        <v>1.6303030433038519</v>
      </c>
      <c r="F73" s="426">
        <v>1.576992509285581</v>
      </c>
      <c r="G73" s="426">
        <v>1.5138597847132031</v>
      </c>
      <c r="H73" s="977">
        <v>1.4366132221344292</v>
      </c>
      <c r="I73" s="426">
        <v>1.3077946280614869</v>
      </c>
    </row>
    <row r="74" spans="2:9">
      <c r="B74" s="419" t="s">
        <v>118</v>
      </c>
      <c r="C74" s="426"/>
      <c r="D74" s="426"/>
      <c r="E74" s="426"/>
      <c r="F74" s="426"/>
      <c r="G74" s="426"/>
      <c r="H74" s="977"/>
      <c r="I74" s="426"/>
    </row>
    <row r="75" spans="2:9">
      <c r="B75" s="692" t="s">
        <v>1044</v>
      </c>
      <c r="C75" s="426">
        <v>9.0490981442561985E-2</v>
      </c>
      <c r="D75" s="426">
        <v>8.7971831419579455E-2</v>
      </c>
      <c r="E75" s="426">
        <v>8.5805423331781677E-2</v>
      </c>
      <c r="F75" s="426">
        <v>8.2999605751872679E-2</v>
      </c>
      <c r="G75" s="426">
        <v>7.9676830774379107E-2</v>
      </c>
      <c r="H75" s="977">
        <v>7.561122221760154E-2</v>
      </c>
      <c r="I75" s="426">
        <v>6.8831296213762466E-2</v>
      </c>
    </row>
    <row r="76" spans="2:9">
      <c r="B76" s="692" t="s">
        <v>1051</v>
      </c>
      <c r="C76" s="426">
        <v>4.2983216185216937E-2</v>
      </c>
      <c r="D76" s="426">
        <v>4.1786619924300238E-2</v>
      </c>
      <c r="E76" s="426">
        <v>4.0757576082596295E-2</v>
      </c>
      <c r="F76" s="426">
        <v>3.9424812732139519E-2</v>
      </c>
      <c r="G76" s="426">
        <v>3.784649461783008E-2</v>
      </c>
      <c r="H76" s="977">
        <v>3.5915330553360728E-2</v>
      </c>
      <c r="I76" s="426">
        <v>3.2694865701537172E-2</v>
      </c>
    </row>
    <row r="77" spans="2:9">
      <c r="B77" s="692" t="s">
        <v>1048</v>
      </c>
      <c r="C77" s="426">
        <v>2.9409568968832647E-2</v>
      </c>
      <c r="D77" s="426">
        <v>2.8590845211363323E-2</v>
      </c>
      <c r="E77" s="426">
        <v>2.7886762582829048E-2</v>
      </c>
      <c r="F77" s="426">
        <v>2.6974871869358624E-2</v>
      </c>
      <c r="G77" s="426">
        <v>2.5894970001673213E-2</v>
      </c>
      <c r="H77" s="977">
        <v>2.4573647220720501E-2</v>
      </c>
      <c r="I77" s="426">
        <v>2.2370171269472803E-2</v>
      </c>
    </row>
    <row r="78" spans="2:9">
      <c r="B78" s="693" t="s">
        <v>1050</v>
      </c>
      <c r="C78" s="426">
        <v>1.8098196288512398E-2</v>
      </c>
      <c r="D78" s="426">
        <v>1.7594366283915891E-2</v>
      </c>
      <c r="E78" s="426">
        <v>1.7161084666356338E-2</v>
      </c>
      <c r="F78" s="426">
        <v>1.6599921150374536E-2</v>
      </c>
      <c r="G78" s="426">
        <v>1.5935366154875823E-2</v>
      </c>
      <c r="H78" s="977">
        <v>1.5122244443520307E-2</v>
      </c>
      <c r="I78" s="426">
        <v>1.3766259242752495E-2</v>
      </c>
    </row>
    <row r="79" spans="2:9">
      <c r="B79" s="693" t="s">
        <v>1052</v>
      </c>
      <c r="C79" s="426">
        <v>0.33255435680141526</v>
      </c>
      <c r="D79" s="426">
        <v>0.32329648046695447</v>
      </c>
      <c r="E79" s="426">
        <v>0.31533493074429769</v>
      </c>
      <c r="F79" s="426">
        <v>0.30502355113813207</v>
      </c>
      <c r="G79" s="426">
        <v>0.29281235309584325</v>
      </c>
      <c r="H79" s="977">
        <v>0.27787124164968563</v>
      </c>
      <c r="I79" s="426">
        <v>0.25295501358557709</v>
      </c>
    </row>
    <row r="80" spans="2:9">
      <c r="B80" s="693" t="s">
        <v>1053</v>
      </c>
      <c r="C80" s="426">
        <v>0.67642008628315076</v>
      </c>
      <c r="D80" s="426">
        <v>0.65758943986135643</v>
      </c>
      <c r="E80" s="426">
        <v>0.6413955394050681</v>
      </c>
      <c r="F80" s="426">
        <v>0.62042205299524822</v>
      </c>
      <c r="G80" s="426">
        <v>0.59558431003848389</v>
      </c>
      <c r="H80" s="977">
        <v>0.56519388607657151</v>
      </c>
      <c r="I80" s="426">
        <v>0.51451393919787447</v>
      </c>
    </row>
    <row r="81" spans="2:9">
      <c r="B81" s="693" t="s">
        <v>1054</v>
      </c>
      <c r="C81" s="426">
        <v>0.35065255308992771</v>
      </c>
      <c r="D81" s="426">
        <v>0.34089084675087039</v>
      </c>
      <c r="E81" s="426">
        <v>0.33249601541065404</v>
      </c>
      <c r="F81" s="426">
        <v>0.32162347228850663</v>
      </c>
      <c r="G81" s="426">
        <v>0.30874771925071909</v>
      </c>
      <c r="H81" s="977">
        <v>0.29299348609320597</v>
      </c>
      <c r="I81" s="426">
        <v>0.26672127282832958</v>
      </c>
    </row>
    <row r="82" spans="2:9">
      <c r="B82" s="693" t="s">
        <v>1055</v>
      </c>
      <c r="C82" s="426">
        <v>0.14704784484416322</v>
      </c>
      <c r="D82" s="426">
        <v>0.14295422605681662</v>
      </c>
      <c r="E82" s="426">
        <v>0.13943381291414525</v>
      </c>
      <c r="F82" s="426">
        <v>0.13487435934679312</v>
      </c>
      <c r="G82" s="426">
        <v>0.12947485000836606</v>
      </c>
      <c r="H82" s="977">
        <v>0.12286823610360249</v>
      </c>
      <c r="I82" s="426">
        <v>0.11185085634736401</v>
      </c>
    </row>
    <row r="83" spans="2:9">
      <c r="B83" s="693" t="s">
        <v>1056</v>
      </c>
      <c r="C83" s="426">
        <v>3.1671843504896692E-2</v>
      </c>
      <c r="D83" s="426">
        <v>3.0790140996852809E-2</v>
      </c>
      <c r="E83" s="426">
        <v>3.0031898166123588E-2</v>
      </c>
      <c r="F83" s="426">
        <v>2.9049862013155438E-2</v>
      </c>
      <c r="G83" s="426">
        <v>2.7886890771032687E-2</v>
      </c>
      <c r="H83" s="977">
        <v>2.6463927776160537E-2</v>
      </c>
      <c r="I83" s="426">
        <v>2.4090953674816864E-2</v>
      </c>
    </row>
    <row r="84" spans="2:9">
      <c r="B84" s="419"/>
      <c r="C84" s="426"/>
      <c r="D84" s="426"/>
      <c r="E84" s="426"/>
      <c r="F84" s="426"/>
      <c r="G84" s="426"/>
      <c r="H84" s="426"/>
      <c r="I84" s="426"/>
    </row>
    <row r="85" spans="2:9" ht="15.6">
      <c r="B85" s="423" t="s">
        <v>1057</v>
      </c>
      <c r="C85" s="426">
        <v>501.40042305710222</v>
      </c>
      <c r="D85" s="426">
        <v>487.54763980373502</v>
      </c>
      <c r="E85" s="426">
        <v>505.5336560030546</v>
      </c>
      <c r="F85" s="426">
        <v>645.919000064947</v>
      </c>
      <c r="G85" s="426">
        <v>588.07156382512562</v>
      </c>
      <c r="H85" s="426">
        <v>616.12573012124278</v>
      </c>
      <c r="I85" s="426">
        <v>620.84055088887044</v>
      </c>
    </row>
    <row r="86" spans="2:9" ht="15" thickBot="1">
      <c r="B86" s="434" t="s">
        <v>116</v>
      </c>
      <c r="C86" s="508">
        <v>1867.4057645578498</v>
      </c>
      <c r="D86" s="508">
        <v>1965.5655881246823</v>
      </c>
      <c r="E86" s="508">
        <v>2026.0659461386488</v>
      </c>
      <c r="F86" s="508">
        <v>2125.1073542396198</v>
      </c>
      <c r="G86" s="508">
        <v>2331.4694584485324</v>
      </c>
      <c r="H86" s="508">
        <v>2530.3655979002765</v>
      </c>
      <c r="I86" s="508">
        <v>3215.574209345913</v>
      </c>
    </row>
    <row r="87" spans="2:9" ht="15" thickTop="1">
      <c r="B87" s="1359" t="s">
        <v>1058</v>
      </c>
      <c r="C87" s="1359"/>
      <c r="D87" s="1359"/>
      <c r="E87" s="1359"/>
      <c r="F87" s="1359"/>
      <c r="G87" s="1359"/>
      <c r="H87" s="1359"/>
      <c r="I87" s="1359"/>
    </row>
    <row r="88" spans="2:9">
      <c r="B88" s="1374" t="s">
        <v>1059</v>
      </c>
      <c r="C88" s="1374"/>
      <c r="D88" s="1374"/>
      <c r="E88" s="1374"/>
      <c r="F88" s="1374"/>
      <c r="G88" s="1374"/>
      <c r="H88" s="1374"/>
      <c r="I88" s="1374"/>
    </row>
    <row r="89" spans="2:9">
      <c r="B89" s="417"/>
      <c r="C89" s="411"/>
      <c r="D89" s="411"/>
      <c r="E89" s="411"/>
      <c r="F89" s="411"/>
      <c r="G89" s="411"/>
      <c r="H89" s="411"/>
      <c r="I89" s="411"/>
    </row>
    <row r="90" spans="2:9">
      <c r="B90" s="1358" t="s">
        <v>14</v>
      </c>
      <c r="C90" s="1358"/>
      <c r="D90" s="1358"/>
      <c r="E90" s="1358"/>
      <c r="F90" s="1358"/>
      <c r="G90" s="1358"/>
      <c r="H90" s="1358"/>
      <c r="I90" s="1358"/>
    </row>
    <row r="91" spans="2:9">
      <c r="B91" s="413" t="s">
        <v>13</v>
      </c>
      <c r="C91" s="411"/>
      <c r="D91" s="411"/>
      <c r="E91" s="411"/>
      <c r="F91" s="411"/>
      <c r="G91" s="411"/>
      <c r="H91" s="411"/>
      <c r="I91" s="411"/>
    </row>
    <row r="92" spans="2:9">
      <c r="B92" s="422" t="s">
        <v>156</v>
      </c>
      <c r="C92" s="411"/>
      <c r="D92" s="411"/>
      <c r="E92" s="411"/>
      <c r="F92" s="411"/>
      <c r="G92" s="411"/>
      <c r="H92" s="411"/>
      <c r="I92" s="411"/>
    </row>
    <row r="93" spans="2:9">
      <c r="B93" s="417"/>
      <c r="C93" s="411"/>
      <c r="D93" s="411"/>
      <c r="E93" s="411"/>
      <c r="F93" s="411"/>
      <c r="G93" s="411"/>
      <c r="H93" s="411"/>
      <c r="I93" s="411"/>
    </row>
    <row r="94" spans="2:9">
      <c r="B94" s="415"/>
      <c r="C94" s="416">
        <v>2014</v>
      </c>
      <c r="D94" s="416">
        <v>2015</v>
      </c>
      <c r="E94" s="416">
        <v>2016</v>
      </c>
      <c r="F94" s="416">
        <v>2017</v>
      </c>
      <c r="G94" s="416">
        <v>2018</v>
      </c>
      <c r="H94" s="416">
        <v>2019</v>
      </c>
      <c r="I94" s="416">
        <v>2020</v>
      </c>
    </row>
    <row r="95" spans="2:9">
      <c r="B95" s="85" t="s">
        <v>157</v>
      </c>
      <c r="C95" s="411"/>
      <c r="D95" s="411"/>
      <c r="E95" s="411"/>
      <c r="F95" s="411"/>
      <c r="G95" s="411"/>
      <c r="H95" s="411"/>
      <c r="I95" s="411"/>
    </row>
    <row r="96" spans="2:9">
      <c r="B96" s="435" t="s">
        <v>158</v>
      </c>
      <c r="C96" s="436">
        <v>2</v>
      </c>
      <c r="D96" s="436">
        <v>2</v>
      </c>
      <c r="E96" s="436">
        <v>2</v>
      </c>
      <c r="F96" s="436">
        <v>2</v>
      </c>
      <c r="G96" s="436">
        <v>2</v>
      </c>
      <c r="H96" s="436">
        <v>2</v>
      </c>
      <c r="I96" s="436">
        <v>2</v>
      </c>
    </row>
    <row r="97" spans="2:9">
      <c r="B97" s="47" t="s">
        <v>159</v>
      </c>
      <c r="C97" s="436"/>
      <c r="D97" s="436"/>
      <c r="E97" s="436"/>
      <c r="F97" s="436"/>
      <c r="G97" s="436"/>
      <c r="H97" s="436"/>
      <c r="I97" s="436"/>
    </row>
    <row r="98" spans="2:9">
      <c r="B98" s="694" t="s">
        <v>1060</v>
      </c>
      <c r="C98" s="436">
        <v>68</v>
      </c>
      <c r="D98" s="436">
        <v>66</v>
      </c>
      <c r="E98" s="436">
        <v>66</v>
      </c>
      <c r="F98" s="436">
        <v>66</v>
      </c>
      <c r="G98" s="436">
        <v>66</v>
      </c>
      <c r="H98" s="436">
        <v>51</v>
      </c>
      <c r="I98" s="436">
        <v>50</v>
      </c>
    </row>
    <row r="99" spans="2:9">
      <c r="B99" s="694" t="s">
        <v>460</v>
      </c>
      <c r="C99" s="436">
        <v>17</v>
      </c>
      <c r="D99" s="436">
        <v>17</v>
      </c>
      <c r="E99" s="436">
        <v>18</v>
      </c>
      <c r="F99" s="436">
        <v>19</v>
      </c>
      <c r="G99" s="436">
        <v>18</v>
      </c>
      <c r="H99" s="436">
        <v>42</v>
      </c>
      <c r="I99" s="436">
        <v>41</v>
      </c>
    </row>
    <row r="100" spans="2:9">
      <c r="B100" s="47" t="s">
        <v>160</v>
      </c>
      <c r="C100" s="436"/>
      <c r="D100" s="436"/>
      <c r="E100" s="436"/>
      <c r="F100" s="436"/>
      <c r="G100" s="436"/>
      <c r="H100" s="436"/>
      <c r="I100" s="436"/>
    </row>
    <row r="101" spans="2:9">
      <c r="B101" s="694" t="s">
        <v>1060</v>
      </c>
      <c r="C101" s="436">
        <v>21</v>
      </c>
      <c r="D101" s="986">
        <v>26</v>
      </c>
      <c r="E101" s="986">
        <v>27</v>
      </c>
      <c r="F101" s="986">
        <v>27</v>
      </c>
      <c r="G101" s="986">
        <v>26</v>
      </c>
      <c r="H101" s="986">
        <v>23</v>
      </c>
      <c r="I101" s="436">
        <v>21</v>
      </c>
    </row>
    <row r="102" spans="2:9">
      <c r="B102" s="694" t="s">
        <v>460</v>
      </c>
      <c r="C102" s="436">
        <v>20</v>
      </c>
      <c r="D102" s="986">
        <v>23</v>
      </c>
      <c r="E102" s="986">
        <v>25</v>
      </c>
      <c r="F102" s="986">
        <v>24</v>
      </c>
      <c r="G102" s="986">
        <v>24</v>
      </c>
      <c r="H102" s="986">
        <v>23</v>
      </c>
      <c r="I102" s="436">
        <v>23</v>
      </c>
    </row>
    <row r="103" spans="2:9">
      <c r="B103" s="435" t="s">
        <v>1061</v>
      </c>
      <c r="C103" s="436"/>
      <c r="D103" s="436"/>
      <c r="E103" s="436"/>
      <c r="F103" s="436"/>
      <c r="G103" s="436"/>
      <c r="H103" s="436"/>
      <c r="I103" s="436"/>
    </row>
    <row r="104" spans="2:9" ht="16.2">
      <c r="B104" s="695" t="s">
        <v>1062</v>
      </c>
      <c r="C104" s="436">
        <v>1.8339852086172299</v>
      </c>
      <c r="D104" s="436">
        <v>2.4087835987074744</v>
      </c>
      <c r="E104" s="436">
        <v>2.5424804999096904</v>
      </c>
      <c r="F104" s="436">
        <v>2.0024710060263939</v>
      </c>
      <c r="G104" s="436">
        <v>1.9322273660620515</v>
      </c>
      <c r="H104" s="436">
        <v>1.8722318649984311</v>
      </c>
      <c r="I104" s="436">
        <v>1.7341984335901881</v>
      </c>
    </row>
    <row r="105" spans="2:9">
      <c r="B105" s="695" t="s">
        <v>460</v>
      </c>
      <c r="C105" s="436">
        <v>1.19621373568</v>
      </c>
      <c r="D105" s="436">
        <v>1.3740421395</v>
      </c>
      <c r="E105" s="436">
        <v>1.7545540296799995</v>
      </c>
      <c r="F105" s="436">
        <v>1.5344737854481074</v>
      </c>
      <c r="G105" s="436">
        <v>2.4184646140437001</v>
      </c>
      <c r="H105" s="436">
        <v>2.3243751314202203</v>
      </c>
      <c r="I105" s="436">
        <v>2.6807993980277014</v>
      </c>
    </row>
    <row r="106" spans="2:9">
      <c r="B106" s="435"/>
      <c r="C106" s="436"/>
      <c r="D106" s="436"/>
      <c r="E106" s="436"/>
      <c r="F106" s="436"/>
      <c r="G106" s="436"/>
      <c r="H106" s="436"/>
      <c r="I106" s="436"/>
    </row>
    <row r="107" spans="2:9" ht="15.6">
      <c r="B107" s="85" t="s">
        <v>1063</v>
      </c>
      <c r="C107" s="436"/>
      <c r="D107" s="436"/>
      <c r="E107" s="436"/>
      <c r="F107" s="436"/>
      <c r="G107" s="436"/>
      <c r="H107" s="436"/>
      <c r="I107" s="436"/>
    </row>
    <row r="108" spans="2:9">
      <c r="B108" s="435" t="s">
        <v>163</v>
      </c>
      <c r="C108" s="436">
        <v>17</v>
      </c>
      <c r="D108" s="436">
        <v>17</v>
      </c>
      <c r="E108" s="436">
        <v>18</v>
      </c>
      <c r="F108" s="436">
        <v>18</v>
      </c>
      <c r="G108" s="436">
        <v>18</v>
      </c>
      <c r="H108" s="436">
        <v>18</v>
      </c>
      <c r="I108" s="436">
        <v>17</v>
      </c>
    </row>
    <row r="109" spans="2:9">
      <c r="B109" s="435" t="s">
        <v>158</v>
      </c>
      <c r="C109" s="436">
        <v>591</v>
      </c>
      <c r="D109" s="436">
        <v>645</v>
      </c>
      <c r="E109" s="436">
        <v>651</v>
      </c>
      <c r="F109" s="436">
        <v>659</v>
      </c>
      <c r="G109" s="436">
        <v>656</v>
      </c>
      <c r="H109" s="436">
        <v>682</v>
      </c>
      <c r="I109" s="436">
        <v>644</v>
      </c>
    </row>
    <row r="110" spans="2:9">
      <c r="B110" s="435" t="s">
        <v>165</v>
      </c>
      <c r="C110" s="436">
        <v>2689888</v>
      </c>
      <c r="D110" s="436">
        <v>2855872</v>
      </c>
      <c r="E110" s="436">
        <v>3031514</v>
      </c>
      <c r="F110" s="436">
        <v>2859157</v>
      </c>
      <c r="G110" s="436">
        <v>3170225</v>
      </c>
      <c r="H110" s="436">
        <v>3170349</v>
      </c>
      <c r="I110" s="436">
        <v>3444708</v>
      </c>
    </row>
    <row r="111" spans="2:9">
      <c r="B111" s="435" t="s">
        <v>161</v>
      </c>
      <c r="C111" s="436">
        <v>7.7947222569129462</v>
      </c>
      <c r="D111" s="436">
        <v>8.4741058808289598</v>
      </c>
      <c r="E111" s="436">
        <v>8.9685953272511583</v>
      </c>
      <c r="F111" s="436">
        <v>9.0447712340588886</v>
      </c>
      <c r="G111" s="436">
        <v>9.261622662042754</v>
      </c>
      <c r="H111" s="436">
        <v>10.839941027178453</v>
      </c>
      <c r="I111" s="436">
        <v>11.945972878354622</v>
      </c>
    </row>
    <row r="112" spans="2:9">
      <c r="B112" s="435"/>
      <c r="C112" s="436"/>
      <c r="D112" s="436"/>
      <c r="E112" s="436"/>
      <c r="F112" s="436"/>
      <c r="G112" s="436"/>
      <c r="H112" s="436"/>
      <c r="I112" s="436"/>
    </row>
    <row r="113" spans="2:9" ht="26.4">
      <c r="B113" s="88" t="s">
        <v>166</v>
      </c>
      <c r="C113" s="436"/>
      <c r="D113" s="436"/>
      <c r="E113" s="436"/>
      <c r="F113" s="436"/>
      <c r="G113" s="436"/>
      <c r="H113" s="436"/>
      <c r="I113" s="436"/>
    </row>
    <row r="114" spans="2:9">
      <c r="B114" s="435" t="s">
        <v>163</v>
      </c>
      <c r="C114" s="436">
        <v>47</v>
      </c>
      <c r="D114" s="436">
        <v>47</v>
      </c>
      <c r="E114" s="436">
        <v>41</v>
      </c>
      <c r="F114" s="436">
        <v>40</v>
      </c>
      <c r="G114" s="436">
        <v>33</v>
      </c>
      <c r="H114" s="436">
        <v>31</v>
      </c>
      <c r="I114" s="436">
        <v>31</v>
      </c>
    </row>
    <row r="115" spans="2:9">
      <c r="B115" s="435" t="s">
        <v>158</v>
      </c>
      <c r="C115" s="436">
        <v>332</v>
      </c>
      <c r="D115" s="436">
        <v>410</v>
      </c>
      <c r="E115" s="436">
        <v>416</v>
      </c>
      <c r="F115" s="436">
        <v>412</v>
      </c>
      <c r="G115" s="436">
        <v>420</v>
      </c>
      <c r="H115" s="436">
        <v>456</v>
      </c>
      <c r="I115" s="436">
        <v>391</v>
      </c>
    </row>
    <row r="116" spans="2:9">
      <c r="B116" s="435" t="s">
        <v>165</v>
      </c>
      <c r="C116" s="436">
        <v>631089</v>
      </c>
      <c r="D116" s="436">
        <v>632069</v>
      </c>
      <c r="E116" s="436">
        <v>424405</v>
      </c>
      <c r="F116" s="436">
        <v>462268</v>
      </c>
      <c r="G116" s="436">
        <v>450878</v>
      </c>
      <c r="H116" s="436">
        <v>459220</v>
      </c>
      <c r="I116" s="436">
        <v>472417</v>
      </c>
    </row>
    <row r="117" spans="2:9">
      <c r="B117" s="435" t="s">
        <v>161</v>
      </c>
      <c r="C117" s="436">
        <v>0.12205784649562364</v>
      </c>
      <c r="D117" s="436">
        <v>0.11331980883721032</v>
      </c>
      <c r="E117" s="436">
        <v>0.12353542920945319</v>
      </c>
      <c r="F117" s="436">
        <v>0.14945548426119978</v>
      </c>
      <c r="G117" s="436">
        <v>0.14720415275641993</v>
      </c>
      <c r="H117" s="436">
        <v>0.15437921296278792</v>
      </c>
      <c r="I117" s="436">
        <v>0.19659395830785142</v>
      </c>
    </row>
    <row r="118" spans="2:9">
      <c r="B118" s="435"/>
      <c r="C118" s="436"/>
      <c r="D118" s="436"/>
      <c r="E118" s="436"/>
      <c r="F118" s="436"/>
      <c r="G118" s="436"/>
      <c r="H118" s="436"/>
      <c r="I118" s="436"/>
    </row>
    <row r="119" spans="2:9">
      <c r="B119" s="85" t="s">
        <v>167</v>
      </c>
      <c r="C119" s="436"/>
      <c r="D119" s="436"/>
      <c r="E119" s="436"/>
      <c r="F119" s="436"/>
      <c r="G119" s="436"/>
      <c r="H119" s="436"/>
      <c r="I119" s="436"/>
    </row>
    <row r="120" spans="2:9">
      <c r="B120" s="435" t="s">
        <v>163</v>
      </c>
      <c r="C120" s="436" t="s">
        <v>139</v>
      </c>
      <c r="D120" s="436" t="s">
        <v>139</v>
      </c>
      <c r="E120" s="436" t="s">
        <v>139</v>
      </c>
      <c r="F120" s="436" t="s">
        <v>139</v>
      </c>
      <c r="G120" s="436" t="s">
        <v>139</v>
      </c>
      <c r="H120" s="436" t="s">
        <v>139</v>
      </c>
      <c r="I120" s="436" t="s">
        <v>139</v>
      </c>
    </row>
    <row r="121" spans="2:9">
      <c r="B121" s="435" t="s">
        <v>161</v>
      </c>
      <c r="C121" s="436" t="s">
        <v>139</v>
      </c>
      <c r="D121" s="436" t="s">
        <v>139</v>
      </c>
      <c r="E121" s="436" t="s">
        <v>139</v>
      </c>
      <c r="F121" s="436" t="s">
        <v>139</v>
      </c>
      <c r="G121" s="436" t="s">
        <v>139</v>
      </c>
      <c r="H121" s="436" t="s">
        <v>139</v>
      </c>
      <c r="I121" s="436" t="s">
        <v>139</v>
      </c>
    </row>
    <row r="122" spans="2:9" ht="15" thickBot="1">
      <c r="B122" s="437" t="s">
        <v>170</v>
      </c>
      <c r="C122" s="436" t="s">
        <v>139</v>
      </c>
      <c r="D122" s="436" t="s">
        <v>139</v>
      </c>
      <c r="E122" s="436" t="s">
        <v>139</v>
      </c>
      <c r="F122" s="436" t="s">
        <v>139</v>
      </c>
      <c r="G122" s="436" t="s">
        <v>139</v>
      </c>
      <c r="H122" s="436" t="s">
        <v>139</v>
      </c>
      <c r="I122" s="436" t="s">
        <v>139</v>
      </c>
    </row>
    <row r="123" spans="2:9" ht="15" thickTop="1">
      <c r="B123" s="1359" t="s">
        <v>1064</v>
      </c>
      <c r="C123" s="1359"/>
      <c r="D123" s="1359"/>
      <c r="E123" s="1359"/>
      <c r="F123" s="1359"/>
      <c r="G123" s="1359"/>
      <c r="H123" s="1359"/>
      <c r="I123" s="1359"/>
    </row>
    <row r="124" spans="2:9">
      <c r="B124" s="1374" t="s">
        <v>1065</v>
      </c>
      <c r="C124" s="1374"/>
      <c r="D124" s="1374"/>
      <c r="E124" s="1374"/>
      <c r="F124" s="1374"/>
      <c r="G124" s="1374"/>
      <c r="H124" s="1374"/>
      <c r="I124" s="1374"/>
    </row>
    <row r="125" spans="2:9">
      <c r="B125" s="417"/>
      <c r="C125" s="411"/>
      <c r="D125" s="411"/>
      <c r="E125" s="411"/>
      <c r="F125" s="411"/>
      <c r="G125" s="411"/>
      <c r="H125" s="411"/>
      <c r="I125" s="411"/>
    </row>
    <row r="126" spans="2:9">
      <c r="B126" s="1358" t="s">
        <v>17</v>
      </c>
      <c r="C126" s="1358"/>
      <c r="D126" s="1358"/>
      <c r="E126" s="1358"/>
      <c r="F126" s="1358"/>
      <c r="G126" s="1358"/>
      <c r="H126" s="1358"/>
      <c r="I126" s="1358"/>
    </row>
    <row r="127" spans="2:9">
      <c r="B127" s="413" t="s">
        <v>16</v>
      </c>
      <c r="C127" s="411"/>
      <c r="D127" s="411"/>
      <c r="E127" s="411"/>
      <c r="F127" s="411"/>
      <c r="G127" s="411"/>
      <c r="H127" s="411"/>
      <c r="I127" s="411"/>
    </row>
    <row r="128" spans="2:9">
      <c r="B128" s="422" t="s">
        <v>172</v>
      </c>
      <c r="C128" s="411"/>
      <c r="D128" s="411"/>
      <c r="E128" s="411"/>
      <c r="F128" s="411"/>
      <c r="G128" s="411"/>
      <c r="H128" s="411"/>
      <c r="I128" s="411"/>
    </row>
    <row r="129" spans="2:9">
      <c r="B129" s="417"/>
      <c r="C129" s="411"/>
      <c r="D129" s="411"/>
      <c r="E129" s="411"/>
      <c r="F129" s="411"/>
      <c r="G129" s="411"/>
      <c r="H129" s="411"/>
      <c r="I129" s="411"/>
    </row>
    <row r="130" spans="2:9">
      <c r="B130" s="415"/>
      <c r="C130" s="416">
        <v>2014</v>
      </c>
      <c r="D130" s="416">
        <v>2015</v>
      </c>
      <c r="E130" s="416">
        <v>2016</v>
      </c>
      <c r="F130" s="416">
        <v>2017</v>
      </c>
      <c r="G130" s="416">
        <v>2018</v>
      </c>
      <c r="H130" s="416">
        <v>2019</v>
      </c>
      <c r="I130" s="416">
        <v>2020</v>
      </c>
    </row>
    <row r="131" spans="2:9">
      <c r="B131" s="57" t="s">
        <v>173</v>
      </c>
      <c r="C131" s="436"/>
      <c r="D131" s="436"/>
      <c r="E131" s="436"/>
      <c r="F131" s="436"/>
      <c r="G131" s="436"/>
      <c r="H131" s="436"/>
      <c r="I131" s="436"/>
    </row>
    <row r="132" spans="2:9">
      <c r="B132" s="60" t="s">
        <v>174</v>
      </c>
      <c r="C132" s="986" t="s">
        <v>139</v>
      </c>
      <c r="D132" s="986" t="s">
        <v>139</v>
      </c>
      <c r="E132" s="986" t="s">
        <v>139</v>
      </c>
      <c r="F132" s="986" t="s">
        <v>139</v>
      </c>
      <c r="G132" s="986" t="s">
        <v>139</v>
      </c>
      <c r="H132" s="986" t="s">
        <v>139</v>
      </c>
      <c r="I132" s="986" t="s">
        <v>139</v>
      </c>
    </row>
    <row r="133" spans="2:9">
      <c r="B133" s="60" t="s">
        <v>175</v>
      </c>
      <c r="C133" s="986">
        <v>3327324</v>
      </c>
      <c r="D133" s="986">
        <v>3294960</v>
      </c>
      <c r="E133" s="986">
        <v>3898940</v>
      </c>
      <c r="F133" s="986">
        <v>4563504</v>
      </c>
      <c r="G133" s="986">
        <v>4828451</v>
      </c>
      <c r="H133" s="986">
        <v>5424514</v>
      </c>
      <c r="I133" s="986">
        <v>5576300</v>
      </c>
    </row>
    <row r="134" spans="2:9">
      <c r="B134" s="60" t="s">
        <v>176</v>
      </c>
      <c r="C134" s="986" t="s">
        <v>139</v>
      </c>
      <c r="D134" s="986" t="s">
        <v>139</v>
      </c>
      <c r="E134" s="986" t="s">
        <v>139</v>
      </c>
      <c r="F134" s="986" t="s">
        <v>139</v>
      </c>
      <c r="G134" s="986" t="s">
        <v>139</v>
      </c>
      <c r="H134" s="986" t="s">
        <v>139</v>
      </c>
      <c r="I134" s="986" t="s">
        <v>139</v>
      </c>
    </row>
    <row r="135" spans="2:9">
      <c r="B135" s="60" t="s">
        <v>177</v>
      </c>
      <c r="C135" s="986">
        <v>2339569.0001945822</v>
      </c>
      <c r="D135" s="986">
        <v>2241696</v>
      </c>
      <c r="E135" s="986">
        <v>2460763</v>
      </c>
      <c r="F135" s="986">
        <v>2465819</v>
      </c>
      <c r="G135" s="986">
        <v>2538564</v>
      </c>
      <c r="H135" s="986">
        <v>2655032</v>
      </c>
      <c r="I135" s="986">
        <v>2450340.0000000005</v>
      </c>
    </row>
    <row r="136" spans="2:9">
      <c r="B136" s="60" t="s">
        <v>1066</v>
      </c>
      <c r="C136" s="986">
        <v>76797</v>
      </c>
      <c r="D136" s="986">
        <v>83274</v>
      </c>
      <c r="E136" s="986">
        <v>194758</v>
      </c>
      <c r="F136" s="986">
        <v>235218</v>
      </c>
      <c r="G136" s="986">
        <v>241755</v>
      </c>
      <c r="H136" s="986">
        <v>228723</v>
      </c>
      <c r="I136" s="986">
        <v>208328</v>
      </c>
    </row>
    <row r="137" spans="2:9" ht="26.4">
      <c r="B137" s="63" t="s">
        <v>179</v>
      </c>
      <c r="C137" s="986" t="s">
        <v>124</v>
      </c>
      <c r="D137" s="986" t="s">
        <v>124</v>
      </c>
      <c r="E137" s="986" t="s">
        <v>124</v>
      </c>
      <c r="F137" s="986" t="s">
        <v>124</v>
      </c>
      <c r="G137" s="986" t="s">
        <v>124</v>
      </c>
      <c r="H137" s="986" t="s">
        <v>124</v>
      </c>
      <c r="I137" s="986" t="s">
        <v>124</v>
      </c>
    </row>
    <row r="138" spans="2:9">
      <c r="B138" s="60" t="s">
        <v>1067</v>
      </c>
      <c r="C138" s="986">
        <v>924648</v>
      </c>
      <c r="D138" s="986">
        <v>975399</v>
      </c>
      <c r="E138" s="986">
        <v>988445</v>
      </c>
      <c r="F138" s="986">
        <v>1053811</v>
      </c>
      <c r="G138" s="986">
        <v>1035557</v>
      </c>
      <c r="H138" s="986">
        <v>1028985</v>
      </c>
      <c r="I138" s="986">
        <v>2678371</v>
      </c>
    </row>
    <row r="139" spans="2:9">
      <c r="B139" s="64" t="s">
        <v>180</v>
      </c>
      <c r="C139" s="986">
        <v>6668338.0001945822</v>
      </c>
      <c r="D139" s="986">
        <v>6595329</v>
      </c>
      <c r="E139" s="986">
        <v>7542906</v>
      </c>
      <c r="F139" s="986">
        <v>8318352</v>
      </c>
      <c r="G139" s="986">
        <v>8644327</v>
      </c>
      <c r="H139" s="986">
        <v>9337254</v>
      </c>
      <c r="I139" s="986">
        <v>10913339</v>
      </c>
    </row>
    <row r="140" spans="2:9" ht="26.4">
      <c r="B140" s="63" t="s">
        <v>181</v>
      </c>
      <c r="C140" s="986"/>
      <c r="D140" s="986"/>
      <c r="E140" s="986"/>
      <c r="F140" s="986"/>
      <c r="G140" s="986"/>
      <c r="H140" s="986"/>
      <c r="I140" s="986"/>
    </row>
    <row r="141" spans="2:9">
      <c r="B141" s="411" t="s">
        <v>182</v>
      </c>
      <c r="C141" s="986"/>
      <c r="D141" s="986"/>
      <c r="E141" s="986"/>
      <c r="F141" s="986"/>
      <c r="G141" s="986"/>
      <c r="H141" s="986"/>
      <c r="I141" s="986" t="s">
        <v>124</v>
      </c>
    </row>
    <row r="142" spans="2:9">
      <c r="B142" s="60"/>
      <c r="C142" s="986"/>
      <c r="D142" s="986"/>
      <c r="E142" s="986"/>
      <c r="F142" s="986"/>
      <c r="G142" s="986"/>
      <c r="H142" s="986"/>
      <c r="I142" s="986"/>
    </row>
    <row r="143" spans="2:9">
      <c r="B143" s="67" t="s">
        <v>183</v>
      </c>
      <c r="C143" s="986"/>
      <c r="D143" s="986"/>
      <c r="E143" s="986"/>
      <c r="F143" s="986"/>
      <c r="G143" s="986"/>
      <c r="H143" s="986"/>
      <c r="I143" s="986"/>
    </row>
    <row r="144" spans="2:9">
      <c r="B144" s="60" t="s">
        <v>184</v>
      </c>
      <c r="C144" s="986">
        <v>2452</v>
      </c>
      <c r="D144" s="986">
        <v>2678</v>
      </c>
      <c r="E144" s="986">
        <v>2853</v>
      </c>
      <c r="F144" s="986">
        <v>2972</v>
      </c>
      <c r="G144" s="986">
        <v>3083</v>
      </c>
      <c r="H144" s="986">
        <v>3286</v>
      </c>
      <c r="I144" s="986">
        <v>3291</v>
      </c>
    </row>
    <row r="145" spans="2:9">
      <c r="B145" s="70" t="s">
        <v>118</v>
      </c>
      <c r="C145" s="986"/>
      <c r="D145" s="986"/>
      <c r="E145" s="986"/>
      <c r="F145" s="986"/>
      <c r="G145" s="986"/>
      <c r="H145" s="986"/>
      <c r="I145" s="986"/>
    </row>
    <row r="146" spans="2:9">
      <c r="B146" s="72" t="s">
        <v>185</v>
      </c>
      <c r="C146" s="986">
        <v>2452</v>
      </c>
      <c r="D146" s="986">
        <v>2678</v>
      </c>
      <c r="E146" s="986">
        <v>2853</v>
      </c>
      <c r="F146" s="986">
        <v>2972</v>
      </c>
      <c r="G146" s="986">
        <v>3083</v>
      </c>
      <c r="H146" s="986">
        <v>3286</v>
      </c>
      <c r="I146" s="986"/>
    </row>
    <row r="147" spans="2:9">
      <c r="B147" s="72" t="s">
        <v>186</v>
      </c>
      <c r="C147" s="986" t="s">
        <v>124</v>
      </c>
      <c r="D147" s="986" t="s">
        <v>124</v>
      </c>
      <c r="E147" s="986" t="s">
        <v>124</v>
      </c>
      <c r="F147" s="986" t="s">
        <v>124</v>
      </c>
      <c r="G147" s="986" t="s">
        <v>124</v>
      </c>
      <c r="H147" s="986" t="s">
        <v>124</v>
      </c>
      <c r="I147" s="986" t="s">
        <v>124</v>
      </c>
    </row>
    <row r="148" spans="2:9">
      <c r="B148" s="60" t="s">
        <v>187</v>
      </c>
      <c r="C148" s="986">
        <v>1</v>
      </c>
      <c r="D148" s="986">
        <v>1</v>
      </c>
      <c r="E148" s="986">
        <v>1</v>
      </c>
      <c r="F148" s="986">
        <v>1</v>
      </c>
      <c r="G148" s="986">
        <v>1</v>
      </c>
      <c r="H148" s="986">
        <v>3</v>
      </c>
      <c r="I148" s="986">
        <v>3</v>
      </c>
    </row>
    <row r="149" spans="2:9">
      <c r="B149" s="60"/>
      <c r="C149" s="986"/>
      <c r="D149" s="986"/>
      <c r="E149" s="986"/>
      <c r="F149" s="986"/>
      <c r="G149" s="986"/>
      <c r="H149" s="986"/>
      <c r="I149" s="986"/>
    </row>
    <row r="150" spans="2:9">
      <c r="B150" s="60" t="s">
        <v>188</v>
      </c>
      <c r="C150" s="986">
        <v>42216</v>
      </c>
      <c r="D150" s="986">
        <v>52483</v>
      </c>
      <c r="E150" s="986">
        <v>58669</v>
      </c>
      <c r="F150" s="986">
        <v>65192</v>
      </c>
      <c r="G150" s="986">
        <v>70476</v>
      </c>
      <c r="H150" s="986">
        <v>84410</v>
      </c>
      <c r="I150" s="986">
        <v>89042</v>
      </c>
    </row>
    <row r="151" spans="2:9">
      <c r="B151" s="72" t="s">
        <v>189</v>
      </c>
      <c r="C151" s="436"/>
      <c r="D151" s="436"/>
      <c r="E151" s="436"/>
      <c r="F151" s="436"/>
      <c r="G151" s="436"/>
      <c r="H151" s="436"/>
      <c r="I151" s="436"/>
    </row>
    <row r="152" spans="2:9">
      <c r="B152" s="60" t="s">
        <v>504</v>
      </c>
      <c r="C152" s="436" t="s">
        <v>139</v>
      </c>
      <c r="D152" s="436" t="s">
        <v>139</v>
      </c>
      <c r="E152" s="436" t="s">
        <v>139</v>
      </c>
      <c r="F152" s="436" t="s">
        <v>139</v>
      </c>
      <c r="G152" s="436" t="s">
        <v>139</v>
      </c>
      <c r="H152" s="436" t="s">
        <v>139</v>
      </c>
      <c r="I152" s="436" t="s">
        <v>139</v>
      </c>
    </row>
    <row r="153" spans="2:9">
      <c r="B153" s="75" t="s">
        <v>190</v>
      </c>
      <c r="C153" s="436" t="s">
        <v>139</v>
      </c>
      <c r="D153" s="436" t="s">
        <v>139</v>
      </c>
      <c r="E153" s="436" t="s">
        <v>139</v>
      </c>
      <c r="F153" s="436" t="s">
        <v>139</v>
      </c>
      <c r="G153" s="436" t="s">
        <v>139</v>
      </c>
      <c r="H153" s="436" t="s">
        <v>139</v>
      </c>
      <c r="I153" s="436" t="s">
        <v>139</v>
      </c>
    </row>
    <row r="154" spans="2:9">
      <c r="B154" s="60" t="s">
        <v>191</v>
      </c>
      <c r="C154" s="436" t="s">
        <v>139</v>
      </c>
      <c r="D154" s="436" t="s">
        <v>139</v>
      </c>
      <c r="E154" s="436" t="s">
        <v>139</v>
      </c>
      <c r="F154" s="436" t="s">
        <v>139</v>
      </c>
      <c r="G154" s="436" t="s">
        <v>139</v>
      </c>
      <c r="H154" s="436" t="s">
        <v>139</v>
      </c>
      <c r="I154" s="436" t="s">
        <v>139</v>
      </c>
    </row>
    <row r="155" spans="2:9">
      <c r="B155" s="60" t="s">
        <v>192</v>
      </c>
      <c r="C155" s="436"/>
      <c r="D155" s="436"/>
      <c r="E155" s="436"/>
      <c r="F155" s="436"/>
      <c r="G155" s="436"/>
      <c r="H155" s="436"/>
      <c r="I155" s="436"/>
    </row>
    <row r="156" spans="2:9">
      <c r="B156" s="63" t="s">
        <v>193</v>
      </c>
      <c r="C156" s="436">
        <v>3</v>
      </c>
      <c r="D156" s="436">
        <v>3</v>
      </c>
      <c r="E156" s="436">
        <v>3</v>
      </c>
      <c r="F156" s="436">
        <v>3</v>
      </c>
      <c r="G156" s="436">
        <v>3</v>
      </c>
      <c r="H156" s="436">
        <v>3</v>
      </c>
      <c r="I156" s="436">
        <v>3</v>
      </c>
    </row>
    <row r="157" spans="2:9" ht="15" thickBot="1">
      <c r="B157" s="219" t="s">
        <v>194</v>
      </c>
      <c r="C157" s="436" t="s">
        <v>139</v>
      </c>
      <c r="D157" s="436" t="s">
        <v>139</v>
      </c>
      <c r="E157" s="436" t="s">
        <v>139</v>
      </c>
      <c r="F157" s="436" t="s">
        <v>139</v>
      </c>
      <c r="G157" s="436" t="s">
        <v>139</v>
      </c>
      <c r="H157" s="436" t="s">
        <v>139</v>
      </c>
      <c r="I157" s="436" t="s">
        <v>139</v>
      </c>
    </row>
    <row r="158" spans="2:9" ht="15" thickTop="1">
      <c r="B158" s="1359" t="s">
        <v>1038</v>
      </c>
      <c r="C158" s="1359"/>
      <c r="D158" s="1359"/>
      <c r="E158" s="1359"/>
      <c r="F158" s="1359"/>
      <c r="G158" s="1359"/>
      <c r="H158" s="1359"/>
      <c r="I158" s="1359"/>
    </row>
    <row r="159" spans="2:9">
      <c r="B159" s="1310"/>
      <c r="C159" s="1310"/>
      <c r="D159" s="1310"/>
      <c r="E159" s="1310"/>
      <c r="F159" s="1310"/>
      <c r="G159" s="1310"/>
      <c r="H159" s="1310"/>
      <c r="I159" s="1310"/>
    </row>
    <row r="160" spans="2:9">
      <c r="B160" s="417"/>
      <c r="C160" s="411"/>
      <c r="D160" s="411"/>
      <c r="E160" s="411"/>
      <c r="F160" s="411"/>
      <c r="G160" s="411"/>
      <c r="H160" s="411"/>
      <c r="I160" s="411"/>
    </row>
    <row r="161" spans="2:9">
      <c r="B161" s="1358" t="s">
        <v>19</v>
      </c>
      <c r="C161" s="1358"/>
      <c r="D161" s="1358"/>
      <c r="E161" s="1358"/>
      <c r="F161" s="1358"/>
      <c r="G161" s="1358"/>
      <c r="H161" s="1358"/>
      <c r="I161" s="1358"/>
    </row>
    <row r="162" spans="2:9">
      <c r="B162" s="413" t="s">
        <v>18</v>
      </c>
      <c r="C162" s="411"/>
      <c r="D162" s="411"/>
      <c r="E162" s="411"/>
      <c r="F162" s="411"/>
      <c r="G162" s="411"/>
      <c r="H162" s="411"/>
      <c r="I162" s="411"/>
    </row>
    <row r="163" spans="2:9">
      <c r="B163" s="422" t="s">
        <v>196</v>
      </c>
      <c r="C163" s="411"/>
      <c r="D163" s="411"/>
      <c r="E163" s="411"/>
      <c r="F163" s="411"/>
      <c r="G163" s="411"/>
      <c r="H163" s="411"/>
      <c r="I163" s="411"/>
    </row>
    <row r="164" spans="2:9">
      <c r="B164" s="417"/>
      <c r="C164" s="411"/>
      <c r="D164" s="411"/>
      <c r="E164" s="411"/>
      <c r="F164" s="411"/>
      <c r="G164" s="411"/>
      <c r="H164" s="411"/>
      <c r="I164" s="411"/>
    </row>
    <row r="165" spans="2:9">
      <c r="B165" s="415"/>
      <c r="C165" s="416">
        <v>2014</v>
      </c>
      <c r="D165" s="416">
        <v>2015</v>
      </c>
      <c r="E165" s="416">
        <v>2016</v>
      </c>
      <c r="F165" s="416">
        <v>2017</v>
      </c>
      <c r="G165" s="416">
        <v>2018</v>
      </c>
      <c r="H165" s="416">
        <v>2019</v>
      </c>
      <c r="I165" s="416">
        <v>2020</v>
      </c>
    </row>
    <row r="166" spans="2:9">
      <c r="B166" s="85" t="s">
        <v>197</v>
      </c>
      <c r="C166" s="411"/>
      <c r="D166" s="411"/>
      <c r="E166" s="411"/>
      <c r="F166" s="411"/>
      <c r="G166" s="411"/>
      <c r="H166" s="411"/>
      <c r="I166" s="411"/>
    </row>
    <row r="167" spans="2:9">
      <c r="B167" s="64" t="s">
        <v>198</v>
      </c>
      <c r="C167" s="426">
        <f>C168+C169</f>
        <v>44462.536</v>
      </c>
      <c r="D167" s="426">
        <f t="shared" ref="D167:F167" si="1">D168+D169</f>
        <v>50625.976999999999</v>
      </c>
      <c r="E167" s="426">
        <f t="shared" si="1"/>
        <v>56064.789000000004</v>
      </c>
      <c r="F167" s="426">
        <f t="shared" si="1"/>
        <v>61164.960999999996</v>
      </c>
      <c r="G167" s="426">
        <f>G169</f>
        <v>61339.483</v>
      </c>
      <c r="H167" s="426">
        <f t="shared" ref="H167:I167" si="2">H169</f>
        <v>76914.468999999997</v>
      </c>
      <c r="I167" s="426">
        <f t="shared" si="2"/>
        <v>89264.694000000003</v>
      </c>
    </row>
    <row r="168" spans="2:9">
      <c r="B168" s="80" t="s">
        <v>199</v>
      </c>
      <c r="C168" s="977">
        <v>592.476</v>
      </c>
      <c r="D168" s="977">
        <v>816.43899999999996</v>
      </c>
      <c r="E168" s="977">
        <v>1159.1179999999999</v>
      </c>
      <c r="F168" s="977">
        <v>884.66399999999999</v>
      </c>
      <c r="G168" s="977" t="s">
        <v>139</v>
      </c>
      <c r="H168" s="977" t="s">
        <v>139</v>
      </c>
      <c r="I168" s="977" t="s">
        <v>139</v>
      </c>
    </row>
    <row r="169" spans="2:9">
      <c r="B169" s="80" t="s">
        <v>200</v>
      </c>
      <c r="C169" s="977">
        <v>43870.06</v>
      </c>
      <c r="D169" s="977">
        <v>49809.538</v>
      </c>
      <c r="E169" s="977">
        <v>54905.671000000002</v>
      </c>
      <c r="F169" s="977">
        <v>60280.296999999999</v>
      </c>
      <c r="G169" s="977">
        <v>61339.483</v>
      </c>
      <c r="H169" s="977">
        <v>76914.468999999997</v>
      </c>
      <c r="I169" s="977">
        <v>89264.694000000003</v>
      </c>
    </row>
    <row r="170" spans="2:9">
      <c r="B170" s="81" t="s">
        <v>201</v>
      </c>
      <c r="C170" s="977">
        <v>8425.7649999999994</v>
      </c>
      <c r="D170" s="977">
        <v>8045.0360000000001</v>
      </c>
      <c r="E170" s="977">
        <v>7630.8540000000003</v>
      </c>
      <c r="F170" s="977">
        <v>8574.4873499999994</v>
      </c>
      <c r="G170" s="977">
        <v>18349.795999999998</v>
      </c>
      <c r="H170" s="977">
        <v>20932.600129999999</v>
      </c>
      <c r="I170" s="977">
        <v>19137.97136</v>
      </c>
    </row>
    <row r="171" spans="2:9">
      <c r="B171" s="82" t="s">
        <v>202</v>
      </c>
      <c r="C171" s="1054">
        <f>C172+C174+C175</f>
        <v>113215.942</v>
      </c>
      <c r="D171" s="1054">
        <f t="shared" ref="D171:I171" si="3">D172+D174+D175</f>
        <v>137403.34329000002</v>
      </c>
      <c r="E171" s="1054">
        <f t="shared" si="3"/>
        <v>158436.06580151807</v>
      </c>
      <c r="F171" s="1054">
        <f t="shared" si="3"/>
        <v>185506.96016268339</v>
      </c>
      <c r="G171" s="1054">
        <f t="shared" si="3"/>
        <v>204394.5103625</v>
      </c>
      <c r="H171" s="1054">
        <f t="shared" si="3"/>
        <v>230444.56819999998</v>
      </c>
      <c r="I171" s="1054">
        <f t="shared" si="3"/>
        <v>234159.36947777777</v>
      </c>
    </row>
    <row r="172" spans="2:9">
      <c r="B172" s="80" t="s">
        <v>203</v>
      </c>
      <c r="C172" s="975">
        <v>32625.135590380167</v>
      </c>
      <c r="D172" s="1130">
        <v>41804.093179999996</v>
      </c>
      <c r="E172" s="1130">
        <v>48254.407657118056</v>
      </c>
      <c r="F172" s="1130">
        <v>59963.947625021341</v>
      </c>
      <c r="G172" s="1130">
        <v>73588.627000000008</v>
      </c>
      <c r="H172" s="1130">
        <v>89698.152222222227</v>
      </c>
      <c r="I172" s="1130">
        <v>92397.196500000005</v>
      </c>
    </row>
    <row r="173" spans="2:9">
      <c r="B173" s="80" t="s">
        <v>204</v>
      </c>
      <c r="C173" s="977" t="s">
        <v>139</v>
      </c>
      <c r="D173" s="977" t="s">
        <v>139</v>
      </c>
      <c r="E173" s="977" t="s">
        <v>139</v>
      </c>
      <c r="F173" s="977" t="s">
        <v>139</v>
      </c>
      <c r="G173" s="977" t="s">
        <v>139</v>
      </c>
      <c r="H173" s="977" t="s">
        <v>139</v>
      </c>
      <c r="I173" s="977" t="s">
        <v>139</v>
      </c>
    </row>
    <row r="174" spans="2:9">
      <c r="B174" s="80" t="s">
        <v>205</v>
      </c>
      <c r="C174" s="977">
        <v>79429.141409619842</v>
      </c>
      <c r="D174" s="991">
        <v>95112.966109999994</v>
      </c>
      <c r="E174" s="991">
        <v>109645.99614439999</v>
      </c>
      <c r="F174" s="991">
        <v>125185.14353766204</v>
      </c>
      <c r="G174" s="991">
        <v>130505.6457125</v>
      </c>
      <c r="H174" s="991">
        <v>140458.70397777777</v>
      </c>
      <c r="I174" s="991">
        <v>141474.15897777778</v>
      </c>
    </row>
    <row r="175" spans="2:9">
      <c r="B175" s="80" t="s">
        <v>1068</v>
      </c>
      <c r="C175" s="977">
        <v>1161.665</v>
      </c>
      <c r="D175" s="991">
        <v>486.28399999999999</v>
      </c>
      <c r="E175" s="991">
        <v>535.66200000000003</v>
      </c>
      <c r="F175" s="991">
        <v>357.86900000000003</v>
      </c>
      <c r="G175" s="991">
        <v>300.23765000000003</v>
      </c>
      <c r="H175" s="991">
        <v>287.71199999999999</v>
      </c>
      <c r="I175" s="991">
        <v>288.01400000000001</v>
      </c>
    </row>
    <row r="176" spans="2:9">
      <c r="B176" s="82" t="s">
        <v>206</v>
      </c>
      <c r="C176" s="977"/>
      <c r="D176" s="977"/>
      <c r="E176" s="977"/>
      <c r="F176" s="977"/>
      <c r="G176" s="977"/>
      <c r="H176" s="977"/>
      <c r="I176" s="977"/>
    </row>
    <row r="177" spans="2:9">
      <c r="B177" s="82" t="s">
        <v>207</v>
      </c>
      <c r="C177" s="977">
        <f>C178</f>
        <v>25368.782999999999</v>
      </c>
      <c r="D177" s="977">
        <f t="shared" ref="D177:I177" si="4">D178</f>
        <v>25714.294999999998</v>
      </c>
      <c r="E177" s="977">
        <f t="shared" si="4"/>
        <v>25366.094000000001</v>
      </c>
      <c r="F177" s="977">
        <f t="shared" si="4"/>
        <v>24273.90984</v>
      </c>
      <c r="G177" s="977">
        <f t="shared" si="4"/>
        <v>23298.866000000002</v>
      </c>
      <c r="H177" s="977">
        <f t="shared" si="4"/>
        <v>21601.91</v>
      </c>
      <c r="I177" s="977">
        <f t="shared" si="4"/>
        <v>14506.24</v>
      </c>
    </row>
    <row r="178" spans="2:9">
      <c r="B178" s="83" t="s">
        <v>130</v>
      </c>
      <c r="C178" s="977">
        <v>25368.782999999999</v>
      </c>
      <c r="D178" s="977">
        <v>25714.294999999998</v>
      </c>
      <c r="E178" s="977">
        <v>25366.094000000001</v>
      </c>
      <c r="F178" s="977">
        <v>24273.90984</v>
      </c>
      <c r="G178" s="977">
        <v>23298.866000000002</v>
      </c>
      <c r="H178" s="977">
        <v>21601.91</v>
      </c>
      <c r="I178" s="977">
        <v>14506.24</v>
      </c>
    </row>
    <row r="179" spans="2:9">
      <c r="B179" s="83" t="s">
        <v>131</v>
      </c>
      <c r="C179" s="977" t="s">
        <v>124</v>
      </c>
      <c r="D179" s="977" t="s">
        <v>124</v>
      </c>
      <c r="E179" s="977" t="s">
        <v>124</v>
      </c>
      <c r="F179" s="977" t="s">
        <v>124</v>
      </c>
      <c r="G179" s="977" t="s">
        <v>124</v>
      </c>
      <c r="H179" s="977" t="s">
        <v>124</v>
      </c>
      <c r="I179" s="977" t="s">
        <v>124</v>
      </c>
    </row>
    <row r="180" spans="2:9">
      <c r="B180" s="64" t="s">
        <v>208</v>
      </c>
      <c r="C180" s="977" t="s">
        <v>124</v>
      </c>
      <c r="D180" s="977" t="s">
        <v>124</v>
      </c>
      <c r="E180" s="977" t="s">
        <v>124</v>
      </c>
      <c r="F180" s="977" t="s">
        <v>124</v>
      </c>
      <c r="G180" s="977" t="s">
        <v>124</v>
      </c>
      <c r="H180" s="977" t="s">
        <v>124</v>
      </c>
      <c r="I180" s="977" t="s">
        <v>124</v>
      </c>
    </row>
    <row r="181" spans="2:9">
      <c r="B181" s="64"/>
      <c r="C181" s="977"/>
      <c r="D181" s="977"/>
      <c r="E181" s="977"/>
      <c r="F181" s="977"/>
      <c r="G181" s="977"/>
      <c r="H181" s="977"/>
      <c r="I181" s="977"/>
    </row>
    <row r="182" spans="2:9">
      <c r="B182" s="64" t="s">
        <v>209</v>
      </c>
      <c r="C182" s="977">
        <f>SUM(C168,C169,C170,C172,C174,C178,C175)</f>
        <v>191473.02600000001</v>
      </c>
      <c r="D182" s="991">
        <f t="shared" ref="D182:I182" si="5">SUM(D168,D169,D170,D172,D174,D178,D175)</f>
        <v>221788.65128999998</v>
      </c>
      <c r="E182" s="991">
        <f t="shared" si="5"/>
        <v>247497.80280151809</v>
      </c>
      <c r="F182" s="991">
        <f t="shared" si="5"/>
        <v>279520.31835268333</v>
      </c>
      <c r="G182" s="991">
        <f t="shared" si="5"/>
        <v>307382.65536250005</v>
      </c>
      <c r="H182" s="991">
        <f t="shared" si="5"/>
        <v>349893.54732999997</v>
      </c>
      <c r="I182" s="991">
        <f t="shared" si="5"/>
        <v>357068.27483777778</v>
      </c>
    </row>
    <row r="183" spans="2:9">
      <c r="B183" s="63" t="s">
        <v>210</v>
      </c>
      <c r="C183" s="977" t="s">
        <v>124</v>
      </c>
      <c r="D183" s="977" t="s">
        <v>124</v>
      </c>
      <c r="E183" s="977" t="s">
        <v>124</v>
      </c>
      <c r="F183" s="977" t="s">
        <v>124</v>
      </c>
      <c r="G183" s="977" t="s">
        <v>124</v>
      </c>
      <c r="H183" s="977" t="s">
        <v>124</v>
      </c>
      <c r="I183" s="977" t="s">
        <v>124</v>
      </c>
    </row>
    <row r="184" spans="2:9">
      <c r="B184" s="63"/>
      <c r="C184" s="383"/>
      <c r="D184" s="383"/>
      <c r="E184" s="383"/>
      <c r="F184" s="383"/>
      <c r="G184" s="383"/>
      <c r="H184" s="383"/>
      <c r="I184" s="383"/>
    </row>
    <row r="185" spans="2:9">
      <c r="B185" s="64" t="s">
        <v>211</v>
      </c>
      <c r="C185" s="977" t="s">
        <v>124</v>
      </c>
      <c r="D185" s="977" t="s">
        <v>124</v>
      </c>
      <c r="E185" s="977" t="s">
        <v>124</v>
      </c>
      <c r="F185" s="977" t="s">
        <v>124</v>
      </c>
      <c r="G185" s="977" t="s">
        <v>124</v>
      </c>
      <c r="H185" s="977" t="s">
        <v>124</v>
      </c>
      <c r="I185" s="977" t="s">
        <v>124</v>
      </c>
    </row>
    <row r="186" spans="2:9">
      <c r="B186" s="64"/>
      <c r="C186" s="383"/>
      <c r="D186" s="383"/>
      <c r="E186" s="383"/>
      <c r="F186" s="383"/>
      <c r="G186" s="383"/>
      <c r="H186" s="383"/>
      <c r="I186" s="383"/>
    </row>
    <row r="187" spans="2:9">
      <c r="B187" s="85" t="s">
        <v>212</v>
      </c>
      <c r="C187" s="426"/>
      <c r="D187" s="426"/>
      <c r="E187" s="426"/>
      <c r="F187" s="426"/>
      <c r="G187" s="426"/>
      <c r="H187" s="426"/>
      <c r="I187" s="426"/>
    </row>
    <row r="188" spans="2:9">
      <c r="B188" s="64" t="s">
        <v>213</v>
      </c>
      <c r="C188" s="426"/>
      <c r="D188" s="426"/>
      <c r="E188" s="426"/>
      <c r="F188" s="426"/>
      <c r="G188" s="426"/>
      <c r="H188" s="426"/>
      <c r="I188" s="426"/>
    </row>
    <row r="189" spans="2:9">
      <c r="B189" s="63" t="s">
        <v>214</v>
      </c>
      <c r="C189" s="977">
        <v>75920.13470416666</v>
      </c>
      <c r="D189" s="991">
        <v>86805.664418</v>
      </c>
      <c r="E189" s="991">
        <v>96624.408190400005</v>
      </c>
      <c r="F189" s="991">
        <v>105134.00371666667</v>
      </c>
      <c r="G189" s="991">
        <v>111914.608515</v>
      </c>
      <c r="H189" s="991">
        <v>116544.5408</v>
      </c>
      <c r="I189" s="991">
        <v>100441.189</v>
      </c>
    </row>
    <row r="190" spans="2:9">
      <c r="B190" s="63" t="s">
        <v>215</v>
      </c>
      <c r="C190" s="977" t="s">
        <v>124</v>
      </c>
      <c r="D190" s="991" t="s">
        <v>124</v>
      </c>
      <c r="E190" s="991" t="s">
        <v>124</v>
      </c>
      <c r="F190" s="991" t="s">
        <v>124</v>
      </c>
      <c r="G190" s="991">
        <v>5780.9430000000002</v>
      </c>
      <c r="H190" s="991">
        <v>7386.5969999999998</v>
      </c>
      <c r="I190" s="991">
        <v>6697.5659999999998</v>
      </c>
    </row>
    <row r="191" spans="2:9">
      <c r="B191" s="64" t="s">
        <v>216</v>
      </c>
      <c r="C191" s="977">
        <v>113215.94200000001</v>
      </c>
      <c r="D191" s="991">
        <v>143755.01629</v>
      </c>
      <c r="E191" s="991">
        <v>167966.37480151805</v>
      </c>
      <c r="F191" s="991">
        <v>195923.72216268332</v>
      </c>
      <c r="G191" s="991">
        <v>215864.5133625</v>
      </c>
      <c r="H191" s="991">
        <v>243306.06319999998</v>
      </c>
      <c r="I191" s="991">
        <v>214112.3315</v>
      </c>
    </row>
    <row r="192" spans="2:9">
      <c r="B192" s="64" t="s">
        <v>206</v>
      </c>
      <c r="C192" s="977"/>
      <c r="D192" s="991"/>
      <c r="E192" s="991"/>
      <c r="F192" s="991"/>
      <c r="G192" s="991"/>
      <c r="H192" s="991"/>
      <c r="I192" s="991"/>
    </row>
    <row r="193" spans="2:9">
      <c r="B193" s="63" t="s">
        <v>217</v>
      </c>
      <c r="C193" s="977" t="s">
        <v>124</v>
      </c>
      <c r="D193" s="991" t="s">
        <v>124</v>
      </c>
      <c r="E193" s="991" t="s">
        <v>124</v>
      </c>
      <c r="F193" s="991" t="s">
        <v>124</v>
      </c>
      <c r="G193" s="991" t="s">
        <v>124</v>
      </c>
      <c r="H193" s="991" t="s">
        <v>124</v>
      </c>
      <c r="I193" s="991" t="s">
        <v>124</v>
      </c>
    </row>
    <row r="194" spans="2:9" ht="26.4">
      <c r="B194" s="63" t="s">
        <v>1069</v>
      </c>
      <c r="C194" s="977">
        <v>756.06700000000001</v>
      </c>
      <c r="D194" s="991">
        <v>374.85199999999998</v>
      </c>
      <c r="E194" s="991">
        <v>348.27499999999998</v>
      </c>
      <c r="F194" s="991">
        <v>212.04900000000001</v>
      </c>
      <c r="G194" s="991">
        <v>159.72665000000001</v>
      </c>
      <c r="H194" s="991">
        <v>151.43299999999999</v>
      </c>
      <c r="I194" s="991">
        <v>87.891999999999996</v>
      </c>
    </row>
    <row r="195" spans="2:9">
      <c r="B195" s="63" t="s">
        <v>219</v>
      </c>
      <c r="C195" s="977"/>
      <c r="D195" s="977"/>
      <c r="E195" s="977"/>
      <c r="F195" s="977"/>
      <c r="G195" s="977"/>
      <c r="H195" s="977"/>
      <c r="I195" s="977" t="s">
        <v>139</v>
      </c>
    </row>
    <row r="196" spans="2:9">
      <c r="B196" s="63"/>
      <c r="C196" s="977"/>
      <c r="D196" s="1054"/>
      <c r="E196" s="1054"/>
      <c r="F196" s="1054"/>
      <c r="G196" s="1054"/>
      <c r="H196" s="1054"/>
      <c r="I196" s="1054"/>
    </row>
    <row r="197" spans="2:9" ht="26.4">
      <c r="B197" s="88" t="s">
        <v>220</v>
      </c>
      <c r="C197" s="977"/>
      <c r="D197" s="1054"/>
      <c r="E197" s="1054"/>
      <c r="F197" s="1054"/>
      <c r="G197" s="1054"/>
      <c r="H197" s="1054"/>
      <c r="I197" s="1054"/>
    </row>
    <row r="198" spans="2:9">
      <c r="B198" s="64" t="s">
        <v>213</v>
      </c>
      <c r="C198" s="977" t="s">
        <v>124</v>
      </c>
      <c r="D198" s="977" t="s">
        <v>124</v>
      </c>
      <c r="E198" s="977" t="s">
        <v>124</v>
      </c>
      <c r="F198" s="977" t="s">
        <v>124</v>
      </c>
      <c r="G198" s="977" t="s">
        <v>124</v>
      </c>
      <c r="H198" s="977" t="s">
        <v>124</v>
      </c>
      <c r="I198" s="977" t="s">
        <v>124</v>
      </c>
    </row>
    <row r="199" spans="2:9">
      <c r="B199" s="63" t="s">
        <v>214</v>
      </c>
      <c r="C199" s="977" t="s">
        <v>124</v>
      </c>
      <c r="D199" s="977" t="s">
        <v>124</v>
      </c>
      <c r="E199" s="977" t="s">
        <v>124</v>
      </c>
      <c r="F199" s="977" t="s">
        <v>124</v>
      </c>
      <c r="G199" s="977" t="s">
        <v>124</v>
      </c>
      <c r="H199" s="977" t="s">
        <v>124</v>
      </c>
      <c r="I199" s="977" t="s">
        <v>124</v>
      </c>
    </row>
    <row r="200" spans="2:9">
      <c r="B200" s="63" t="s">
        <v>215</v>
      </c>
      <c r="C200" s="977" t="s">
        <v>124</v>
      </c>
      <c r="D200" s="977" t="s">
        <v>124</v>
      </c>
      <c r="E200" s="977" t="s">
        <v>124</v>
      </c>
      <c r="F200" s="977" t="s">
        <v>124</v>
      </c>
      <c r="G200" s="977" t="s">
        <v>124</v>
      </c>
      <c r="H200" s="977" t="s">
        <v>124</v>
      </c>
      <c r="I200" s="977" t="s">
        <v>124</v>
      </c>
    </row>
    <row r="201" spans="2:9">
      <c r="B201" s="64" t="s">
        <v>216</v>
      </c>
      <c r="C201" s="977">
        <v>104656.91500000001</v>
      </c>
      <c r="D201" s="977">
        <v>126127.01598</v>
      </c>
      <c r="E201" s="977">
        <v>142089.94730606666</v>
      </c>
      <c r="F201" s="977">
        <v>163832.45857292123</v>
      </c>
      <c r="G201" s="977">
        <v>171252.765128</v>
      </c>
      <c r="H201" s="977">
        <v>188927.54308888887</v>
      </c>
      <c r="I201" s="977">
        <v>165525.97</v>
      </c>
    </row>
    <row r="202" spans="2:9">
      <c r="B202" s="64" t="s">
        <v>206</v>
      </c>
      <c r="C202" s="977" t="s">
        <v>124</v>
      </c>
      <c r="D202" s="977" t="s">
        <v>124</v>
      </c>
      <c r="E202" s="977" t="s">
        <v>124</v>
      </c>
      <c r="F202" s="977" t="s">
        <v>124</v>
      </c>
      <c r="G202" s="977" t="s">
        <v>124</v>
      </c>
      <c r="H202" s="977" t="s">
        <v>124</v>
      </c>
      <c r="I202" s="977" t="s">
        <v>124</v>
      </c>
    </row>
    <row r="203" spans="2:9">
      <c r="B203" s="63" t="s">
        <v>217</v>
      </c>
      <c r="C203" s="977" t="s">
        <v>124</v>
      </c>
      <c r="D203" s="977" t="s">
        <v>124</v>
      </c>
      <c r="E203" s="977" t="s">
        <v>124</v>
      </c>
      <c r="F203" s="977" t="s">
        <v>124</v>
      </c>
      <c r="G203" s="977" t="s">
        <v>124</v>
      </c>
      <c r="H203" s="977" t="s">
        <v>124</v>
      </c>
      <c r="I203" s="977" t="s">
        <v>124</v>
      </c>
    </row>
    <row r="204" spans="2:9">
      <c r="B204" s="63" t="s">
        <v>218</v>
      </c>
      <c r="C204" s="977" t="s">
        <v>124</v>
      </c>
      <c r="D204" s="977" t="s">
        <v>124</v>
      </c>
      <c r="E204" s="977" t="s">
        <v>124</v>
      </c>
      <c r="F204" s="977" t="s">
        <v>124</v>
      </c>
      <c r="G204" s="977" t="s">
        <v>124</v>
      </c>
      <c r="H204" s="977" t="s">
        <v>124</v>
      </c>
      <c r="I204" s="977" t="s">
        <v>124</v>
      </c>
    </row>
    <row r="205" spans="2:9">
      <c r="B205" s="63" t="s">
        <v>219</v>
      </c>
      <c r="C205" s="977" t="s">
        <v>124</v>
      </c>
      <c r="D205" s="977" t="s">
        <v>124</v>
      </c>
      <c r="E205" s="977" t="s">
        <v>124</v>
      </c>
      <c r="F205" s="977" t="s">
        <v>124</v>
      </c>
      <c r="G205" s="977" t="s">
        <v>124</v>
      </c>
      <c r="H205" s="977" t="s">
        <v>124</v>
      </c>
      <c r="I205" s="977" t="s">
        <v>124</v>
      </c>
    </row>
    <row r="206" spans="2:9">
      <c r="B206" s="63"/>
      <c r="C206" s="426"/>
      <c r="D206" s="426"/>
      <c r="E206" s="426"/>
      <c r="F206" s="426"/>
      <c r="G206" s="426"/>
      <c r="H206" s="426"/>
      <c r="I206" s="426"/>
    </row>
    <row r="207" spans="2:9" ht="26.4">
      <c r="B207" s="88" t="s">
        <v>221</v>
      </c>
      <c r="C207" s="426"/>
      <c r="D207" s="426"/>
      <c r="E207" s="426"/>
      <c r="F207" s="426"/>
      <c r="G207" s="426"/>
      <c r="H207" s="426"/>
      <c r="I207" s="426"/>
    </row>
    <row r="208" spans="2:9">
      <c r="B208" s="64" t="s">
        <v>213</v>
      </c>
      <c r="C208" s="977" t="s">
        <v>124</v>
      </c>
      <c r="D208" s="977" t="s">
        <v>124</v>
      </c>
      <c r="E208" s="977" t="s">
        <v>124</v>
      </c>
      <c r="F208" s="977" t="s">
        <v>124</v>
      </c>
      <c r="G208" s="977" t="s">
        <v>124</v>
      </c>
      <c r="H208" s="977" t="s">
        <v>124</v>
      </c>
      <c r="I208" s="977" t="s">
        <v>124</v>
      </c>
    </row>
    <row r="209" spans="2:9">
      <c r="B209" s="63" t="s">
        <v>214</v>
      </c>
      <c r="C209" s="977" t="s">
        <v>124</v>
      </c>
      <c r="D209" s="977" t="s">
        <v>124</v>
      </c>
      <c r="E209" s="977" t="s">
        <v>124</v>
      </c>
      <c r="F209" s="977" t="s">
        <v>124</v>
      </c>
      <c r="G209" s="977" t="s">
        <v>124</v>
      </c>
      <c r="H209" s="977" t="s">
        <v>124</v>
      </c>
      <c r="I209" s="977" t="s">
        <v>124</v>
      </c>
    </row>
    <row r="210" spans="2:9">
      <c r="B210" s="63" t="s">
        <v>215</v>
      </c>
      <c r="C210" s="977" t="s">
        <v>124</v>
      </c>
      <c r="D210" s="977" t="s">
        <v>124</v>
      </c>
      <c r="E210" s="977" t="s">
        <v>124</v>
      </c>
      <c r="F210" s="977" t="s">
        <v>124</v>
      </c>
      <c r="G210" s="977" t="s">
        <v>124</v>
      </c>
      <c r="H210" s="977" t="s">
        <v>124</v>
      </c>
      <c r="I210" s="977" t="s">
        <v>124</v>
      </c>
    </row>
    <row r="211" spans="2:9">
      <c r="B211" s="64" t="s">
        <v>216</v>
      </c>
      <c r="C211" s="977" t="s">
        <v>124</v>
      </c>
      <c r="D211" s="977">
        <v>6351.6729999999998</v>
      </c>
      <c r="E211" s="977">
        <v>9530.3089999999993</v>
      </c>
      <c r="F211" s="977">
        <v>10416.762000000001</v>
      </c>
      <c r="G211" s="977">
        <v>11470.003000000001</v>
      </c>
      <c r="H211" s="977">
        <v>12861.495000000001</v>
      </c>
      <c r="I211" s="977">
        <v>7869.9809999999998</v>
      </c>
    </row>
    <row r="212" spans="2:9">
      <c r="B212" s="64" t="s">
        <v>206</v>
      </c>
      <c r="C212" s="977" t="s">
        <v>124</v>
      </c>
      <c r="D212" s="977" t="s">
        <v>124</v>
      </c>
      <c r="E212" s="977" t="s">
        <v>124</v>
      </c>
      <c r="F212" s="977" t="s">
        <v>124</v>
      </c>
      <c r="G212" s="977" t="s">
        <v>124</v>
      </c>
      <c r="H212" s="977" t="s">
        <v>124</v>
      </c>
      <c r="I212" s="977" t="s">
        <v>124</v>
      </c>
    </row>
    <row r="213" spans="2:9">
      <c r="B213" s="63" t="s">
        <v>217</v>
      </c>
      <c r="C213" s="977" t="s">
        <v>124</v>
      </c>
      <c r="D213" s="977" t="s">
        <v>124</v>
      </c>
      <c r="E213" s="977" t="s">
        <v>124</v>
      </c>
      <c r="F213" s="977" t="s">
        <v>124</v>
      </c>
      <c r="G213" s="977" t="s">
        <v>124</v>
      </c>
      <c r="H213" s="977" t="s">
        <v>124</v>
      </c>
      <c r="I213" s="977" t="s">
        <v>124</v>
      </c>
    </row>
    <row r="214" spans="2:9">
      <c r="B214" s="63" t="s">
        <v>218</v>
      </c>
      <c r="C214" s="977" t="s">
        <v>124</v>
      </c>
      <c r="D214" s="977" t="s">
        <v>124</v>
      </c>
      <c r="E214" s="977" t="s">
        <v>124</v>
      </c>
      <c r="F214" s="977" t="s">
        <v>124</v>
      </c>
      <c r="G214" s="977" t="s">
        <v>124</v>
      </c>
      <c r="H214" s="977" t="s">
        <v>124</v>
      </c>
      <c r="I214" s="977" t="s">
        <v>124</v>
      </c>
    </row>
    <row r="215" spans="2:9">
      <c r="B215" s="63" t="s">
        <v>219</v>
      </c>
      <c r="C215" s="977" t="s">
        <v>124</v>
      </c>
      <c r="D215" s="977" t="s">
        <v>124</v>
      </c>
      <c r="E215" s="977" t="s">
        <v>124</v>
      </c>
      <c r="F215" s="977" t="s">
        <v>124</v>
      </c>
      <c r="G215" s="977" t="s">
        <v>124</v>
      </c>
      <c r="H215" s="977" t="s">
        <v>124</v>
      </c>
      <c r="I215" s="977" t="s">
        <v>124</v>
      </c>
    </row>
    <row r="216" spans="2:9">
      <c r="B216" s="63"/>
      <c r="C216" s="977"/>
      <c r="D216" s="1054"/>
      <c r="E216" s="1054"/>
      <c r="F216" s="1054"/>
      <c r="G216" s="1054"/>
      <c r="H216" s="1054"/>
      <c r="I216" s="1054"/>
    </row>
    <row r="217" spans="2:9" ht="26.4">
      <c r="B217" s="88" t="s">
        <v>222</v>
      </c>
      <c r="C217" s="977"/>
      <c r="D217" s="1054"/>
      <c r="E217" s="1054"/>
      <c r="F217" s="1054"/>
      <c r="G217" s="1054"/>
      <c r="H217" s="1054"/>
      <c r="I217" s="1054"/>
    </row>
    <row r="218" spans="2:9">
      <c r="B218" s="64" t="s">
        <v>213</v>
      </c>
      <c r="C218" s="977" t="s">
        <v>124</v>
      </c>
      <c r="D218" s="977" t="s">
        <v>124</v>
      </c>
      <c r="E218" s="977" t="s">
        <v>124</v>
      </c>
      <c r="F218" s="977" t="s">
        <v>124</v>
      </c>
      <c r="G218" s="977" t="s">
        <v>124</v>
      </c>
      <c r="H218" s="977" t="s">
        <v>124</v>
      </c>
      <c r="I218" s="977" t="s">
        <v>124</v>
      </c>
    </row>
    <row r="219" spans="2:9">
      <c r="B219" s="63" t="s">
        <v>214</v>
      </c>
      <c r="C219" s="977" t="s">
        <v>124</v>
      </c>
      <c r="D219" s="977" t="s">
        <v>124</v>
      </c>
      <c r="E219" s="977" t="s">
        <v>124</v>
      </c>
      <c r="F219" s="977" t="s">
        <v>124</v>
      </c>
      <c r="G219" s="977" t="s">
        <v>124</v>
      </c>
      <c r="H219" s="977" t="s">
        <v>124</v>
      </c>
      <c r="I219" s="977" t="s">
        <v>124</v>
      </c>
    </row>
    <row r="220" spans="2:9">
      <c r="B220" s="63" t="s">
        <v>215</v>
      </c>
      <c r="C220" s="977" t="s">
        <v>124</v>
      </c>
      <c r="D220" s="977" t="s">
        <v>124</v>
      </c>
      <c r="E220" s="977" t="s">
        <v>124</v>
      </c>
      <c r="F220" s="977" t="s">
        <v>124</v>
      </c>
      <c r="G220" s="977" t="s">
        <v>124</v>
      </c>
      <c r="H220" s="977" t="s">
        <v>124</v>
      </c>
      <c r="I220" s="977" t="s">
        <v>124</v>
      </c>
    </row>
    <row r="221" spans="2:9">
      <c r="B221" s="64" t="s">
        <v>216</v>
      </c>
      <c r="C221" s="977">
        <v>8559.027</v>
      </c>
      <c r="D221" s="977">
        <v>11276.327310000001</v>
      </c>
      <c r="E221" s="977">
        <v>16346.118495451388</v>
      </c>
      <c r="F221" s="977">
        <v>21674.501589762112</v>
      </c>
      <c r="G221" s="977">
        <v>33141.745234499998</v>
      </c>
      <c r="H221" s="977">
        <v>41517.025111111114</v>
      </c>
      <c r="I221" s="977">
        <v>40716.380500000007</v>
      </c>
    </row>
    <row r="222" spans="2:9">
      <c r="B222" s="64" t="s">
        <v>206</v>
      </c>
      <c r="C222" s="977" t="s">
        <v>124</v>
      </c>
      <c r="D222" s="977" t="s">
        <v>124</v>
      </c>
      <c r="E222" s="977" t="s">
        <v>124</v>
      </c>
      <c r="F222" s="977" t="s">
        <v>124</v>
      </c>
      <c r="G222" s="977" t="s">
        <v>124</v>
      </c>
      <c r="H222" s="977" t="s">
        <v>124</v>
      </c>
      <c r="I222" s="977" t="s">
        <v>124</v>
      </c>
    </row>
    <row r="223" spans="2:9">
      <c r="B223" s="63" t="s">
        <v>217</v>
      </c>
      <c r="C223" s="977" t="s">
        <v>124</v>
      </c>
      <c r="D223" s="977" t="s">
        <v>124</v>
      </c>
      <c r="E223" s="977" t="s">
        <v>124</v>
      </c>
      <c r="F223" s="977" t="s">
        <v>124</v>
      </c>
      <c r="G223" s="977" t="s">
        <v>124</v>
      </c>
      <c r="H223" s="977" t="s">
        <v>124</v>
      </c>
      <c r="I223" s="977" t="s">
        <v>124</v>
      </c>
    </row>
    <row r="224" spans="2:9">
      <c r="B224" s="63" t="s">
        <v>218</v>
      </c>
      <c r="C224" s="977" t="s">
        <v>124</v>
      </c>
      <c r="D224" s="977" t="s">
        <v>124</v>
      </c>
      <c r="E224" s="977" t="s">
        <v>124</v>
      </c>
      <c r="F224" s="977" t="s">
        <v>124</v>
      </c>
      <c r="G224" s="977" t="s">
        <v>124</v>
      </c>
      <c r="H224" s="977" t="s">
        <v>124</v>
      </c>
      <c r="I224" s="977" t="s">
        <v>124</v>
      </c>
    </row>
    <row r="225" spans="2:9" ht="15" thickBot="1">
      <c r="B225" s="507" t="s">
        <v>219</v>
      </c>
      <c r="C225" s="977" t="s">
        <v>124</v>
      </c>
      <c r="D225" s="977" t="s">
        <v>124</v>
      </c>
      <c r="E225" s="977" t="s">
        <v>124</v>
      </c>
      <c r="F225" s="977" t="s">
        <v>124</v>
      </c>
      <c r="G225" s="977" t="s">
        <v>124</v>
      </c>
      <c r="H225" s="977" t="s">
        <v>124</v>
      </c>
      <c r="I225" s="977" t="s">
        <v>124</v>
      </c>
    </row>
    <row r="226" spans="2:9" ht="15" thickTop="1">
      <c r="B226" s="1359" t="s">
        <v>1058</v>
      </c>
      <c r="C226" s="1359"/>
      <c r="D226" s="1359"/>
      <c r="E226" s="1359"/>
      <c r="F226" s="1359"/>
      <c r="G226" s="1359"/>
      <c r="H226" s="1359"/>
      <c r="I226" s="1359"/>
    </row>
    <row r="227" spans="2:9">
      <c r="B227" s="1310"/>
      <c r="C227" s="1310"/>
      <c r="D227" s="1310"/>
      <c r="E227" s="1310"/>
      <c r="F227" s="1310"/>
      <c r="G227" s="1310"/>
      <c r="H227" s="1310"/>
      <c r="I227" s="1310"/>
    </row>
    <row r="228" spans="2:9">
      <c r="B228" s="417"/>
      <c r="C228" s="411"/>
      <c r="D228" s="411"/>
      <c r="E228" s="411"/>
      <c r="F228" s="411"/>
      <c r="G228" s="411"/>
      <c r="H228" s="411"/>
      <c r="I228" s="411"/>
    </row>
    <row r="229" spans="2:9">
      <c r="B229" s="1358" t="s">
        <v>21</v>
      </c>
      <c r="C229" s="1358"/>
      <c r="D229" s="1358"/>
      <c r="E229" s="1358"/>
      <c r="F229" s="1358"/>
      <c r="G229" s="1358"/>
      <c r="H229" s="1358"/>
      <c r="I229" s="1358"/>
    </row>
    <row r="230" spans="2:9">
      <c r="B230" s="413" t="s">
        <v>20</v>
      </c>
      <c r="C230" s="411"/>
      <c r="D230" s="411"/>
      <c r="E230" s="411"/>
      <c r="F230" s="411"/>
      <c r="G230" s="411"/>
      <c r="H230" s="411"/>
      <c r="I230" s="411"/>
    </row>
    <row r="231" spans="2:9">
      <c r="B231" s="422" t="s">
        <v>224</v>
      </c>
      <c r="C231" s="411"/>
      <c r="D231" s="411"/>
      <c r="E231" s="411"/>
      <c r="F231" s="411"/>
      <c r="G231" s="411"/>
      <c r="H231" s="411"/>
      <c r="I231" s="411"/>
    </row>
    <row r="232" spans="2:9">
      <c r="B232" s="417"/>
      <c r="C232" s="411"/>
      <c r="D232" s="411"/>
      <c r="E232" s="411"/>
      <c r="F232" s="411"/>
      <c r="G232" s="411"/>
      <c r="H232" s="411"/>
      <c r="I232" s="411"/>
    </row>
    <row r="233" spans="2:9">
      <c r="B233" s="415"/>
      <c r="C233" s="416">
        <v>2014</v>
      </c>
      <c r="D233" s="416">
        <v>2015</v>
      </c>
      <c r="E233" s="416">
        <v>2016</v>
      </c>
      <c r="F233" s="416">
        <v>2017</v>
      </c>
      <c r="G233" s="416">
        <v>2018</v>
      </c>
      <c r="H233" s="416">
        <v>2019</v>
      </c>
      <c r="I233" s="416">
        <v>2020</v>
      </c>
    </row>
    <row r="234" spans="2:9">
      <c r="B234" s="85" t="s">
        <v>197</v>
      </c>
      <c r="C234" s="411"/>
      <c r="D234" s="411"/>
      <c r="E234" s="411"/>
      <c r="F234" s="411"/>
      <c r="G234" s="411"/>
      <c r="H234" s="411"/>
      <c r="I234" s="411"/>
    </row>
    <row r="235" spans="2:9">
      <c r="B235" s="64" t="s">
        <v>198</v>
      </c>
      <c r="C235" s="426">
        <f>C236+C237</f>
        <v>75789.66415286652</v>
      </c>
      <c r="D235" s="426">
        <f t="shared" ref="D235:F235" si="6">D236+D237</f>
        <v>75574.428609889874</v>
      </c>
      <c r="E235" s="426">
        <f t="shared" si="6"/>
        <v>84522.324162836754</v>
      </c>
      <c r="F235" s="426">
        <f t="shared" si="6"/>
        <v>89092.187072209083</v>
      </c>
      <c r="G235" s="426">
        <f>IF(ISNUMBER(G236),G236,0)+G237</f>
        <v>73143.472356404323</v>
      </c>
      <c r="H235" s="426">
        <f t="shared" ref="H235:I235" si="7">IF(ISNUMBER(H236),H236,0)+H237</f>
        <v>80474.972777621791</v>
      </c>
      <c r="I235" s="426">
        <f t="shared" si="7"/>
        <v>82484.293426328295</v>
      </c>
    </row>
    <row r="236" spans="2:9">
      <c r="B236" s="80" t="s">
        <v>199</v>
      </c>
      <c r="C236" s="977">
        <v>8296.5218613346606</v>
      </c>
      <c r="D236" s="977">
        <v>8475.3997429345764</v>
      </c>
      <c r="E236" s="977">
        <v>10099.946298767003</v>
      </c>
      <c r="F236" s="977">
        <v>12290.0410416918</v>
      </c>
      <c r="G236" s="977" t="s">
        <v>139</v>
      </c>
      <c r="H236" s="977" t="s">
        <v>139</v>
      </c>
      <c r="I236" s="977" t="s">
        <v>139</v>
      </c>
    </row>
    <row r="237" spans="2:9">
      <c r="B237" s="80" t="s">
        <v>200</v>
      </c>
      <c r="C237" s="977">
        <v>67493.142291531854</v>
      </c>
      <c r="D237" s="977">
        <v>67099.028866955297</v>
      </c>
      <c r="E237" s="977">
        <v>74422.377864069756</v>
      </c>
      <c r="F237" s="977">
        <v>76802.14603051728</v>
      </c>
      <c r="G237" s="977">
        <v>73143.472356404323</v>
      </c>
      <c r="H237" s="977">
        <v>80474.972777621791</v>
      </c>
      <c r="I237" s="977">
        <v>82484.293426328295</v>
      </c>
    </row>
    <row r="238" spans="2:9">
      <c r="B238" s="81" t="s">
        <v>201</v>
      </c>
      <c r="C238" s="977">
        <v>8757.9431399884688</v>
      </c>
      <c r="D238" s="977">
        <v>8468.9428666425028</v>
      </c>
      <c r="E238" s="977">
        <v>4756.8674123607125</v>
      </c>
      <c r="F238" s="977">
        <v>3405.6673852019849</v>
      </c>
      <c r="G238" s="977">
        <v>4315.6820508163692</v>
      </c>
      <c r="H238" s="977">
        <v>4528.9022042600891</v>
      </c>
      <c r="I238" s="977">
        <v>4851.5721134684754</v>
      </c>
    </row>
    <row r="239" spans="2:9">
      <c r="B239" s="82" t="s">
        <v>202</v>
      </c>
      <c r="C239" s="1054">
        <f>C240+C242+C243</f>
        <v>5927.5183493825434</v>
      </c>
      <c r="D239" s="1054">
        <f t="shared" ref="D239:I239" si="8">D240+D242+D243</f>
        <v>6826.1119004170687</v>
      </c>
      <c r="E239" s="1054">
        <f t="shared" si="8"/>
        <v>7456.0067700599247</v>
      </c>
      <c r="F239" s="1054">
        <f t="shared" si="8"/>
        <v>8376.6356760078488</v>
      </c>
      <c r="G239" s="1054">
        <f t="shared" si="8"/>
        <v>8777.9315802860638</v>
      </c>
      <c r="H239" s="1054">
        <f t="shared" si="8"/>
        <v>9365.3272289164488</v>
      </c>
      <c r="I239" s="1054">
        <f t="shared" si="8"/>
        <v>8869.8577267006694</v>
      </c>
    </row>
    <row r="240" spans="2:9">
      <c r="B240" s="80" t="s">
        <v>203</v>
      </c>
      <c r="C240" s="977">
        <v>1030.066621148615</v>
      </c>
      <c r="D240" s="977">
        <v>1299.2609332883283</v>
      </c>
      <c r="E240" s="977">
        <v>1379.9197010361825</v>
      </c>
      <c r="F240" s="977">
        <v>1619.9127751897438</v>
      </c>
      <c r="G240" s="977">
        <v>1922.9029697747767</v>
      </c>
      <c r="H240" s="977">
        <v>2216.5319938900338</v>
      </c>
      <c r="I240" s="977">
        <v>2332.8060592050911</v>
      </c>
    </row>
    <row r="241" spans="2:9">
      <c r="B241" s="80" t="s">
        <v>204</v>
      </c>
      <c r="C241" s="977" t="s">
        <v>139</v>
      </c>
      <c r="D241" s="977" t="s">
        <v>139</v>
      </c>
      <c r="E241" s="977" t="s">
        <v>139</v>
      </c>
      <c r="F241" s="977" t="s">
        <v>139</v>
      </c>
      <c r="G241" s="977" t="s">
        <v>139</v>
      </c>
      <c r="H241" s="977" t="s">
        <v>139</v>
      </c>
      <c r="I241" s="977" t="s">
        <v>139</v>
      </c>
    </row>
    <row r="242" spans="2:9">
      <c r="B242" s="80" t="s">
        <v>205</v>
      </c>
      <c r="C242" s="977">
        <v>4856.2242589896778</v>
      </c>
      <c r="D242" s="977">
        <v>5512.55145792231</v>
      </c>
      <c r="E242" s="977">
        <v>6061.6960903284771</v>
      </c>
      <c r="F242" s="977">
        <v>6748.4408809184197</v>
      </c>
      <c r="G242" s="977">
        <v>6848.008746990211</v>
      </c>
      <c r="H242" s="977">
        <v>7142.679345474</v>
      </c>
      <c r="I242" s="977">
        <v>6531.5272955095061</v>
      </c>
    </row>
    <row r="243" spans="2:9">
      <c r="B243" s="80" t="s">
        <v>1068</v>
      </c>
      <c r="C243" s="977">
        <v>41.227469244250983</v>
      </c>
      <c r="D243" s="977">
        <v>14.299509206429784</v>
      </c>
      <c r="E243" s="977">
        <v>14.390978695265497</v>
      </c>
      <c r="F243" s="977">
        <v>8.2820198996843093</v>
      </c>
      <c r="G243" s="977">
        <v>7.0198635210759042</v>
      </c>
      <c r="H243" s="977">
        <v>6.1158895524152017</v>
      </c>
      <c r="I243" s="977">
        <v>5.524371986071654</v>
      </c>
    </row>
    <row r="244" spans="2:9">
      <c r="B244" s="82" t="s">
        <v>206</v>
      </c>
      <c r="C244" s="977"/>
      <c r="D244" s="977"/>
      <c r="E244" s="977"/>
      <c r="F244" s="977"/>
      <c r="G244" s="977"/>
      <c r="H244" s="977"/>
      <c r="I244" s="977"/>
    </row>
    <row r="245" spans="2:9">
      <c r="B245" s="82" t="s">
        <v>207</v>
      </c>
      <c r="C245" s="977"/>
      <c r="D245" s="977"/>
      <c r="E245" s="977"/>
      <c r="F245" s="977"/>
      <c r="G245" s="977"/>
      <c r="H245" s="977"/>
      <c r="I245" s="977"/>
    </row>
    <row r="246" spans="2:9" ht="15">
      <c r="B246" s="83" t="s">
        <v>1070</v>
      </c>
      <c r="C246" s="977">
        <v>34704.590182211519</v>
      </c>
      <c r="D246" s="977">
        <v>34456.284543595619</v>
      </c>
      <c r="E246" s="977">
        <v>33720.731569042757</v>
      </c>
      <c r="F246" s="977">
        <v>32869.942485292253</v>
      </c>
      <c r="G246" s="977">
        <v>32722.566532542998</v>
      </c>
      <c r="H246" s="977">
        <v>30311.481966821655</v>
      </c>
      <c r="I246" s="977">
        <v>20305.992709509446</v>
      </c>
    </row>
    <row r="247" spans="2:9" ht="15">
      <c r="B247" s="209" t="s">
        <v>1071</v>
      </c>
      <c r="C247" s="977" t="s">
        <v>124</v>
      </c>
      <c r="D247" s="977" t="s">
        <v>124</v>
      </c>
      <c r="E247" s="977" t="s">
        <v>124</v>
      </c>
      <c r="F247" s="977" t="s">
        <v>124</v>
      </c>
      <c r="G247" s="977" t="s">
        <v>124</v>
      </c>
      <c r="H247" s="977" t="s">
        <v>124</v>
      </c>
      <c r="I247" s="977" t="s">
        <v>124</v>
      </c>
    </row>
    <row r="248" spans="2:9">
      <c r="B248" s="64" t="s">
        <v>208</v>
      </c>
      <c r="C248" s="977" t="s">
        <v>124</v>
      </c>
      <c r="D248" s="977" t="s">
        <v>124</v>
      </c>
      <c r="E248" s="977" t="s">
        <v>124</v>
      </c>
      <c r="F248" s="977" t="s">
        <v>124</v>
      </c>
      <c r="G248" s="977" t="s">
        <v>124</v>
      </c>
      <c r="H248" s="977" t="s">
        <v>124</v>
      </c>
      <c r="I248" s="977" t="s">
        <v>124</v>
      </c>
    </row>
    <row r="249" spans="2:9">
      <c r="B249" s="64"/>
      <c r="C249" s="977"/>
      <c r="D249" s="977"/>
      <c r="E249" s="977"/>
      <c r="F249" s="977"/>
      <c r="G249" s="977"/>
      <c r="H249" s="977"/>
      <c r="I249" s="977"/>
    </row>
    <row r="250" spans="2:9">
      <c r="B250" s="64" t="s">
        <v>225</v>
      </c>
      <c r="C250" s="977">
        <f>SUM(C236,C237,C238,C240,C242,C246,C243)</f>
        <v>125179.71582444903</v>
      </c>
      <c r="D250" s="977">
        <f t="shared" ref="D250:I250" si="9">SUM(D236,D237,D238,D240,D242,D246,D243)</f>
        <v>125325.76792054505</v>
      </c>
      <c r="E250" s="977">
        <f t="shared" si="9"/>
        <v>130455.92991430016</v>
      </c>
      <c r="F250" s="977">
        <f t="shared" si="9"/>
        <v>133744.4326187112</v>
      </c>
      <c r="G250" s="977">
        <f t="shared" si="9"/>
        <v>118959.65252004974</v>
      </c>
      <c r="H250" s="977">
        <f t="shared" si="9"/>
        <v>124680.68417761997</v>
      </c>
      <c r="I250" s="977">
        <f t="shared" si="9"/>
        <v>116511.71597600688</v>
      </c>
    </row>
    <row r="251" spans="2:9">
      <c r="B251" s="63" t="s">
        <v>210</v>
      </c>
      <c r="C251" s="977" t="s">
        <v>124</v>
      </c>
      <c r="D251" s="977" t="s">
        <v>124</v>
      </c>
      <c r="E251" s="977" t="s">
        <v>124</v>
      </c>
      <c r="F251" s="977" t="s">
        <v>124</v>
      </c>
      <c r="G251" s="977" t="s">
        <v>124</v>
      </c>
      <c r="H251" s="977" t="s">
        <v>124</v>
      </c>
      <c r="I251" s="977" t="s">
        <v>124</v>
      </c>
    </row>
    <row r="252" spans="2:9">
      <c r="B252" s="63"/>
      <c r="C252" s="996"/>
      <c r="D252" s="996"/>
      <c r="E252" s="996"/>
      <c r="F252" s="996"/>
      <c r="G252" s="996"/>
      <c r="H252" s="996"/>
      <c r="I252" s="996"/>
    </row>
    <row r="253" spans="2:9">
      <c r="B253" s="64" t="s">
        <v>211</v>
      </c>
      <c r="C253" s="977" t="s">
        <v>124</v>
      </c>
      <c r="D253" s="977" t="s">
        <v>124</v>
      </c>
      <c r="E253" s="977" t="s">
        <v>124</v>
      </c>
      <c r="F253" s="977" t="s">
        <v>124</v>
      </c>
      <c r="G253" s="977" t="s">
        <v>124</v>
      </c>
      <c r="H253" s="977" t="s">
        <v>124</v>
      </c>
      <c r="I253" s="977" t="s">
        <v>124</v>
      </c>
    </row>
    <row r="254" spans="2:9">
      <c r="B254" s="64"/>
      <c r="C254" s="426"/>
      <c r="D254" s="426"/>
      <c r="E254" s="426"/>
      <c r="F254" s="426"/>
      <c r="G254" s="426"/>
      <c r="H254" s="426"/>
      <c r="I254" s="426"/>
    </row>
    <row r="255" spans="2:9">
      <c r="B255" s="85" t="s">
        <v>212</v>
      </c>
      <c r="C255" s="426"/>
      <c r="D255" s="426"/>
      <c r="E255" s="426"/>
      <c r="F255" s="426"/>
      <c r="G255" s="426"/>
      <c r="H255" s="426"/>
      <c r="I255" s="426"/>
    </row>
    <row r="256" spans="2:9">
      <c r="B256" s="64" t="s">
        <v>213</v>
      </c>
      <c r="C256" s="426"/>
      <c r="D256" s="426"/>
      <c r="E256" s="426"/>
      <c r="F256" s="426"/>
      <c r="G256" s="426"/>
      <c r="H256" s="426"/>
      <c r="I256" s="426"/>
    </row>
    <row r="257" spans="2:9">
      <c r="B257" s="63" t="s">
        <v>214</v>
      </c>
      <c r="C257" s="977">
        <v>5691.0723461601447</v>
      </c>
      <c r="D257" s="977">
        <v>6597.314449011702</v>
      </c>
      <c r="E257" s="977">
        <v>7364.0634541407544</v>
      </c>
      <c r="F257" s="977">
        <v>8197.74908768979</v>
      </c>
      <c r="G257" s="977">
        <v>9003.6695485295259</v>
      </c>
      <c r="H257" s="977">
        <v>9478.9167824950528</v>
      </c>
      <c r="I257" s="977">
        <v>8280.3893119002696</v>
      </c>
    </row>
    <row r="258" spans="2:9">
      <c r="B258" s="63" t="s">
        <v>215</v>
      </c>
      <c r="C258" s="977" t="s">
        <v>124</v>
      </c>
      <c r="D258" s="977" t="s">
        <v>124</v>
      </c>
      <c r="E258" s="977" t="s">
        <v>124</v>
      </c>
      <c r="F258" s="977" t="s">
        <v>124</v>
      </c>
      <c r="G258" s="977">
        <v>910.62087119455259</v>
      </c>
      <c r="H258" s="977">
        <v>1127.8723563194146</v>
      </c>
      <c r="I258" s="977">
        <v>996.68095343154562</v>
      </c>
    </row>
    <row r="259" spans="2:9">
      <c r="B259" s="64" t="s">
        <v>216</v>
      </c>
      <c r="C259" s="977">
        <v>6615.0075544384126</v>
      </c>
      <c r="D259" s="977">
        <v>8428.8933838915273</v>
      </c>
      <c r="E259" s="977">
        <v>9706.7632913329471</v>
      </c>
      <c r="F259" s="977">
        <v>10605.627915429586</v>
      </c>
      <c r="G259" s="977">
        <v>11037.135991101644</v>
      </c>
      <c r="H259" s="977">
        <v>11518.826901246155</v>
      </c>
      <c r="I259" s="977">
        <v>9505.631894832055</v>
      </c>
    </row>
    <row r="260" spans="2:9">
      <c r="B260" s="64" t="s">
        <v>206</v>
      </c>
      <c r="C260" s="977"/>
      <c r="D260" s="977"/>
      <c r="E260" s="977"/>
      <c r="F260" s="977"/>
      <c r="G260" s="977"/>
      <c r="H260" s="977"/>
      <c r="I260" s="977"/>
    </row>
    <row r="261" spans="2:9">
      <c r="B261" s="63" t="s">
        <v>217</v>
      </c>
      <c r="C261" s="977" t="s">
        <v>124</v>
      </c>
      <c r="D261" s="977" t="s">
        <v>124</v>
      </c>
      <c r="E261" s="977" t="s">
        <v>124</v>
      </c>
      <c r="F261" s="977" t="s">
        <v>124</v>
      </c>
      <c r="G261" s="977" t="s">
        <v>124</v>
      </c>
      <c r="H261" s="977" t="s">
        <v>124</v>
      </c>
      <c r="I261" s="977" t="s">
        <v>124</v>
      </c>
    </row>
    <row r="262" spans="2:9" ht="26.4">
      <c r="B262" s="63" t="s">
        <v>1069</v>
      </c>
      <c r="C262" s="977">
        <v>26.344429775550097</v>
      </c>
      <c r="D262" s="977">
        <v>10.886024505617058</v>
      </c>
      <c r="E262" s="977">
        <v>9.1859948109701435</v>
      </c>
      <c r="F262" s="977">
        <v>3.9934185567901705</v>
      </c>
      <c r="G262" s="977">
        <v>2.2874010015235253</v>
      </c>
      <c r="H262" s="977">
        <v>2.5155309129647661</v>
      </c>
      <c r="I262" s="977">
        <v>1.7056004234584987</v>
      </c>
    </row>
    <row r="263" spans="2:9">
      <c r="B263" s="63" t="s">
        <v>219</v>
      </c>
      <c r="C263" s="977"/>
      <c r="D263" s="977"/>
      <c r="E263" s="977"/>
      <c r="F263" s="977"/>
      <c r="G263" s="977"/>
      <c r="H263" s="977"/>
      <c r="I263" s="977"/>
    </row>
    <row r="264" spans="2:9">
      <c r="B264" s="63"/>
      <c r="C264" s="1131"/>
      <c r="D264" s="1131"/>
      <c r="E264" s="1131"/>
      <c r="F264" s="1131"/>
      <c r="G264" s="1131"/>
      <c r="H264" s="1131"/>
      <c r="I264" s="1131"/>
    </row>
    <row r="265" spans="2:9" ht="26.4">
      <c r="B265" s="88" t="s">
        <v>220</v>
      </c>
      <c r="C265" s="1131"/>
      <c r="D265" s="1131"/>
      <c r="E265" s="1131"/>
      <c r="F265" s="1131"/>
      <c r="G265" s="1131"/>
      <c r="H265" s="1131"/>
      <c r="I265" s="1131"/>
    </row>
    <row r="266" spans="2:9">
      <c r="B266" s="64" t="s">
        <v>213</v>
      </c>
      <c r="C266" s="977" t="s">
        <v>124</v>
      </c>
      <c r="D266" s="977" t="s">
        <v>124</v>
      </c>
      <c r="E266" s="977" t="s">
        <v>124</v>
      </c>
      <c r="F266" s="977" t="s">
        <v>124</v>
      </c>
      <c r="G266" s="977" t="s">
        <v>124</v>
      </c>
      <c r="H266" s="977" t="s">
        <v>124</v>
      </c>
      <c r="I266" s="977" t="s">
        <v>124</v>
      </c>
    </row>
    <row r="267" spans="2:9">
      <c r="B267" s="63" t="s">
        <v>214</v>
      </c>
      <c r="C267" s="977" t="s">
        <v>124</v>
      </c>
      <c r="D267" s="977" t="s">
        <v>124</v>
      </c>
      <c r="E267" s="977" t="s">
        <v>124</v>
      </c>
      <c r="F267" s="977" t="s">
        <v>124</v>
      </c>
      <c r="G267" s="977" t="s">
        <v>124</v>
      </c>
      <c r="H267" s="977" t="s">
        <v>124</v>
      </c>
      <c r="I267" s="977" t="s">
        <v>124</v>
      </c>
    </row>
    <row r="268" spans="2:9">
      <c r="B268" s="63" t="s">
        <v>215</v>
      </c>
      <c r="C268" s="977" t="s">
        <v>124</v>
      </c>
      <c r="D268" s="977" t="s">
        <v>124</v>
      </c>
      <c r="E268" s="977" t="s">
        <v>124</v>
      </c>
      <c r="F268" s="977" t="s">
        <v>124</v>
      </c>
      <c r="G268" s="977" t="s">
        <v>124</v>
      </c>
      <c r="H268" s="977" t="s">
        <v>124</v>
      </c>
      <c r="I268" s="977" t="s">
        <v>124</v>
      </c>
    </row>
    <row r="269" spans="2:9">
      <c r="B269" s="64" t="s">
        <v>216</v>
      </c>
      <c r="C269" s="977">
        <v>4834.1116131798062</v>
      </c>
      <c r="D269" s="977">
        <v>5542.1012221964547</v>
      </c>
      <c r="E269" s="977">
        <v>5963.1968045189788</v>
      </c>
      <c r="F269" s="977">
        <v>6713.4853184017666</v>
      </c>
      <c r="G269" s="977">
        <v>6820.7732031992846</v>
      </c>
      <c r="H269" s="977">
        <v>7280.3469345329167</v>
      </c>
      <c r="I269" s="977">
        <v>6443.0431666204149</v>
      </c>
    </row>
    <row r="270" spans="2:9">
      <c r="B270" s="64" t="s">
        <v>206</v>
      </c>
      <c r="C270" s="977" t="s">
        <v>124</v>
      </c>
      <c r="D270" s="977" t="s">
        <v>124</v>
      </c>
      <c r="E270" s="977" t="s">
        <v>124</v>
      </c>
      <c r="F270" s="977" t="s">
        <v>124</v>
      </c>
      <c r="G270" s="977" t="s">
        <v>124</v>
      </c>
      <c r="H270" s="977" t="s">
        <v>124</v>
      </c>
      <c r="I270" s="977" t="s">
        <v>124</v>
      </c>
    </row>
    <row r="271" spans="2:9">
      <c r="B271" s="63" t="s">
        <v>217</v>
      </c>
      <c r="C271" s="977" t="s">
        <v>124</v>
      </c>
      <c r="D271" s="977" t="s">
        <v>124</v>
      </c>
      <c r="E271" s="977" t="s">
        <v>124</v>
      </c>
      <c r="F271" s="977" t="s">
        <v>124</v>
      </c>
      <c r="G271" s="977" t="s">
        <v>124</v>
      </c>
      <c r="H271" s="977" t="s">
        <v>124</v>
      </c>
      <c r="I271" s="977" t="s">
        <v>124</v>
      </c>
    </row>
    <row r="272" spans="2:9">
      <c r="B272" s="63" t="s">
        <v>218</v>
      </c>
      <c r="C272" s="977" t="s">
        <v>124</v>
      </c>
      <c r="D272" s="977" t="s">
        <v>124</v>
      </c>
      <c r="E272" s="977" t="s">
        <v>124</v>
      </c>
      <c r="F272" s="977" t="s">
        <v>124</v>
      </c>
      <c r="G272" s="977" t="s">
        <v>124</v>
      </c>
      <c r="H272" s="977" t="s">
        <v>124</v>
      </c>
      <c r="I272" s="977" t="s">
        <v>124</v>
      </c>
    </row>
    <row r="273" spans="2:9">
      <c r="B273" s="63" t="s">
        <v>219</v>
      </c>
      <c r="C273" s="977" t="s">
        <v>124</v>
      </c>
      <c r="D273" s="977" t="s">
        <v>124</v>
      </c>
      <c r="E273" s="977" t="s">
        <v>124</v>
      </c>
      <c r="F273" s="977" t="s">
        <v>124</v>
      </c>
      <c r="G273" s="977" t="s">
        <v>124</v>
      </c>
      <c r="H273" s="977" t="s">
        <v>124</v>
      </c>
      <c r="I273" s="977" t="s">
        <v>124</v>
      </c>
    </row>
    <row r="274" spans="2:9">
      <c r="B274" s="63"/>
      <c r="C274" s="426"/>
      <c r="D274" s="426"/>
      <c r="E274" s="426"/>
      <c r="F274" s="426"/>
      <c r="G274" s="426"/>
      <c r="H274" s="426"/>
      <c r="I274" s="426"/>
    </row>
    <row r="275" spans="2:9" ht="26.4">
      <c r="B275" s="88" t="s">
        <v>221</v>
      </c>
      <c r="C275" s="426"/>
      <c r="D275" s="426"/>
      <c r="E275" s="426"/>
      <c r="F275" s="426"/>
      <c r="G275" s="426"/>
      <c r="H275" s="426"/>
      <c r="I275" s="426"/>
    </row>
    <row r="276" spans="2:9">
      <c r="B276" s="64" t="s">
        <v>213</v>
      </c>
      <c r="C276" s="977" t="s">
        <v>124</v>
      </c>
      <c r="D276" s="977" t="s">
        <v>124</v>
      </c>
      <c r="E276" s="977" t="s">
        <v>124</v>
      </c>
      <c r="F276" s="977" t="s">
        <v>124</v>
      </c>
      <c r="G276" s="977" t="s">
        <v>124</v>
      </c>
      <c r="H276" s="977" t="s">
        <v>124</v>
      </c>
      <c r="I276" s="977" t="s">
        <v>124</v>
      </c>
    </row>
    <row r="277" spans="2:9">
      <c r="B277" s="63" t="s">
        <v>214</v>
      </c>
      <c r="C277" s="977" t="s">
        <v>124</v>
      </c>
      <c r="D277" s="977" t="s">
        <v>124</v>
      </c>
      <c r="E277" s="977" t="s">
        <v>124</v>
      </c>
      <c r="F277" s="977" t="s">
        <v>124</v>
      </c>
      <c r="G277" s="977" t="s">
        <v>124</v>
      </c>
      <c r="H277" s="977" t="s">
        <v>124</v>
      </c>
      <c r="I277" s="977" t="s">
        <v>124</v>
      </c>
    </row>
    <row r="278" spans="2:9">
      <c r="B278" s="63" t="s">
        <v>215</v>
      </c>
      <c r="C278" s="977" t="s">
        <v>124</v>
      </c>
      <c r="D278" s="977" t="s">
        <v>124</v>
      </c>
      <c r="E278" s="977" t="s">
        <v>124</v>
      </c>
      <c r="F278" s="977" t="s">
        <v>124</v>
      </c>
      <c r="G278" s="977" t="s">
        <v>124</v>
      </c>
      <c r="H278" s="977" t="s">
        <v>124</v>
      </c>
      <c r="I278" s="977" t="s">
        <v>124</v>
      </c>
    </row>
    <row r="279" spans="2:9">
      <c r="B279" s="64" t="s">
        <v>216</v>
      </c>
      <c r="C279" s="977" t="s">
        <v>124</v>
      </c>
      <c r="D279" s="1132">
        <v>961.7561191324387</v>
      </c>
      <c r="E279" s="1132">
        <v>1492.3185759486089</v>
      </c>
      <c r="F279" s="1132">
        <v>1391.4943829097538</v>
      </c>
      <c r="G279" s="1132">
        <v>1469.7701410520276</v>
      </c>
      <c r="H279" s="1132">
        <v>1527.9571002195062</v>
      </c>
      <c r="I279" s="1132">
        <v>827.96741383311564</v>
      </c>
    </row>
    <row r="280" spans="2:9">
      <c r="B280" s="64" t="s">
        <v>206</v>
      </c>
      <c r="C280" s="977" t="s">
        <v>124</v>
      </c>
      <c r="D280" s="977" t="s">
        <v>124</v>
      </c>
      <c r="E280" s="977" t="s">
        <v>124</v>
      </c>
      <c r="F280" s="977" t="s">
        <v>124</v>
      </c>
      <c r="G280" s="977" t="s">
        <v>124</v>
      </c>
      <c r="H280" s="977" t="s">
        <v>124</v>
      </c>
      <c r="I280" s="977" t="s">
        <v>124</v>
      </c>
    </row>
    <row r="281" spans="2:9">
      <c r="B281" s="63" t="s">
        <v>217</v>
      </c>
      <c r="C281" s="977" t="s">
        <v>124</v>
      </c>
      <c r="D281" s="977" t="s">
        <v>124</v>
      </c>
      <c r="E281" s="977" t="s">
        <v>124</v>
      </c>
      <c r="F281" s="977" t="s">
        <v>124</v>
      </c>
      <c r="G281" s="977" t="s">
        <v>124</v>
      </c>
      <c r="H281" s="977" t="s">
        <v>124</v>
      </c>
      <c r="I281" s="977" t="s">
        <v>124</v>
      </c>
    </row>
    <row r="282" spans="2:9">
      <c r="B282" s="63" t="s">
        <v>218</v>
      </c>
      <c r="C282" s="977" t="s">
        <v>124</v>
      </c>
      <c r="D282" s="977" t="s">
        <v>124</v>
      </c>
      <c r="E282" s="977" t="s">
        <v>124</v>
      </c>
      <c r="F282" s="977" t="s">
        <v>124</v>
      </c>
      <c r="G282" s="977" t="s">
        <v>124</v>
      </c>
      <c r="H282" s="977" t="s">
        <v>124</v>
      </c>
      <c r="I282" s="977" t="s">
        <v>124</v>
      </c>
    </row>
    <row r="283" spans="2:9">
      <c r="B283" s="63" t="s">
        <v>219</v>
      </c>
      <c r="C283" s="977" t="s">
        <v>124</v>
      </c>
      <c r="D283" s="977" t="s">
        <v>124</v>
      </c>
      <c r="E283" s="977" t="s">
        <v>124</v>
      </c>
      <c r="F283" s="977" t="s">
        <v>124</v>
      </c>
      <c r="G283" s="977" t="s">
        <v>124</v>
      </c>
      <c r="H283" s="977" t="s">
        <v>124</v>
      </c>
      <c r="I283" s="977" t="s">
        <v>124</v>
      </c>
    </row>
    <row r="284" spans="2:9">
      <c r="B284" s="63"/>
      <c r="C284" s="977"/>
      <c r="D284" s="977"/>
      <c r="E284" s="977"/>
      <c r="F284" s="977"/>
      <c r="G284" s="977"/>
      <c r="H284" s="977"/>
      <c r="I284" s="977"/>
    </row>
    <row r="285" spans="2:9" ht="26.4">
      <c r="B285" s="88" t="s">
        <v>222</v>
      </c>
      <c r="C285" s="977"/>
      <c r="D285" s="1054"/>
      <c r="E285" s="1133"/>
      <c r="F285" s="1133"/>
      <c r="G285" s="1133"/>
      <c r="H285" s="1133"/>
      <c r="I285" s="1133"/>
    </row>
    <row r="286" spans="2:9">
      <c r="B286" s="64" t="s">
        <v>213</v>
      </c>
      <c r="C286" s="977" t="s">
        <v>124</v>
      </c>
      <c r="D286" s="977" t="s">
        <v>124</v>
      </c>
      <c r="E286" s="977" t="s">
        <v>124</v>
      </c>
      <c r="F286" s="977" t="s">
        <v>124</v>
      </c>
      <c r="G286" s="977" t="s">
        <v>124</v>
      </c>
      <c r="H286" s="977" t="s">
        <v>124</v>
      </c>
      <c r="I286" s="977" t="s">
        <v>124</v>
      </c>
    </row>
    <row r="287" spans="2:9">
      <c r="B287" s="63" t="s">
        <v>214</v>
      </c>
      <c r="C287" s="977" t="s">
        <v>124</v>
      </c>
      <c r="D287" s="977" t="s">
        <v>124</v>
      </c>
      <c r="E287" s="977" t="s">
        <v>124</v>
      </c>
      <c r="F287" s="977" t="s">
        <v>124</v>
      </c>
      <c r="G287" s="977" t="s">
        <v>124</v>
      </c>
      <c r="H287" s="977" t="s">
        <v>124</v>
      </c>
      <c r="I287" s="977" t="s">
        <v>124</v>
      </c>
    </row>
    <row r="288" spans="2:9">
      <c r="B288" s="63" t="s">
        <v>215</v>
      </c>
      <c r="C288" s="977" t="s">
        <v>124</v>
      </c>
      <c r="D288" s="977" t="s">
        <v>124</v>
      </c>
      <c r="E288" s="977" t="s">
        <v>124</v>
      </c>
      <c r="F288" s="977" t="s">
        <v>124</v>
      </c>
      <c r="G288" s="977" t="s">
        <v>124</v>
      </c>
      <c r="H288" s="977" t="s">
        <v>124</v>
      </c>
      <c r="I288" s="977" t="s">
        <v>124</v>
      </c>
    </row>
    <row r="289" spans="2:9">
      <c r="B289" s="64" t="s">
        <v>216</v>
      </c>
      <c r="C289" s="977">
        <v>1780.8959412586062</v>
      </c>
      <c r="D289" s="977">
        <v>1925.0360425626343</v>
      </c>
      <c r="E289" s="977">
        <v>2251.2479108653597</v>
      </c>
      <c r="F289" s="977">
        <v>2500.6482141180645</v>
      </c>
      <c r="G289" s="977">
        <v>2746.5926468503317</v>
      </c>
      <c r="H289" s="977">
        <v>2710.5228664937317</v>
      </c>
      <c r="I289" s="977">
        <v>2234.6213143785244</v>
      </c>
    </row>
    <row r="290" spans="2:9">
      <c r="B290" s="64" t="s">
        <v>206</v>
      </c>
      <c r="C290" s="977" t="s">
        <v>124</v>
      </c>
      <c r="D290" s="977" t="s">
        <v>124</v>
      </c>
      <c r="E290" s="977" t="s">
        <v>124</v>
      </c>
      <c r="F290" s="977" t="s">
        <v>124</v>
      </c>
      <c r="G290" s="977" t="s">
        <v>124</v>
      </c>
      <c r="H290" s="977" t="s">
        <v>124</v>
      </c>
      <c r="I290" s="977" t="s">
        <v>124</v>
      </c>
    </row>
    <row r="291" spans="2:9">
      <c r="B291" s="63" t="s">
        <v>217</v>
      </c>
      <c r="C291" s="991" t="s">
        <v>124</v>
      </c>
      <c r="D291" s="991" t="s">
        <v>124</v>
      </c>
      <c r="E291" s="991" t="s">
        <v>124</v>
      </c>
      <c r="F291" s="991" t="s">
        <v>124</v>
      </c>
      <c r="G291" s="991" t="s">
        <v>124</v>
      </c>
      <c r="H291" s="991" t="s">
        <v>124</v>
      </c>
      <c r="I291" s="991" t="s">
        <v>124</v>
      </c>
    </row>
    <row r="292" spans="2:9">
      <c r="B292" s="63" t="s">
        <v>218</v>
      </c>
      <c r="C292" s="991" t="s">
        <v>124</v>
      </c>
      <c r="D292" s="991" t="s">
        <v>124</v>
      </c>
      <c r="E292" s="991" t="s">
        <v>124</v>
      </c>
      <c r="F292" s="991" t="s">
        <v>124</v>
      </c>
      <c r="G292" s="991" t="s">
        <v>124</v>
      </c>
      <c r="H292" s="991" t="s">
        <v>124</v>
      </c>
      <c r="I292" s="991" t="s">
        <v>124</v>
      </c>
    </row>
    <row r="293" spans="2:9" ht="15" thickBot="1">
      <c r="B293" s="507" t="s">
        <v>219</v>
      </c>
      <c r="C293" s="991" t="s">
        <v>124</v>
      </c>
      <c r="D293" s="991" t="s">
        <v>124</v>
      </c>
      <c r="E293" s="991" t="s">
        <v>124</v>
      </c>
      <c r="F293" s="991" t="s">
        <v>124</v>
      </c>
      <c r="G293" s="991" t="s">
        <v>124</v>
      </c>
      <c r="H293" s="991" t="s">
        <v>124</v>
      </c>
      <c r="I293" s="991" t="s">
        <v>124</v>
      </c>
    </row>
    <row r="294" spans="2:9" ht="15" thickTop="1">
      <c r="B294" s="1359" t="s">
        <v>1058</v>
      </c>
      <c r="C294" s="1359"/>
      <c r="D294" s="1359"/>
      <c r="E294" s="1359"/>
      <c r="F294" s="1359"/>
      <c r="G294" s="1359"/>
      <c r="H294" s="1359"/>
      <c r="I294" s="1359"/>
    </row>
    <row r="295" spans="2:9">
      <c r="B295" s="417"/>
      <c r="C295" s="411"/>
      <c r="D295" s="411"/>
      <c r="E295" s="411"/>
      <c r="F295" s="411"/>
      <c r="G295" s="411"/>
      <c r="H295" s="411"/>
      <c r="I295" s="411"/>
    </row>
    <row r="296" spans="2:9">
      <c r="B296" s="1358" t="s">
        <v>24</v>
      </c>
      <c r="C296" s="1358"/>
      <c r="D296" s="1358"/>
      <c r="E296" s="1358"/>
      <c r="F296" s="1358"/>
      <c r="G296" s="1358"/>
      <c r="H296" s="1358"/>
      <c r="I296" s="1358"/>
    </row>
    <row r="297" spans="2:9">
      <c r="B297" s="413" t="s">
        <v>23</v>
      </c>
      <c r="C297" s="411"/>
      <c r="D297" s="411"/>
      <c r="E297" s="411"/>
      <c r="F297" s="411"/>
      <c r="G297" s="411"/>
      <c r="H297" s="411"/>
      <c r="I297" s="411"/>
    </row>
    <row r="298" spans="2:9">
      <c r="B298" s="422" t="s">
        <v>172</v>
      </c>
      <c r="C298" s="411"/>
      <c r="D298" s="411"/>
      <c r="E298" s="411"/>
      <c r="F298" s="411"/>
      <c r="G298" s="411"/>
      <c r="H298" s="411"/>
      <c r="I298" s="411"/>
    </row>
    <row r="299" spans="2:9">
      <c r="B299" s="417"/>
      <c r="C299" s="411"/>
      <c r="D299" s="411"/>
      <c r="E299" s="411"/>
      <c r="F299" s="411"/>
      <c r="G299" s="411"/>
      <c r="H299" s="411"/>
      <c r="I299" s="411"/>
    </row>
    <row r="300" spans="2:9">
      <c r="B300" s="415"/>
      <c r="C300" s="416">
        <v>2014</v>
      </c>
      <c r="D300" s="416">
        <v>2015</v>
      </c>
      <c r="E300" s="416">
        <v>2016</v>
      </c>
      <c r="F300" s="416">
        <v>2017</v>
      </c>
      <c r="G300" s="416">
        <v>2018</v>
      </c>
      <c r="H300" s="416">
        <v>2019</v>
      </c>
      <c r="I300" s="416">
        <v>2020</v>
      </c>
    </row>
    <row r="301" spans="2:9">
      <c r="B301" s="85" t="s">
        <v>226</v>
      </c>
      <c r="C301" s="411"/>
      <c r="D301" s="411"/>
      <c r="E301" s="411"/>
      <c r="F301" s="411"/>
      <c r="G301" s="411"/>
      <c r="H301" s="411"/>
      <c r="I301" s="411"/>
    </row>
    <row r="302" spans="2:9">
      <c r="B302" s="85"/>
      <c r="C302" s="411"/>
      <c r="D302" s="411"/>
      <c r="E302" s="411"/>
      <c r="F302" s="411"/>
      <c r="G302" s="411"/>
      <c r="H302" s="411"/>
      <c r="I302" s="411"/>
    </row>
    <row r="303" spans="2:9">
      <c r="B303" s="561" t="s">
        <v>1072</v>
      </c>
      <c r="C303" s="461"/>
      <c r="D303" s="461"/>
      <c r="E303" s="461"/>
      <c r="F303" s="461"/>
      <c r="G303" s="461"/>
      <c r="H303" s="461"/>
      <c r="I303" s="461"/>
    </row>
    <row r="304" spans="2:9">
      <c r="B304" s="82" t="s">
        <v>228</v>
      </c>
      <c r="C304" s="461">
        <v>90</v>
      </c>
      <c r="D304" s="461">
        <v>89</v>
      </c>
      <c r="E304" s="461">
        <v>89</v>
      </c>
      <c r="F304" s="461">
        <v>89</v>
      </c>
      <c r="G304" s="461">
        <v>80</v>
      </c>
      <c r="H304" s="461">
        <v>83</v>
      </c>
      <c r="I304" s="461">
        <v>71</v>
      </c>
    </row>
    <row r="305" spans="2:9">
      <c r="B305" s="462" t="s">
        <v>229</v>
      </c>
      <c r="C305" s="461">
        <v>90</v>
      </c>
      <c r="D305" s="461">
        <v>89</v>
      </c>
      <c r="E305" s="461">
        <v>89</v>
      </c>
      <c r="F305" s="461">
        <v>89</v>
      </c>
      <c r="G305" s="461">
        <v>80</v>
      </c>
      <c r="H305" s="461">
        <v>83</v>
      </c>
      <c r="I305" s="461">
        <v>71</v>
      </c>
    </row>
    <row r="306" spans="2:9">
      <c r="B306" s="242" t="s">
        <v>162</v>
      </c>
      <c r="C306" s="461">
        <v>68</v>
      </c>
      <c r="D306" s="461">
        <v>67</v>
      </c>
      <c r="E306" s="461">
        <v>66</v>
      </c>
      <c r="F306" s="461">
        <v>66</v>
      </c>
      <c r="G306" s="461">
        <v>56</v>
      </c>
      <c r="H306" s="461">
        <v>59</v>
      </c>
      <c r="I306" s="461">
        <v>51</v>
      </c>
    </row>
    <row r="307" spans="2:9">
      <c r="B307" s="242" t="s">
        <v>230</v>
      </c>
      <c r="C307" s="461">
        <v>1</v>
      </c>
      <c r="D307" s="461">
        <v>1</v>
      </c>
      <c r="E307" s="461">
        <v>1</v>
      </c>
      <c r="F307" s="461">
        <v>1</v>
      </c>
      <c r="G307" s="461">
        <v>1</v>
      </c>
      <c r="H307" s="461">
        <v>1</v>
      </c>
      <c r="I307" s="461">
        <v>1</v>
      </c>
    </row>
    <row r="308" spans="2:9">
      <c r="B308" s="242" t="s">
        <v>231</v>
      </c>
      <c r="C308" s="461">
        <v>21</v>
      </c>
      <c r="D308" s="461">
        <v>21</v>
      </c>
      <c r="E308" s="461">
        <v>22</v>
      </c>
      <c r="F308" s="461">
        <v>22</v>
      </c>
      <c r="G308" s="461">
        <v>23</v>
      </c>
      <c r="H308" s="461">
        <v>23</v>
      </c>
      <c r="I308" s="461">
        <v>19</v>
      </c>
    </row>
    <row r="309" spans="2:9">
      <c r="B309" s="463" t="s">
        <v>232</v>
      </c>
      <c r="C309" s="461">
        <v>2</v>
      </c>
      <c r="D309" s="461">
        <v>2</v>
      </c>
      <c r="E309" s="461">
        <v>2</v>
      </c>
      <c r="F309" s="461">
        <v>2</v>
      </c>
      <c r="G309" s="461">
        <v>2</v>
      </c>
      <c r="H309" s="461">
        <v>2</v>
      </c>
      <c r="I309" s="461">
        <v>2</v>
      </c>
    </row>
    <row r="310" spans="2:9">
      <c r="B310" s="463" t="s">
        <v>233</v>
      </c>
      <c r="C310" s="461" t="s">
        <v>139</v>
      </c>
      <c r="D310" s="461" t="s">
        <v>139</v>
      </c>
      <c r="E310" s="461" t="s">
        <v>139</v>
      </c>
      <c r="F310" s="461" t="s">
        <v>139</v>
      </c>
      <c r="G310" s="461" t="s">
        <v>139</v>
      </c>
      <c r="H310" s="461" t="s">
        <v>139</v>
      </c>
      <c r="I310" s="461" t="s">
        <v>139</v>
      </c>
    </row>
    <row r="311" spans="2:9">
      <c r="B311" s="463" t="s">
        <v>234</v>
      </c>
      <c r="C311" s="461">
        <v>1</v>
      </c>
      <c r="D311" s="461">
        <v>1</v>
      </c>
      <c r="E311" s="461">
        <v>1</v>
      </c>
      <c r="F311" s="461">
        <v>1</v>
      </c>
      <c r="G311" s="461">
        <v>1</v>
      </c>
      <c r="H311" s="461">
        <v>1</v>
      </c>
      <c r="I311" s="461">
        <v>1</v>
      </c>
    </row>
    <row r="312" spans="2:9">
      <c r="B312" s="463" t="s">
        <v>235</v>
      </c>
      <c r="C312" s="461" t="s">
        <v>139</v>
      </c>
      <c r="D312" s="461" t="s">
        <v>139</v>
      </c>
      <c r="E312" s="461" t="s">
        <v>139</v>
      </c>
      <c r="F312" s="461" t="s">
        <v>139</v>
      </c>
      <c r="G312" s="461" t="s">
        <v>139</v>
      </c>
      <c r="H312" s="461" t="s">
        <v>139</v>
      </c>
      <c r="I312" s="461" t="s">
        <v>139</v>
      </c>
    </row>
    <row r="313" spans="2:9" ht="15.6">
      <c r="B313" s="463" t="s">
        <v>1073</v>
      </c>
      <c r="C313" s="461">
        <v>18</v>
      </c>
      <c r="D313" s="461">
        <v>18</v>
      </c>
      <c r="E313" s="461">
        <v>19</v>
      </c>
      <c r="F313" s="461">
        <v>19</v>
      </c>
      <c r="G313" s="461">
        <v>20</v>
      </c>
      <c r="H313" s="461">
        <v>20</v>
      </c>
      <c r="I313" s="461">
        <v>16</v>
      </c>
    </row>
    <row r="314" spans="2:9">
      <c r="B314" s="462" t="s">
        <v>237</v>
      </c>
      <c r="C314" s="461" t="s">
        <v>124</v>
      </c>
      <c r="D314" s="461" t="s">
        <v>124</v>
      </c>
      <c r="E314" s="461" t="s">
        <v>124</v>
      </c>
      <c r="F314" s="461" t="s">
        <v>124</v>
      </c>
      <c r="G314" s="461" t="s">
        <v>124</v>
      </c>
      <c r="H314" s="461" t="s">
        <v>124</v>
      </c>
      <c r="I314" s="461" t="s">
        <v>124</v>
      </c>
    </row>
    <row r="315" spans="2:9">
      <c r="B315" s="47"/>
      <c r="C315" s="461"/>
      <c r="D315" s="461"/>
      <c r="E315" s="461"/>
      <c r="F315" s="461"/>
      <c r="G315" s="461"/>
      <c r="H315" s="461"/>
      <c r="I315" s="461"/>
    </row>
    <row r="316" spans="2:9">
      <c r="B316" s="85" t="s">
        <v>241</v>
      </c>
      <c r="C316" s="461"/>
      <c r="D316" s="461"/>
      <c r="E316" s="461"/>
      <c r="F316" s="461"/>
      <c r="G316" s="461"/>
      <c r="H316" s="461"/>
      <c r="I316" s="461"/>
    </row>
    <row r="317" spans="2:9">
      <c r="B317" s="85"/>
      <c r="C317" s="461"/>
      <c r="D317" s="461"/>
      <c r="E317" s="461"/>
      <c r="F317" s="461"/>
      <c r="G317" s="461"/>
      <c r="H317" s="461"/>
      <c r="I317" s="461"/>
    </row>
    <row r="318" spans="2:9">
      <c r="B318" s="561" t="s">
        <v>1074</v>
      </c>
      <c r="C318" s="461"/>
      <c r="D318" s="461"/>
      <c r="E318" s="461"/>
      <c r="F318" s="461"/>
      <c r="G318" s="461"/>
      <c r="H318" s="461"/>
      <c r="I318" s="461"/>
    </row>
    <row r="319" spans="2:9">
      <c r="B319" s="82" t="s">
        <v>228</v>
      </c>
      <c r="C319" s="461">
        <v>46</v>
      </c>
      <c r="D319" s="461">
        <v>47</v>
      </c>
      <c r="E319" s="461">
        <v>46</v>
      </c>
      <c r="F319" s="461">
        <v>48</v>
      </c>
      <c r="G319" s="461">
        <v>48</v>
      </c>
      <c r="H319" s="461">
        <v>46</v>
      </c>
      <c r="I319" s="461">
        <v>44</v>
      </c>
    </row>
    <row r="320" spans="2:9">
      <c r="B320" s="462" t="s">
        <v>229</v>
      </c>
      <c r="C320" s="461"/>
      <c r="D320" s="461"/>
      <c r="E320" s="461"/>
      <c r="F320" s="461"/>
      <c r="G320" s="461"/>
      <c r="H320" s="461"/>
      <c r="I320" s="461"/>
    </row>
    <row r="321" spans="2:9">
      <c r="B321" s="242" t="s">
        <v>162</v>
      </c>
      <c r="C321" s="461">
        <v>46</v>
      </c>
      <c r="D321" s="461">
        <v>47</v>
      </c>
      <c r="E321" s="461">
        <v>46</v>
      </c>
      <c r="F321" s="461">
        <v>48</v>
      </c>
      <c r="G321" s="461">
        <v>48</v>
      </c>
      <c r="H321" s="461">
        <v>46</v>
      </c>
      <c r="I321" s="461">
        <v>44</v>
      </c>
    </row>
    <row r="322" spans="2:9">
      <c r="B322" s="462" t="s">
        <v>237</v>
      </c>
      <c r="C322" s="461"/>
      <c r="D322" s="461"/>
      <c r="E322" s="461"/>
      <c r="F322" s="461"/>
      <c r="G322" s="461"/>
      <c r="H322" s="461"/>
      <c r="I322" s="461"/>
    </row>
    <row r="323" spans="2:9">
      <c r="B323" s="462"/>
      <c r="C323" s="461"/>
      <c r="D323" s="461"/>
      <c r="E323" s="461"/>
      <c r="F323" s="461"/>
      <c r="G323" s="461"/>
      <c r="H323" s="461"/>
      <c r="I323" s="461"/>
    </row>
    <row r="324" spans="2:9">
      <c r="B324" s="561" t="s">
        <v>1075</v>
      </c>
    </row>
    <row r="325" spans="2:9">
      <c r="B325" s="82" t="s">
        <v>228</v>
      </c>
      <c r="C325" s="411">
        <v>25</v>
      </c>
      <c r="D325" s="411">
        <v>25</v>
      </c>
      <c r="E325" s="411">
        <v>25</v>
      </c>
      <c r="F325" s="411">
        <v>25</v>
      </c>
      <c r="G325" s="411">
        <v>49</v>
      </c>
      <c r="H325" s="411">
        <v>50</v>
      </c>
      <c r="I325" s="461">
        <v>54</v>
      </c>
    </row>
    <row r="326" spans="2:9">
      <c r="B326" s="462" t="s">
        <v>229</v>
      </c>
      <c r="C326" s="461"/>
      <c r="D326" s="461"/>
      <c r="E326" s="461"/>
      <c r="F326" s="461"/>
      <c r="G326" s="461"/>
      <c r="H326" s="461"/>
      <c r="I326" s="461"/>
    </row>
    <row r="327" spans="2:9">
      <c r="B327" s="242" t="s">
        <v>162</v>
      </c>
      <c r="C327" s="461">
        <v>25</v>
      </c>
      <c r="D327" s="461">
        <v>25</v>
      </c>
      <c r="E327" s="461">
        <v>25</v>
      </c>
      <c r="F327" s="461">
        <v>25</v>
      </c>
      <c r="G327" s="461">
        <v>24</v>
      </c>
      <c r="H327" s="461">
        <v>23</v>
      </c>
      <c r="I327" s="461">
        <v>24</v>
      </c>
    </row>
    <row r="328" spans="2:9">
      <c r="B328" s="462" t="s">
        <v>237</v>
      </c>
      <c r="C328" s="461"/>
      <c r="D328" s="461"/>
      <c r="E328" s="461"/>
      <c r="F328" s="461"/>
      <c r="G328" s="461">
        <v>25</v>
      </c>
      <c r="H328" s="461">
        <v>27</v>
      </c>
      <c r="I328" s="461">
        <v>30</v>
      </c>
    </row>
    <row r="329" spans="2:9">
      <c r="B329" s="462"/>
      <c r="C329" s="411"/>
      <c r="D329" s="411"/>
      <c r="E329" s="411"/>
      <c r="F329" s="411"/>
      <c r="G329" s="411"/>
      <c r="H329" s="411"/>
      <c r="I329" s="411"/>
    </row>
    <row r="330" spans="2:9">
      <c r="B330" s="561" t="s">
        <v>1076</v>
      </c>
    </row>
    <row r="331" spans="2:9">
      <c r="B331" s="82" t="s">
        <v>228</v>
      </c>
      <c r="C331" s="411">
        <v>26</v>
      </c>
      <c r="D331" s="411">
        <v>26</v>
      </c>
      <c r="E331" s="411">
        <v>25</v>
      </c>
      <c r="F331" s="411">
        <v>26</v>
      </c>
      <c r="G331" s="411">
        <v>27</v>
      </c>
      <c r="H331" s="411">
        <v>26</v>
      </c>
      <c r="I331" s="461">
        <v>26</v>
      </c>
    </row>
    <row r="332" spans="2:9">
      <c r="B332" s="462" t="s">
        <v>229</v>
      </c>
      <c r="C332" s="461"/>
      <c r="D332" s="461"/>
      <c r="E332" s="461"/>
      <c r="F332" s="461"/>
      <c r="G332" s="461"/>
      <c r="H332" s="461"/>
      <c r="I332" s="461"/>
    </row>
    <row r="333" spans="2:9">
      <c r="B333" s="242" t="s">
        <v>162</v>
      </c>
      <c r="C333" s="461">
        <v>23</v>
      </c>
      <c r="D333" s="461">
        <v>23</v>
      </c>
      <c r="E333" s="461">
        <v>22</v>
      </c>
      <c r="F333" s="461">
        <v>22</v>
      </c>
      <c r="G333" s="461">
        <v>23</v>
      </c>
      <c r="H333" s="461">
        <v>22</v>
      </c>
      <c r="I333" s="461">
        <v>22</v>
      </c>
    </row>
    <row r="334" spans="2:9" ht="15.6">
      <c r="B334" s="462" t="s">
        <v>1077</v>
      </c>
      <c r="C334" s="461">
        <v>3</v>
      </c>
      <c r="D334" s="461">
        <v>3</v>
      </c>
      <c r="E334" s="461">
        <v>3</v>
      </c>
      <c r="F334" s="461">
        <v>4</v>
      </c>
      <c r="G334" s="461">
        <v>4</v>
      </c>
      <c r="H334" s="461">
        <v>4</v>
      </c>
      <c r="I334" s="461">
        <v>4</v>
      </c>
    </row>
    <row r="335" spans="2:9">
      <c r="B335" s="462"/>
      <c r="C335" s="411"/>
      <c r="D335" s="411"/>
      <c r="E335" s="411"/>
      <c r="F335" s="411"/>
      <c r="G335" s="411"/>
      <c r="H335" s="411"/>
      <c r="I335" s="411"/>
    </row>
    <row r="336" spans="2:9">
      <c r="B336" s="561" t="s">
        <v>1078</v>
      </c>
    </row>
    <row r="337" spans="2:9">
      <c r="B337" s="82" t="s">
        <v>228</v>
      </c>
      <c r="C337" s="411">
        <v>31</v>
      </c>
      <c r="D337" s="411">
        <v>31</v>
      </c>
      <c r="E337" s="411">
        <v>31</v>
      </c>
      <c r="F337" s="411">
        <v>32</v>
      </c>
      <c r="G337" s="411">
        <v>37</v>
      </c>
      <c r="H337" s="411">
        <v>39</v>
      </c>
      <c r="I337" s="461">
        <v>42</v>
      </c>
    </row>
    <row r="338" spans="2:9">
      <c r="B338" s="462" t="s">
        <v>229</v>
      </c>
      <c r="C338" s="461"/>
      <c r="D338" s="461"/>
      <c r="E338" s="461"/>
      <c r="F338" s="461"/>
      <c r="G338" s="461"/>
      <c r="H338" s="461"/>
      <c r="I338" s="461"/>
    </row>
    <row r="339" spans="2:9">
      <c r="B339" s="242" t="s">
        <v>162</v>
      </c>
      <c r="C339" s="461">
        <v>11</v>
      </c>
      <c r="D339" s="461">
        <v>11</v>
      </c>
      <c r="E339" s="461">
        <v>11</v>
      </c>
      <c r="F339" s="461">
        <v>11</v>
      </c>
      <c r="G339" s="461">
        <v>10</v>
      </c>
      <c r="H339" s="461">
        <v>10</v>
      </c>
      <c r="I339" s="461">
        <v>10</v>
      </c>
    </row>
    <row r="340" spans="2:9">
      <c r="B340" s="462" t="s">
        <v>237</v>
      </c>
      <c r="C340" s="461">
        <v>20</v>
      </c>
      <c r="D340" s="461">
        <v>20</v>
      </c>
      <c r="E340" s="461">
        <v>20</v>
      </c>
      <c r="F340" s="461">
        <v>21</v>
      </c>
      <c r="G340" s="461">
        <v>27</v>
      </c>
      <c r="H340" s="461">
        <v>29</v>
      </c>
      <c r="I340" s="461">
        <v>32</v>
      </c>
    </row>
    <row r="341" spans="2:9">
      <c r="B341" s="462"/>
      <c r="C341" s="411"/>
      <c r="D341" s="411"/>
      <c r="E341" s="411"/>
      <c r="F341" s="411"/>
      <c r="G341" s="411"/>
      <c r="H341" s="411"/>
      <c r="I341" s="411"/>
    </row>
    <row r="342" spans="2:9">
      <c r="B342" s="561" t="s">
        <v>1080</v>
      </c>
    </row>
    <row r="343" spans="2:9">
      <c r="B343" s="82" t="s">
        <v>228</v>
      </c>
      <c r="C343" s="411">
        <v>19</v>
      </c>
      <c r="D343" s="411">
        <v>22</v>
      </c>
      <c r="E343" s="411">
        <v>38</v>
      </c>
      <c r="F343" s="411">
        <v>39</v>
      </c>
      <c r="G343" s="411">
        <v>52</v>
      </c>
      <c r="H343" s="411">
        <v>56</v>
      </c>
      <c r="I343" s="697">
        <v>58</v>
      </c>
    </row>
    <row r="344" spans="2:9">
      <c r="B344" s="462" t="s">
        <v>229</v>
      </c>
      <c r="C344" s="697"/>
      <c r="D344" s="697"/>
      <c r="E344" s="697"/>
      <c r="F344" s="697"/>
      <c r="G344" s="697"/>
      <c r="H344" s="697"/>
      <c r="I344" s="697"/>
    </row>
    <row r="345" spans="2:9">
      <c r="B345" s="242" t="s">
        <v>162</v>
      </c>
      <c r="C345" s="697">
        <v>8</v>
      </c>
      <c r="D345" s="697">
        <v>8</v>
      </c>
      <c r="E345" s="697">
        <v>13</v>
      </c>
      <c r="F345" s="697">
        <v>14</v>
      </c>
      <c r="G345" s="697">
        <v>20</v>
      </c>
      <c r="H345" s="697">
        <v>23</v>
      </c>
      <c r="I345" s="431">
        <v>25</v>
      </c>
    </row>
    <row r="346" spans="2:9">
      <c r="B346" s="462" t="s">
        <v>237</v>
      </c>
      <c r="C346" s="431">
        <v>11</v>
      </c>
      <c r="D346" s="431">
        <v>14</v>
      </c>
      <c r="E346" s="431">
        <v>25</v>
      </c>
      <c r="F346" s="431">
        <v>25</v>
      </c>
      <c r="G346" s="431">
        <v>32</v>
      </c>
      <c r="H346" s="431">
        <v>33</v>
      </c>
      <c r="I346" s="697">
        <v>33</v>
      </c>
    </row>
    <row r="347" spans="2:9">
      <c r="B347" s="462"/>
      <c r="C347" s="697"/>
      <c r="D347" s="697"/>
      <c r="E347" s="697"/>
      <c r="F347" s="698"/>
      <c r="G347" s="698"/>
      <c r="H347" s="698"/>
      <c r="I347" s="411"/>
    </row>
    <row r="348" spans="2:9">
      <c r="B348" s="561" t="s">
        <v>1081</v>
      </c>
    </row>
    <row r="349" spans="2:9">
      <c r="B349" s="82" t="s">
        <v>228</v>
      </c>
      <c r="C349" s="411">
        <v>24</v>
      </c>
      <c r="D349" s="411">
        <v>26</v>
      </c>
      <c r="E349" s="411">
        <v>26</v>
      </c>
      <c r="F349" s="411">
        <v>26</v>
      </c>
      <c r="G349" s="411">
        <v>26</v>
      </c>
      <c r="H349" s="411">
        <v>25</v>
      </c>
      <c r="I349" s="698">
        <v>26</v>
      </c>
    </row>
    <row r="350" spans="2:9">
      <c r="B350" s="462" t="s">
        <v>229</v>
      </c>
      <c r="C350" s="697"/>
      <c r="D350" s="697"/>
      <c r="E350" s="698"/>
      <c r="F350" s="698"/>
      <c r="G350" s="698"/>
      <c r="H350" s="698"/>
      <c r="I350" s="698"/>
    </row>
    <row r="351" spans="2:9">
      <c r="B351" s="242" t="s">
        <v>162</v>
      </c>
      <c r="C351" s="697">
        <v>21</v>
      </c>
      <c r="D351" s="697">
        <v>23</v>
      </c>
      <c r="E351" s="698">
        <v>23</v>
      </c>
      <c r="F351" s="698">
        <v>23</v>
      </c>
      <c r="G351" s="698">
        <v>23</v>
      </c>
      <c r="H351" s="698">
        <v>22</v>
      </c>
      <c r="I351" s="698">
        <v>22</v>
      </c>
    </row>
    <row r="352" spans="2:9">
      <c r="B352" s="462" t="s">
        <v>237</v>
      </c>
      <c r="C352" s="697">
        <v>3</v>
      </c>
      <c r="D352" s="697">
        <v>3</v>
      </c>
      <c r="E352" s="698">
        <v>3</v>
      </c>
      <c r="F352" s="698">
        <v>3</v>
      </c>
      <c r="G352" s="698">
        <v>3</v>
      </c>
      <c r="H352" s="698">
        <v>3</v>
      </c>
      <c r="I352" s="697">
        <v>4</v>
      </c>
    </row>
    <row r="353" spans="2:9">
      <c r="B353" s="462"/>
      <c r="C353" s="411"/>
      <c r="D353" s="411"/>
      <c r="E353" s="411"/>
      <c r="F353" s="411"/>
      <c r="G353" s="411"/>
      <c r="H353" s="411"/>
      <c r="I353" s="411"/>
    </row>
    <row r="354" spans="2:9">
      <c r="B354" s="561" t="s">
        <v>1082</v>
      </c>
    </row>
    <row r="355" spans="2:9">
      <c r="B355" s="82" t="s">
        <v>228</v>
      </c>
      <c r="C355" s="411">
        <v>11</v>
      </c>
      <c r="D355" s="411">
        <v>11</v>
      </c>
      <c r="E355" s="411">
        <v>13</v>
      </c>
      <c r="F355" s="411">
        <v>13</v>
      </c>
      <c r="G355" s="411">
        <v>13</v>
      </c>
      <c r="H355" s="411">
        <v>12</v>
      </c>
      <c r="I355" s="431">
        <v>10</v>
      </c>
    </row>
    <row r="356" spans="2:9">
      <c r="B356" s="462" t="s">
        <v>229</v>
      </c>
      <c r="C356" s="431"/>
      <c r="D356" s="431"/>
      <c r="E356" s="431"/>
      <c r="F356" s="431"/>
      <c r="G356" s="431"/>
      <c r="H356" s="431"/>
      <c r="I356" s="431"/>
    </row>
    <row r="357" spans="2:9">
      <c r="B357" s="242" t="s">
        <v>162</v>
      </c>
      <c r="C357" s="431">
        <v>10</v>
      </c>
      <c r="D357" s="431">
        <v>9</v>
      </c>
      <c r="E357" s="431">
        <v>11</v>
      </c>
      <c r="F357" s="431">
        <v>11</v>
      </c>
      <c r="G357" s="431">
        <v>11</v>
      </c>
      <c r="H357" s="431">
        <v>10</v>
      </c>
      <c r="I357" s="431">
        <v>8</v>
      </c>
    </row>
    <row r="358" spans="2:9">
      <c r="B358" s="462" t="s">
        <v>237</v>
      </c>
      <c r="C358" s="431">
        <v>1</v>
      </c>
      <c r="D358" s="431">
        <v>2</v>
      </c>
      <c r="E358" s="431">
        <v>2</v>
      </c>
      <c r="F358" s="431">
        <v>2</v>
      </c>
      <c r="G358" s="431">
        <v>2</v>
      </c>
      <c r="H358" s="431">
        <v>2</v>
      </c>
      <c r="I358" s="697">
        <v>2</v>
      </c>
    </row>
    <row r="359" spans="2:9">
      <c r="B359" s="462"/>
      <c r="C359" s="697"/>
      <c r="D359" s="697"/>
      <c r="E359" s="697"/>
      <c r="F359" s="697"/>
      <c r="G359" s="697"/>
      <c r="H359" s="697"/>
      <c r="I359" s="411"/>
    </row>
    <row r="360" spans="2:9">
      <c r="B360" s="561" t="s">
        <v>1083</v>
      </c>
    </row>
    <row r="361" spans="2:9">
      <c r="B361" s="82" t="s">
        <v>228</v>
      </c>
      <c r="C361" s="411" t="s">
        <v>124</v>
      </c>
      <c r="D361" s="411" t="s">
        <v>124</v>
      </c>
      <c r="E361" s="411">
        <v>22</v>
      </c>
      <c r="F361" s="411">
        <v>25</v>
      </c>
      <c r="G361" s="411">
        <v>33</v>
      </c>
      <c r="H361" s="411">
        <v>34</v>
      </c>
      <c r="I361" s="431">
        <v>39</v>
      </c>
    </row>
    <row r="362" spans="2:9">
      <c r="B362" s="462" t="s">
        <v>229</v>
      </c>
      <c r="C362" s="431"/>
      <c r="D362" s="431"/>
      <c r="E362" s="431"/>
      <c r="F362" s="431"/>
      <c r="G362" s="431"/>
      <c r="H362" s="431"/>
      <c r="I362" s="431"/>
    </row>
    <row r="363" spans="2:9">
      <c r="B363" s="242" t="s">
        <v>162</v>
      </c>
      <c r="C363" s="431" t="s">
        <v>124</v>
      </c>
      <c r="D363" s="431" t="s">
        <v>124</v>
      </c>
      <c r="E363" s="431">
        <v>5</v>
      </c>
      <c r="F363" s="431">
        <v>6</v>
      </c>
      <c r="G363" s="431">
        <v>8</v>
      </c>
      <c r="H363" s="431">
        <v>7</v>
      </c>
      <c r="I363" s="431">
        <v>9</v>
      </c>
    </row>
    <row r="364" spans="2:9" ht="15" thickBot="1">
      <c r="B364" s="462" t="s">
        <v>237</v>
      </c>
      <c r="C364" s="431" t="s">
        <v>124</v>
      </c>
      <c r="D364" s="431" t="s">
        <v>124</v>
      </c>
      <c r="E364" s="431">
        <v>17</v>
      </c>
      <c r="F364" s="431">
        <v>19</v>
      </c>
      <c r="G364" s="431">
        <v>25</v>
      </c>
      <c r="H364" s="431">
        <v>27</v>
      </c>
      <c r="I364" s="697">
        <v>30</v>
      </c>
    </row>
    <row r="365" spans="2:9" ht="15" thickTop="1">
      <c r="B365" s="1359" t="s">
        <v>1058</v>
      </c>
      <c r="C365" s="1359"/>
      <c r="D365" s="1359"/>
      <c r="E365" s="1359"/>
      <c r="F365" s="1359"/>
      <c r="G365" s="1359"/>
      <c r="H365" s="1359"/>
      <c r="I365" s="1359"/>
    </row>
    <row r="366" spans="2:9">
      <c r="B366" s="417"/>
      <c r="C366" s="411"/>
      <c r="D366" s="411"/>
      <c r="E366" s="411"/>
      <c r="F366" s="411"/>
      <c r="G366" s="411"/>
      <c r="H366" s="411"/>
      <c r="I366" s="411"/>
    </row>
    <row r="367" spans="2:9">
      <c r="B367" s="1358" t="s">
        <v>26</v>
      </c>
      <c r="C367" s="1358"/>
      <c r="D367" s="1358"/>
      <c r="E367" s="1358"/>
      <c r="F367" s="1358"/>
      <c r="G367" s="1358"/>
      <c r="H367" s="1358"/>
      <c r="I367" s="1358"/>
    </row>
    <row r="368" spans="2:9">
      <c r="B368" s="413" t="s">
        <v>25</v>
      </c>
      <c r="C368" s="411"/>
      <c r="D368" s="411"/>
      <c r="E368" s="411"/>
      <c r="F368" s="411"/>
      <c r="G368" s="411"/>
      <c r="H368" s="411"/>
      <c r="I368" s="411"/>
    </row>
    <row r="369" spans="2:9">
      <c r="B369" s="422" t="s">
        <v>115</v>
      </c>
      <c r="C369" s="411"/>
      <c r="D369" s="411"/>
      <c r="E369" s="411"/>
      <c r="F369" s="411"/>
      <c r="G369" s="411"/>
      <c r="H369" s="411"/>
      <c r="I369" s="411"/>
    </row>
    <row r="370" spans="2:9">
      <c r="B370" s="417"/>
      <c r="C370" s="411"/>
      <c r="D370" s="411"/>
      <c r="E370" s="411"/>
      <c r="F370" s="411"/>
      <c r="G370" s="411"/>
      <c r="H370" s="411"/>
      <c r="I370" s="411"/>
    </row>
    <row r="371" spans="2:9">
      <c r="B371" s="415"/>
      <c r="C371" s="416">
        <v>2014</v>
      </c>
      <c r="D371" s="416">
        <v>2015</v>
      </c>
      <c r="E371" s="416">
        <v>2016</v>
      </c>
      <c r="F371" s="416">
        <v>2017</v>
      </c>
      <c r="G371" s="416">
        <v>2018</v>
      </c>
      <c r="H371" s="416">
        <v>2019</v>
      </c>
      <c r="I371" s="416">
        <v>2020</v>
      </c>
    </row>
    <row r="372" spans="2:9">
      <c r="B372" s="85" t="s">
        <v>226</v>
      </c>
      <c r="C372" s="510"/>
      <c r="D372" s="510"/>
      <c r="E372" s="510"/>
      <c r="F372" s="510"/>
      <c r="G372" s="510"/>
      <c r="H372" s="510"/>
      <c r="I372" s="510"/>
    </row>
    <row r="373" spans="2:9">
      <c r="B373" s="85"/>
      <c r="C373" s="469"/>
      <c r="D373" s="469"/>
      <c r="E373" s="469"/>
      <c r="F373" s="469"/>
      <c r="G373" s="469"/>
      <c r="H373" s="469"/>
      <c r="I373" s="469"/>
    </row>
    <row r="374" spans="2:9">
      <c r="B374" s="561" t="s">
        <v>1084</v>
      </c>
      <c r="C374" s="469"/>
      <c r="D374" s="469"/>
      <c r="E374" s="469"/>
      <c r="F374" s="469"/>
      <c r="G374" s="469"/>
      <c r="H374" s="469"/>
      <c r="I374" s="469"/>
    </row>
    <row r="375" spans="2:9">
      <c r="B375" s="82" t="s">
        <v>246</v>
      </c>
      <c r="C375" s="458">
        <v>0.48043799999999998</v>
      </c>
      <c r="D375" s="458">
        <v>0.79985099999999998</v>
      </c>
      <c r="E375" s="458">
        <v>1.3222050000000001</v>
      </c>
      <c r="F375" s="458">
        <v>2.0877379999999999</v>
      </c>
      <c r="G375" s="458">
        <v>3.112422</v>
      </c>
      <c r="H375" s="458">
        <v>4.9538469999999997</v>
      </c>
      <c r="I375" s="458">
        <v>8.7008849999999995</v>
      </c>
    </row>
    <row r="376" spans="2:9">
      <c r="B376" s="462" t="s">
        <v>247</v>
      </c>
      <c r="C376" s="458">
        <v>0.48032799999999998</v>
      </c>
      <c r="D376" s="458">
        <v>0.79974199999999995</v>
      </c>
      <c r="E376" s="458">
        <v>1.3218920000000001</v>
      </c>
      <c r="F376" s="458">
        <v>2.086932</v>
      </c>
      <c r="G376" s="458">
        <v>3.1109089999999999</v>
      </c>
      <c r="H376" s="458">
        <v>4.951778</v>
      </c>
      <c r="I376" s="458">
        <v>8.6987740000000002</v>
      </c>
    </row>
    <row r="377" spans="2:9">
      <c r="B377" s="466" t="s">
        <v>248</v>
      </c>
      <c r="C377" s="469">
        <v>9.3999999999999994E-5</v>
      </c>
      <c r="D377" s="469">
        <v>1.06E-4</v>
      </c>
      <c r="E377" s="469">
        <v>3.1100000000000002E-4</v>
      </c>
      <c r="F377" s="469">
        <v>8.03E-4</v>
      </c>
      <c r="G377" s="469">
        <v>1.503E-3</v>
      </c>
      <c r="H377" s="469">
        <v>2.0569999999999998E-3</v>
      </c>
      <c r="I377" s="469">
        <v>2.104E-3</v>
      </c>
    </row>
    <row r="378" spans="2:9">
      <c r="B378" s="466" t="s">
        <v>249</v>
      </c>
      <c r="C378" s="469">
        <v>1.5999999999999999E-5</v>
      </c>
      <c r="D378" s="469">
        <v>3.0000000000000001E-6</v>
      </c>
      <c r="E378" s="469">
        <v>1.9999999999999999E-6</v>
      </c>
      <c r="F378" s="469">
        <v>3.0000000000000001E-6</v>
      </c>
      <c r="G378" s="469">
        <v>1.0000000000000001E-5</v>
      </c>
      <c r="H378" s="469">
        <v>1.2E-5</v>
      </c>
      <c r="I378" s="469">
        <v>6.9999999999999999E-6</v>
      </c>
    </row>
    <row r="379" spans="2:9">
      <c r="B379" s="47" t="s">
        <v>253</v>
      </c>
      <c r="C379" s="469" t="s">
        <v>124</v>
      </c>
      <c r="D379" s="469" t="s">
        <v>124</v>
      </c>
      <c r="E379" s="469" t="s">
        <v>124</v>
      </c>
      <c r="F379" s="469" t="s">
        <v>124</v>
      </c>
      <c r="G379" s="469" t="s">
        <v>124</v>
      </c>
      <c r="H379" s="469" t="s">
        <v>124</v>
      </c>
      <c r="I379" s="469" t="s">
        <v>124</v>
      </c>
    </row>
    <row r="380" spans="2:9">
      <c r="B380" s="411"/>
      <c r="C380" s="469"/>
      <c r="D380" s="469"/>
      <c r="E380" s="469"/>
      <c r="F380" s="469"/>
      <c r="G380" s="469"/>
      <c r="H380" s="469"/>
      <c r="I380" s="469"/>
    </row>
    <row r="381" spans="2:9">
      <c r="B381" s="85" t="s">
        <v>241</v>
      </c>
      <c r="C381" s="469"/>
      <c r="D381" s="469"/>
      <c r="E381" s="469"/>
      <c r="F381" s="469"/>
      <c r="G381" s="469"/>
      <c r="H381" s="469"/>
      <c r="I381" s="469"/>
    </row>
    <row r="382" spans="2:9">
      <c r="B382" s="85"/>
      <c r="C382" s="469"/>
      <c r="D382" s="469"/>
      <c r="E382" s="469"/>
      <c r="F382" s="469"/>
      <c r="G382" s="469"/>
      <c r="H382" s="469"/>
      <c r="I382" s="469"/>
    </row>
    <row r="383" spans="2:9">
      <c r="B383" s="561" t="s">
        <v>1085</v>
      </c>
      <c r="C383" s="469"/>
      <c r="D383" s="469"/>
      <c r="E383" s="469"/>
      <c r="F383" s="469"/>
      <c r="G383" s="469"/>
      <c r="H383" s="469"/>
      <c r="I383" s="469"/>
    </row>
    <row r="384" spans="2:9">
      <c r="B384" s="82" t="s">
        <v>246</v>
      </c>
      <c r="C384" s="458">
        <v>10.616270999999999</v>
      </c>
      <c r="D384" s="458">
        <v>10.430356</v>
      </c>
      <c r="E384" s="458">
        <v>10.059469999999999</v>
      </c>
      <c r="F384" s="458">
        <v>9.5126810000000006</v>
      </c>
      <c r="G384" s="458">
        <v>9.0344280000000001</v>
      </c>
      <c r="H384" s="458">
        <v>8.6227330000000002</v>
      </c>
      <c r="I384" s="458">
        <v>6.0818149999999997</v>
      </c>
    </row>
    <row r="385" spans="2:9">
      <c r="B385" s="462" t="s">
        <v>247</v>
      </c>
      <c r="C385" s="458"/>
      <c r="D385" s="458"/>
      <c r="E385" s="458"/>
      <c r="F385" s="458"/>
      <c r="G385" s="458"/>
      <c r="H385" s="458"/>
      <c r="I385" s="458"/>
    </row>
    <row r="386" spans="2:9">
      <c r="B386" s="242" t="s">
        <v>259</v>
      </c>
      <c r="C386" s="458">
        <v>10.616270999999999</v>
      </c>
      <c r="D386" s="458">
        <v>10.430356</v>
      </c>
      <c r="E386" s="458">
        <v>10.059469999999999</v>
      </c>
      <c r="F386" s="458">
        <v>9.5126810000000006</v>
      </c>
      <c r="G386" s="458">
        <v>9.0344280000000001</v>
      </c>
      <c r="H386" s="458">
        <v>8.6227330000000002</v>
      </c>
      <c r="I386" s="458">
        <v>6.0818149999999997</v>
      </c>
    </row>
    <row r="387" spans="2:9">
      <c r="B387" s="47" t="s">
        <v>253</v>
      </c>
      <c r="C387" s="458" t="s">
        <v>124</v>
      </c>
      <c r="D387" s="458" t="s">
        <v>124</v>
      </c>
      <c r="E387" s="458" t="s">
        <v>124</v>
      </c>
      <c r="F387" s="458" t="s">
        <v>124</v>
      </c>
      <c r="G387" s="458" t="s">
        <v>124</v>
      </c>
      <c r="H387" s="458" t="s">
        <v>124</v>
      </c>
      <c r="I387" s="458" t="s">
        <v>124</v>
      </c>
    </row>
    <row r="388" spans="2:9">
      <c r="B388" s="462"/>
      <c r="C388" s="458"/>
      <c r="D388" s="458"/>
      <c r="E388" s="458"/>
      <c r="F388" s="458"/>
      <c r="G388" s="458"/>
      <c r="H388" s="458"/>
      <c r="I388" s="458"/>
    </row>
    <row r="389" spans="2:9">
      <c r="B389" s="561" t="s">
        <v>1075</v>
      </c>
      <c r="C389" s="458"/>
      <c r="D389" s="458"/>
      <c r="E389" s="458"/>
      <c r="F389" s="458"/>
      <c r="G389" s="458"/>
      <c r="H389" s="458"/>
      <c r="I389" s="458"/>
    </row>
    <row r="390" spans="2:9">
      <c r="B390" s="82" t="s">
        <v>246</v>
      </c>
      <c r="C390" s="458">
        <v>4.7970550000000003</v>
      </c>
      <c r="D390" s="458">
        <v>6.5100850000000001</v>
      </c>
      <c r="E390" s="458">
        <v>9.8379490000000001</v>
      </c>
      <c r="F390" s="458">
        <v>14.007085</v>
      </c>
      <c r="G390" s="458">
        <v>20.448181999999999</v>
      </c>
      <c r="H390" s="458">
        <v>25.683847130000004</v>
      </c>
      <c r="I390" s="458">
        <v>32.320498000000001</v>
      </c>
    </row>
    <row r="391" spans="2:9">
      <c r="B391" s="462" t="s">
        <v>247</v>
      </c>
      <c r="C391" s="458"/>
      <c r="D391" s="458"/>
      <c r="E391" s="458"/>
      <c r="F391" s="458"/>
      <c r="G391" s="458"/>
      <c r="H391" s="458"/>
      <c r="I391" s="458"/>
    </row>
    <row r="392" spans="2:9">
      <c r="B392" s="473" t="s">
        <v>254</v>
      </c>
      <c r="C392" s="458">
        <v>4.566808</v>
      </c>
      <c r="D392" s="458">
        <v>6.3716299999999997</v>
      </c>
      <c r="E392" s="458">
        <v>9.4982330000000008</v>
      </c>
      <c r="F392" s="458">
        <v>13.532723000000001</v>
      </c>
      <c r="G392" s="458">
        <v>17.468046999999999</v>
      </c>
      <c r="H392" s="458">
        <v>21.246448000000001</v>
      </c>
      <c r="I392" s="458">
        <v>25.980263000000001</v>
      </c>
    </row>
    <row r="393" spans="2:9">
      <c r="B393" s="473" t="s">
        <v>255</v>
      </c>
      <c r="C393" s="458">
        <v>0.23024700000000001</v>
      </c>
      <c r="D393" s="458">
        <v>0.13845499999999999</v>
      </c>
      <c r="E393" s="458">
        <v>0.33971600000000002</v>
      </c>
      <c r="F393" s="458">
        <v>0.47436200000000001</v>
      </c>
      <c r="G393" s="458">
        <v>2.9801350000000002</v>
      </c>
      <c r="H393" s="458">
        <v>4.4373991300000011</v>
      </c>
      <c r="I393" s="458">
        <v>6.3402349999999998</v>
      </c>
    </row>
    <row r="394" spans="2:9">
      <c r="B394" s="47" t="s">
        <v>253</v>
      </c>
      <c r="C394" s="458" t="s">
        <v>124</v>
      </c>
      <c r="D394" s="458" t="s">
        <v>124</v>
      </c>
      <c r="E394" s="458" t="s">
        <v>124</v>
      </c>
      <c r="F394" s="458" t="s">
        <v>124</v>
      </c>
      <c r="G394" s="458" t="s">
        <v>124</v>
      </c>
      <c r="H394" s="458" t="s">
        <v>124</v>
      </c>
      <c r="I394" s="458" t="s">
        <v>124</v>
      </c>
    </row>
    <row r="395" spans="2:9">
      <c r="B395" s="462"/>
      <c r="C395" s="469"/>
      <c r="D395" s="469"/>
      <c r="E395" s="469"/>
      <c r="F395" s="469"/>
      <c r="G395" s="469"/>
      <c r="H395" s="469"/>
      <c r="I395" s="469"/>
    </row>
    <row r="396" spans="2:9" ht="15.6">
      <c r="B396" s="561" t="s">
        <v>1086</v>
      </c>
      <c r="C396" s="469"/>
      <c r="D396" s="469"/>
      <c r="E396" s="469"/>
      <c r="F396" s="469"/>
      <c r="G396" s="469"/>
      <c r="H396" s="469"/>
      <c r="I396" s="469"/>
    </row>
    <row r="397" spans="2:9">
      <c r="B397" s="82" t="s">
        <v>246</v>
      </c>
      <c r="C397" s="469">
        <v>9.5628019999999996</v>
      </c>
      <c r="D397" s="469">
        <v>4.293901</v>
      </c>
      <c r="E397" s="469">
        <v>2.7890389999999998</v>
      </c>
      <c r="F397" s="469">
        <v>2.5230939999999999</v>
      </c>
      <c r="G397" s="469">
        <v>2.5814789999999999</v>
      </c>
      <c r="H397" s="469">
        <v>2.682776</v>
      </c>
      <c r="I397" s="469">
        <v>1.092193</v>
      </c>
    </row>
    <row r="398" spans="2:9">
      <c r="B398" s="462" t="s">
        <v>247</v>
      </c>
      <c r="C398" s="469">
        <v>9.5628019999999996</v>
      </c>
      <c r="D398" s="469">
        <v>4.293901</v>
      </c>
      <c r="E398" s="469">
        <v>2.7890389999999998</v>
      </c>
      <c r="F398" s="469">
        <v>2.5230939999999999</v>
      </c>
      <c r="G398" s="469">
        <v>2.5814789999999999</v>
      </c>
      <c r="H398" s="469">
        <v>2.682776</v>
      </c>
      <c r="I398" s="469">
        <v>1.092193</v>
      </c>
    </row>
    <row r="399" spans="2:9">
      <c r="B399" s="47" t="s">
        <v>253</v>
      </c>
      <c r="C399" s="469" t="s">
        <v>124</v>
      </c>
      <c r="D399" s="469" t="s">
        <v>124</v>
      </c>
      <c r="E399" s="469" t="s">
        <v>124</v>
      </c>
      <c r="F399" s="469" t="s">
        <v>124</v>
      </c>
      <c r="G399" s="469" t="s">
        <v>124</v>
      </c>
      <c r="H399" s="469" t="s">
        <v>124</v>
      </c>
      <c r="I399" s="469" t="s">
        <v>124</v>
      </c>
    </row>
    <row r="400" spans="2:9">
      <c r="B400" s="462"/>
      <c r="C400" s="469"/>
      <c r="D400" s="469"/>
      <c r="E400" s="469"/>
      <c r="F400" s="469"/>
      <c r="G400" s="469"/>
      <c r="H400" s="469"/>
      <c r="I400" s="469"/>
    </row>
    <row r="401" spans="2:9">
      <c r="B401" s="561" t="s">
        <v>1078</v>
      </c>
      <c r="C401" s="469"/>
      <c r="D401" s="469"/>
      <c r="E401" s="469"/>
      <c r="F401" s="469"/>
      <c r="G401" s="469"/>
      <c r="H401" s="469"/>
      <c r="I401" s="469"/>
    </row>
    <row r="402" spans="2:9">
      <c r="B402" s="82" t="s">
        <v>246</v>
      </c>
      <c r="C402" s="458">
        <v>5.8852760000000002</v>
      </c>
      <c r="D402" s="458">
        <v>6.9471030000000003</v>
      </c>
      <c r="E402" s="458">
        <v>7.9618209999999996</v>
      </c>
      <c r="F402" s="458">
        <v>9.2421930000000003</v>
      </c>
      <c r="G402" s="458">
        <v>9.5928550000000001</v>
      </c>
      <c r="H402" s="458">
        <v>10.31874</v>
      </c>
      <c r="I402" s="458">
        <v>11.888451</v>
      </c>
    </row>
    <row r="403" spans="2:9">
      <c r="B403" s="462" t="s">
        <v>247</v>
      </c>
      <c r="C403" s="458"/>
      <c r="D403" s="458"/>
      <c r="E403" s="458"/>
      <c r="F403" s="458"/>
      <c r="G403" s="458"/>
      <c r="H403" s="458"/>
      <c r="I403" s="458"/>
    </row>
    <row r="404" spans="2:9">
      <c r="B404" s="242" t="s">
        <v>1087</v>
      </c>
      <c r="C404" s="426">
        <v>5.8852760000000002</v>
      </c>
      <c r="D404" s="426">
        <v>6.9471030000000003</v>
      </c>
      <c r="E404" s="426">
        <v>7.9618209999999996</v>
      </c>
      <c r="F404" s="426">
        <v>9.2421930000000003</v>
      </c>
      <c r="G404" s="458">
        <v>9.5928550000000001</v>
      </c>
      <c r="H404" s="458">
        <v>10.31874</v>
      </c>
      <c r="I404" s="458">
        <v>11.888451</v>
      </c>
    </row>
    <row r="405" spans="2:9">
      <c r="B405" s="47" t="s">
        <v>253</v>
      </c>
      <c r="C405" s="432" t="s">
        <v>124</v>
      </c>
      <c r="D405" s="432" t="s">
        <v>124</v>
      </c>
      <c r="E405" s="432" t="s">
        <v>124</v>
      </c>
      <c r="F405" s="432" t="s">
        <v>124</v>
      </c>
      <c r="G405" s="432" t="s">
        <v>124</v>
      </c>
      <c r="H405" s="432" t="s">
        <v>124</v>
      </c>
      <c r="I405" s="432" t="s">
        <v>124</v>
      </c>
    </row>
    <row r="406" spans="2:9">
      <c r="B406" s="462"/>
      <c r="C406" s="469"/>
      <c r="D406" s="469"/>
      <c r="E406" s="469"/>
      <c r="F406" s="469"/>
      <c r="G406" s="469"/>
      <c r="H406" s="469"/>
      <c r="I406" s="469"/>
    </row>
    <row r="407" spans="2:9">
      <c r="B407" s="561" t="s">
        <v>1080</v>
      </c>
      <c r="C407" s="411"/>
      <c r="D407" s="411"/>
      <c r="E407" s="411"/>
      <c r="F407" s="469"/>
      <c r="G407" s="469"/>
      <c r="H407" s="469"/>
      <c r="I407" s="469"/>
    </row>
    <row r="408" spans="2:9">
      <c r="B408" s="82" t="s">
        <v>246</v>
      </c>
      <c r="C408" s="469" t="s">
        <v>124</v>
      </c>
      <c r="D408" s="469">
        <v>3.7077840000000002</v>
      </c>
      <c r="E408" s="469">
        <v>4.4361059999999997</v>
      </c>
      <c r="F408" s="469">
        <v>4.7835780000000003</v>
      </c>
      <c r="G408" s="469">
        <v>5.1612080000000002</v>
      </c>
      <c r="H408" s="469">
        <v>5.0438900000000002</v>
      </c>
      <c r="I408" s="469">
        <v>4.8146100000000001</v>
      </c>
    </row>
    <row r="409" spans="2:9">
      <c r="B409" s="462" t="s">
        <v>247</v>
      </c>
      <c r="C409" s="469"/>
      <c r="D409" s="469"/>
      <c r="E409" s="469"/>
      <c r="F409" s="469"/>
      <c r="G409" s="469"/>
      <c r="H409" s="469"/>
      <c r="I409" s="469"/>
    </row>
    <row r="410" spans="2:9">
      <c r="B410" s="473" t="s">
        <v>260</v>
      </c>
      <c r="C410" s="469" t="s">
        <v>124</v>
      </c>
      <c r="D410" s="469">
        <v>3.7077840000000002</v>
      </c>
      <c r="E410" s="469">
        <v>4.4361059999999997</v>
      </c>
      <c r="F410" s="469">
        <v>4.7835780000000003</v>
      </c>
      <c r="G410" s="469">
        <v>5.1612080000000002</v>
      </c>
      <c r="H410" s="469">
        <v>5.0438900000000002</v>
      </c>
      <c r="I410" s="469">
        <v>4.8146100000000001</v>
      </c>
    </row>
    <row r="411" spans="2:9">
      <c r="B411" s="47" t="s">
        <v>253</v>
      </c>
      <c r="C411" s="469" t="s">
        <v>124</v>
      </c>
      <c r="D411" s="469" t="s">
        <v>124</v>
      </c>
      <c r="E411" s="469" t="s">
        <v>124</v>
      </c>
      <c r="F411" s="469" t="s">
        <v>124</v>
      </c>
      <c r="G411" s="469" t="s">
        <v>124</v>
      </c>
      <c r="H411" s="469" t="s">
        <v>124</v>
      </c>
      <c r="I411" s="469" t="s">
        <v>124</v>
      </c>
    </row>
    <row r="412" spans="2:9">
      <c r="B412" s="47"/>
      <c r="C412" s="469"/>
      <c r="D412" s="469"/>
      <c r="E412" s="469"/>
      <c r="F412" s="469"/>
      <c r="G412" s="469"/>
      <c r="H412" s="469"/>
      <c r="I412" s="469"/>
    </row>
    <row r="413" spans="2:9">
      <c r="B413" s="561" t="s">
        <v>1081</v>
      </c>
      <c r="C413" s="411"/>
      <c r="D413" s="411"/>
      <c r="E413" s="411"/>
      <c r="F413" s="411"/>
      <c r="G413" s="411"/>
      <c r="H413" s="411"/>
      <c r="I413" s="411"/>
    </row>
    <row r="414" spans="2:9">
      <c r="B414" s="82" t="s">
        <v>246</v>
      </c>
      <c r="C414" s="431" t="s">
        <v>124</v>
      </c>
      <c r="D414" s="431" t="s">
        <v>124</v>
      </c>
      <c r="E414" s="431" t="s">
        <v>124</v>
      </c>
      <c r="F414" s="431" t="s">
        <v>124</v>
      </c>
      <c r="G414" s="431" t="s">
        <v>124</v>
      </c>
      <c r="H414" s="431" t="s">
        <v>124</v>
      </c>
      <c r="I414" s="431" t="s">
        <v>124</v>
      </c>
    </row>
    <row r="415" spans="2:9">
      <c r="B415" s="462" t="s">
        <v>247</v>
      </c>
      <c r="C415" s="431"/>
      <c r="D415" s="431"/>
      <c r="E415" s="431"/>
      <c r="F415" s="431"/>
      <c r="G415" s="431"/>
      <c r="H415" s="431"/>
      <c r="I415" s="431"/>
    </row>
    <row r="416" spans="2:9">
      <c r="B416" s="473" t="s">
        <v>260</v>
      </c>
      <c r="C416" s="431" t="s">
        <v>124</v>
      </c>
      <c r="D416" s="431" t="s">
        <v>124</v>
      </c>
      <c r="E416" s="431" t="s">
        <v>124</v>
      </c>
      <c r="F416" s="431" t="s">
        <v>124</v>
      </c>
      <c r="G416" s="431" t="s">
        <v>124</v>
      </c>
      <c r="H416" s="431" t="s">
        <v>124</v>
      </c>
      <c r="I416" s="431" t="s">
        <v>124</v>
      </c>
    </row>
    <row r="417" spans="2:9">
      <c r="B417" s="47" t="s">
        <v>253</v>
      </c>
      <c r="C417" s="431" t="s">
        <v>124</v>
      </c>
      <c r="D417" s="431" t="s">
        <v>124</v>
      </c>
      <c r="E417" s="431" t="s">
        <v>124</v>
      </c>
      <c r="F417" s="431" t="s">
        <v>124</v>
      </c>
      <c r="G417" s="431" t="s">
        <v>124</v>
      </c>
      <c r="H417" s="431" t="s">
        <v>124</v>
      </c>
      <c r="I417" s="431" t="s">
        <v>124</v>
      </c>
    </row>
    <row r="418" spans="2:9">
      <c r="B418" s="462"/>
      <c r="C418" s="411"/>
      <c r="D418" s="411"/>
      <c r="E418" s="411"/>
      <c r="F418" s="411"/>
      <c r="G418" s="411"/>
      <c r="H418" s="411"/>
      <c r="I418" s="411"/>
    </row>
    <row r="419" spans="2:9">
      <c r="B419" s="561" t="s">
        <v>1082</v>
      </c>
      <c r="C419" s="411"/>
      <c r="D419" s="411"/>
      <c r="E419" s="411"/>
      <c r="F419" s="411"/>
      <c r="G419" s="411"/>
      <c r="H419" s="411"/>
      <c r="I419" s="411"/>
    </row>
    <row r="420" spans="2:9">
      <c r="B420" s="82" t="s">
        <v>246</v>
      </c>
      <c r="C420" s="431" t="s">
        <v>124</v>
      </c>
      <c r="D420" s="431" t="s">
        <v>124</v>
      </c>
      <c r="E420" s="431" t="s">
        <v>124</v>
      </c>
      <c r="F420" s="431" t="s">
        <v>124</v>
      </c>
      <c r="G420" s="431" t="s">
        <v>124</v>
      </c>
      <c r="H420" s="431" t="s">
        <v>124</v>
      </c>
      <c r="I420" s="431" t="s">
        <v>124</v>
      </c>
    </row>
    <row r="421" spans="2:9">
      <c r="B421" s="462" t="s">
        <v>247</v>
      </c>
      <c r="C421" s="431"/>
      <c r="D421" s="431"/>
      <c r="E421" s="431"/>
      <c r="F421" s="431"/>
      <c r="G421" s="431"/>
      <c r="H421" s="431"/>
      <c r="I421" s="431"/>
    </row>
    <row r="422" spans="2:9">
      <c r="B422" s="473" t="s">
        <v>260</v>
      </c>
      <c r="C422" s="431" t="s">
        <v>124</v>
      </c>
      <c r="D422" s="431" t="s">
        <v>124</v>
      </c>
      <c r="E422" s="431" t="s">
        <v>124</v>
      </c>
      <c r="F422" s="431" t="s">
        <v>124</v>
      </c>
      <c r="G422" s="431" t="s">
        <v>124</v>
      </c>
      <c r="H422" s="431" t="s">
        <v>124</v>
      </c>
      <c r="I422" s="431" t="s">
        <v>124</v>
      </c>
    </row>
    <row r="423" spans="2:9">
      <c r="B423" s="47" t="s">
        <v>253</v>
      </c>
      <c r="C423" s="431" t="s">
        <v>124</v>
      </c>
      <c r="D423" s="431" t="s">
        <v>124</v>
      </c>
      <c r="E423" s="431" t="s">
        <v>124</v>
      </c>
      <c r="F423" s="431" t="s">
        <v>124</v>
      </c>
      <c r="G423" s="431" t="s">
        <v>124</v>
      </c>
      <c r="H423" s="431" t="s">
        <v>124</v>
      </c>
      <c r="I423" s="431" t="s">
        <v>124</v>
      </c>
    </row>
    <row r="424" spans="2:9">
      <c r="B424" s="462"/>
      <c r="C424" s="697"/>
      <c r="D424" s="697"/>
      <c r="E424" s="697"/>
      <c r="F424" s="697"/>
      <c r="G424" s="697"/>
      <c r="H424" s="697"/>
      <c r="I424" s="697"/>
    </row>
    <row r="425" spans="2:9">
      <c r="B425" s="561" t="s">
        <v>1083</v>
      </c>
      <c r="C425" s="411"/>
      <c r="D425" s="411"/>
      <c r="E425" s="411"/>
      <c r="F425" s="411"/>
      <c r="G425" s="411"/>
      <c r="H425" s="411"/>
      <c r="I425" s="411"/>
    </row>
    <row r="426" spans="2:9">
      <c r="B426" s="82" t="s">
        <v>246</v>
      </c>
      <c r="C426" s="431" t="s">
        <v>124</v>
      </c>
      <c r="D426" s="431" t="s">
        <v>124</v>
      </c>
      <c r="E426" s="431" t="s">
        <v>124</v>
      </c>
      <c r="F426" s="431">
        <v>0.68704699999999996</v>
      </c>
      <c r="G426" s="420">
        <v>2.1325660000000002</v>
      </c>
      <c r="H426" s="420">
        <v>2.7447620000000001</v>
      </c>
      <c r="I426" s="420">
        <v>3.2097220000000002</v>
      </c>
    </row>
    <row r="427" spans="2:9">
      <c r="B427" s="462" t="s">
        <v>247</v>
      </c>
      <c r="C427" s="431"/>
      <c r="D427" s="431"/>
      <c r="E427" s="431"/>
      <c r="F427" s="431"/>
      <c r="G427" s="420"/>
      <c r="H427" s="420"/>
      <c r="I427" s="420"/>
    </row>
    <row r="428" spans="2:9">
      <c r="B428" s="242" t="s">
        <v>260</v>
      </c>
      <c r="C428" s="431" t="s">
        <v>124</v>
      </c>
      <c r="D428" s="431" t="s">
        <v>124</v>
      </c>
      <c r="E428" s="431" t="s">
        <v>124</v>
      </c>
      <c r="F428" s="431">
        <v>0.68704699999999996</v>
      </c>
      <c r="G428" s="420">
        <v>2.1325660000000002</v>
      </c>
      <c r="H428" s="420">
        <v>2.7447620000000001</v>
      </c>
      <c r="I428" s="420">
        <v>3.2097220000000002</v>
      </c>
    </row>
    <row r="429" spans="2:9" ht="15" thickBot="1">
      <c r="B429" s="462" t="s">
        <v>253</v>
      </c>
      <c r="C429" s="431" t="s">
        <v>124</v>
      </c>
      <c r="D429" s="431" t="s">
        <v>124</v>
      </c>
      <c r="E429" s="431" t="s">
        <v>124</v>
      </c>
      <c r="F429" s="697" t="s">
        <v>124</v>
      </c>
      <c r="G429" s="696" t="s">
        <v>124</v>
      </c>
      <c r="H429" s="696" t="s">
        <v>124</v>
      </c>
      <c r="I429" s="696" t="s">
        <v>124</v>
      </c>
    </row>
    <row r="430" spans="2:9" ht="15" thickTop="1">
      <c r="B430" s="1359" t="s">
        <v>1058</v>
      </c>
      <c r="C430" s="1359"/>
      <c r="D430" s="1359"/>
      <c r="E430" s="1359"/>
      <c r="F430" s="1359"/>
      <c r="G430" s="1359"/>
      <c r="H430" s="1359"/>
      <c r="I430" s="1359"/>
    </row>
    <row r="431" spans="2:9">
      <c r="B431" s="1374" t="s">
        <v>1088</v>
      </c>
      <c r="C431" s="1374"/>
      <c r="D431" s="1374"/>
      <c r="E431" s="1374"/>
      <c r="F431" s="1374"/>
      <c r="G431" s="1374"/>
      <c r="H431" s="1374"/>
      <c r="I431" s="1374"/>
    </row>
    <row r="432" spans="2:9">
      <c r="B432" s="417"/>
      <c r="C432" s="411"/>
      <c r="D432" s="411"/>
      <c r="E432" s="411"/>
      <c r="F432" s="411"/>
      <c r="G432" s="411"/>
      <c r="H432" s="411"/>
      <c r="I432" s="411"/>
    </row>
    <row r="433" spans="2:9">
      <c r="B433" s="1358" t="s">
        <v>28</v>
      </c>
      <c r="C433" s="1358"/>
      <c r="D433" s="1358"/>
      <c r="E433" s="1358"/>
      <c r="F433" s="1358"/>
      <c r="G433" s="1358"/>
      <c r="H433" s="1358"/>
      <c r="I433" s="1358"/>
    </row>
    <row r="434" spans="2:9">
      <c r="B434" s="413" t="s">
        <v>27</v>
      </c>
      <c r="C434" s="411"/>
      <c r="D434" s="411"/>
      <c r="E434" s="411"/>
      <c r="F434" s="411"/>
      <c r="G434" s="411"/>
      <c r="H434" s="411"/>
      <c r="I434" s="411"/>
    </row>
    <row r="435" spans="2:9">
      <c r="B435" s="422" t="s">
        <v>224</v>
      </c>
      <c r="C435" s="411"/>
      <c r="D435" s="411"/>
      <c r="E435" s="411"/>
      <c r="F435" s="411"/>
      <c r="G435" s="411"/>
      <c r="H435" s="411"/>
      <c r="I435" s="411"/>
    </row>
    <row r="436" spans="2:9">
      <c r="B436" s="417"/>
      <c r="C436" s="411"/>
      <c r="D436" s="411"/>
      <c r="E436" s="411"/>
      <c r="F436" s="411"/>
      <c r="G436" s="411"/>
      <c r="H436" s="411"/>
      <c r="I436" s="411"/>
    </row>
    <row r="437" spans="2:9">
      <c r="B437" s="415"/>
      <c r="C437" s="416">
        <v>2014</v>
      </c>
      <c r="D437" s="416">
        <v>2015</v>
      </c>
      <c r="E437" s="416">
        <v>2016</v>
      </c>
      <c r="F437" s="416">
        <v>2017</v>
      </c>
      <c r="G437" s="416">
        <v>2018</v>
      </c>
      <c r="H437" s="416">
        <v>2019</v>
      </c>
      <c r="I437" s="416">
        <v>2020</v>
      </c>
    </row>
    <row r="438" spans="2:9">
      <c r="B438" s="85" t="s">
        <v>226</v>
      </c>
      <c r="C438" s="510"/>
      <c r="D438" s="510"/>
      <c r="E438" s="510"/>
      <c r="F438" s="510"/>
      <c r="G438" s="510"/>
      <c r="H438" s="510"/>
      <c r="I438" s="510"/>
    </row>
    <row r="439" spans="2:9">
      <c r="B439" s="85"/>
      <c r="C439" s="510"/>
      <c r="D439" s="510"/>
      <c r="E439" s="510"/>
      <c r="F439" s="510"/>
      <c r="G439" s="510"/>
      <c r="H439" s="510"/>
      <c r="I439" s="510"/>
    </row>
    <row r="440" spans="2:9">
      <c r="B440" s="561" t="s">
        <v>1084</v>
      </c>
      <c r="C440" s="510"/>
      <c r="D440" s="510"/>
      <c r="E440" s="510"/>
      <c r="F440" s="510"/>
      <c r="G440" s="510"/>
      <c r="H440" s="510"/>
      <c r="I440" s="510"/>
    </row>
    <row r="441" spans="2:9">
      <c r="B441" s="82" t="s">
        <v>246</v>
      </c>
      <c r="C441" s="207">
        <f t="shared" ref="C441:I441" si="10">SUM(C442:C444)</f>
        <v>394594.3249515841</v>
      </c>
      <c r="D441" s="207">
        <f t="shared" si="10"/>
        <v>381844.8250642622</v>
      </c>
      <c r="E441" s="207">
        <f t="shared" si="10"/>
        <v>426602.36492080078</v>
      </c>
      <c r="F441" s="207">
        <f t="shared" si="10"/>
        <v>588054.51000586513</v>
      </c>
      <c r="G441" s="207">
        <f t="shared" si="10"/>
        <v>534583.67977305141</v>
      </c>
      <c r="H441" s="207">
        <f t="shared" si="10"/>
        <v>648723.51629586343</v>
      </c>
      <c r="I441" s="207">
        <f t="shared" si="10"/>
        <v>864347.27366183489</v>
      </c>
    </row>
    <row r="442" spans="2:9">
      <c r="B442" s="462" t="s">
        <v>247</v>
      </c>
      <c r="C442" s="207">
        <v>394594.15341677645</v>
      </c>
      <c r="D442" s="207">
        <v>381844.66940924717</v>
      </c>
      <c r="E442" s="207">
        <v>426599.17652230925</v>
      </c>
      <c r="F442" s="207">
        <v>588049.54161722818</v>
      </c>
      <c r="G442" s="207">
        <v>534567.0128243349</v>
      </c>
      <c r="H442" s="207">
        <v>648702.18590490462</v>
      </c>
      <c r="I442" s="207">
        <v>864324.22445323179</v>
      </c>
    </row>
    <row r="443" spans="2:9">
      <c r="B443" s="466" t="s">
        <v>248</v>
      </c>
      <c r="C443" s="224">
        <v>0.11374402128468267</v>
      </c>
      <c r="D443" s="224">
        <v>0.13753909191763083</v>
      </c>
      <c r="E443" s="224">
        <v>3.171380055208048</v>
      </c>
      <c r="F443" s="224">
        <v>4.9424261744474096</v>
      </c>
      <c r="G443" s="224">
        <v>16.611240940972923</v>
      </c>
      <c r="H443" s="224">
        <v>21.303637882981441</v>
      </c>
      <c r="I443" s="224">
        <v>23.030633239745402</v>
      </c>
    </row>
    <row r="444" spans="2:9">
      <c r="B444" s="466" t="s">
        <v>249</v>
      </c>
      <c r="C444" s="224">
        <v>5.7790786396780508E-2</v>
      </c>
      <c r="D444" s="224">
        <v>1.811592312424842E-2</v>
      </c>
      <c r="E444" s="224">
        <v>1.7018436336390618E-2</v>
      </c>
      <c r="F444" s="224">
        <v>2.5962462519186137E-2</v>
      </c>
      <c r="G444" s="224">
        <v>5.5707775494478369E-2</v>
      </c>
      <c r="H444" s="224">
        <v>2.6753075849955635E-2</v>
      </c>
      <c r="I444" s="224">
        <v>1.8575363269190775E-2</v>
      </c>
    </row>
    <row r="445" spans="2:9">
      <c r="B445" s="47" t="s">
        <v>265</v>
      </c>
      <c r="C445" s="224"/>
      <c r="D445" s="224"/>
      <c r="E445" s="224"/>
      <c r="F445" s="224"/>
      <c r="G445" s="224"/>
      <c r="H445" s="224"/>
      <c r="I445" s="224"/>
    </row>
    <row r="446" spans="2:9">
      <c r="B446" s="463"/>
      <c r="C446" s="224"/>
      <c r="D446" s="224"/>
      <c r="E446" s="224"/>
      <c r="F446" s="224"/>
      <c r="G446" s="224"/>
      <c r="H446" s="224"/>
      <c r="I446" s="224"/>
    </row>
    <row r="447" spans="2:9">
      <c r="B447" s="85" t="s">
        <v>241</v>
      </c>
      <c r="C447" s="224"/>
      <c r="D447" s="224"/>
      <c r="E447" s="224"/>
      <c r="F447" s="224"/>
      <c r="G447" s="224"/>
      <c r="H447" s="224"/>
      <c r="I447" s="224"/>
    </row>
    <row r="448" spans="2:9">
      <c r="B448" s="85"/>
      <c r="C448" s="224"/>
      <c r="D448" s="224"/>
      <c r="E448" s="224"/>
      <c r="F448" s="224"/>
      <c r="G448" s="224"/>
      <c r="H448" s="224"/>
      <c r="I448" s="224"/>
    </row>
    <row r="449" spans="2:9">
      <c r="B449" s="561" t="s">
        <v>1085</v>
      </c>
      <c r="C449" s="224"/>
      <c r="D449" s="224"/>
      <c r="E449" s="224"/>
      <c r="F449" s="224"/>
      <c r="G449" s="224"/>
      <c r="H449" s="224"/>
      <c r="I449" s="224"/>
    </row>
    <row r="450" spans="2:9">
      <c r="B450" s="82" t="s">
        <v>246</v>
      </c>
      <c r="C450" s="207">
        <f>C452</f>
        <v>30017.150979287413</v>
      </c>
      <c r="D450" s="207">
        <f t="shared" ref="D450:I450" si="11">D452</f>
        <v>28086.617293898886</v>
      </c>
      <c r="E450" s="207">
        <f t="shared" si="11"/>
        <v>25569.481839102085</v>
      </c>
      <c r="F450" s="207">
        <f t="shared" si="11"/>
        <v>24274.801419684038</v>
      </c>
      <c r="G450" s="207">
        <f t="shared" si="11"/>
        <v>23562.568341012353</v>
      </c>
      <c r="H450" s="207">
        <f t="shared" si="11"/>
        <v>22461.719762023531</v>
      </c>
      <c r="I450" s="207">
        <f t="shared" si="11"/>
        <v>14995.10174965079</v>
      </c>
    </row>
    <row r="451" spans="2:9">
      <c r="B451" s="462" t="s">
        <v>247</v>
      </c>
      <c r="C451" s="207"/>
      <c r="D451" s="207"/>
      <c r="E451" s="207"/>
      <c r="F451" s="207"/>
      <c r="G451" s="207"/>
      <c r="H451" s="207"/>
      <c r="I451" s="207"/>
    </row>
    <row r="452" spans="2:9">
      <c r="B452" s="242" t="s">
        <v>259</v>
      </c>
      <c r="C452" s="207">
        <v>30017.150979287413</v>
      </c>
      <c r="D452" s="207">
        <v>28086.617293898886</v>
      </c>
      <c r="E452" s="207">
        <v>25569.481839102085</v>
      </c>
      <c r="F452" s="207">
        <v>24274.801419684038</v>
      </c>
      <c r="G452" s="207">
        <v>23562.568341012353</v>
      </c>
      <c r="H452" s="207">
        <v>22461.719762023531</v>
      </c>
      <c r="I452" s="1134">
        <v>14995.10174965079</v>
      </c>
    </row>
    <row r="453" spans="2:9">
      <c r="B453" s="47" t="s">
        <v>265</v>
      </c>
      <c r="C453" s="224" t="s">
        <v>124</v>
      </c>
      <c r="D453" s="224" t="s">
        <v>124</v>
      </c>
      <c r="E453" s="224" t="s">
        <v>124</v>
      </c>
      <c r="F453" s="224" t="s">
        <v>124</v>
      </c>
      <c r="G453" s="224" t="s">
        <v>124</v>
      </c>
      <c r="H453" s="224" t="s">
        <v>124</v>
      </c>
      <c r="I453" s="224" t="s">
        <v>124</v>
      </c>
    </row>
    <row r="454" spans="2:9">
      <c r="B454" s="85"/>
      <c r="C454" s="224"/>
      <c r="D454" s="224"/>
      <c r="E454" s="224"/>
      <c r="F454" s="224"/>
      <c r="G454" s="224"/>
      <c r="H454" s="224"/>
      <c r="I454" s="224"/>
    </row>
    <row r="455" spans="2:9">
      <c r="B455" s="561" t="s">
        <v>1075</v>
      </c>
      <c r="C455" s="224"/>
      <c r="D455" s="224"/>
      <c r="E455" s="224"/>
      <c r="F455" s="224"/>
      <c r="G455" s="224"/>
      <c r="H455" s="224"/>
      <c r="I455" s="207"/>
    </row>
    <row r="456" spans="2:9">
      <c r="B456" s="82" t="s">
        <v>246</v>
      </c>
      <c r="C456" s="207">
        <f>SUM(C458:C459)</f>
        <v>21437.679050407543</v>
      </c>
      <c r="D456" s="207">
        <f t="shared" ref="D456:I456" si="12">SUM(D458:D459)</f>
        <v>20430.932279855293</v>
      </c>
      <c r="E456" s="207">
        <f t="shared" si="12"/>
        <v>20459.889369660552</v>
      </c>
      <c r="F456" s="207">
        <f t="shared" si="12"/>
        <v>23725.611906916718</v>
      </c>
      <c r="G456" s="207">
        <f t="shared" si="12"/>
        <v>25334.063059036875</v>
      </c>
      <c r="H456" s="207">
        <f t="shared" si="12"/>
        <v>25678.922247682902</v>
      </c>
      <c r="I456" s="207">
        <f t="shared" si="12"/>
        <v>26381.918870906069</v>
      </c>
    </row>
    <row r="457" spans="2:9">
      <c r="B457" s="462" t="s">
        <v>247</v>
      </c>
      <c r="C457" s="207"/>
      <c r="D457" s="207"/>
      <c r="E457" s="207"/>
      <c r="F457" s="207"/>
      <c r="G457" s="207"/>
      <c r="H457" s="207"/>
      <c r="I457" s="207"/>
    </row>
    <row r="458" spans="2:9">
      <c r="B458" s="473" t="s">
        <v>254</v>
      </c>
      <c r="C458" s="207">
        <v>20811.339059679747</v>
      </c>
      <c r="D458" s="207">
        <v>20052.794636276769</v>
      </c>
      <c r="E458" s="207">
        <v>19909.047843207907</v>
      </c>
      <c r="F458" s="207">
        <v>22897.156985430447</v>
      </c>
      <c r="G458" s="207">
        <v>24529.455228639472</v>
      </c>
      <c r="H458" s="207">
        <v>24663.741342370417</v>
      </c>
      <c r="I458" s="207">
        <v>24515.154464568466</v>
      </c>
    </row>
    <row r="459" spans="2:9">
      <c r="B459" s="473" t="s">
        <v>255</v>
      </c>
      <c r="C459" s="207">
        <v>626.3399907277967</v>
      </c>
      <c r="D459" s="207">
        <v>378.13764357852341</v>
      </c>
      <c r="E459" s="207">
        <v>550.84152645264589</v>
      </c>
      <c r="F459" s="207">
        <v>828.45492148627102</v>
      </c>
      <c r="G459" s="207">
        <v>804.60783039740215</v>
      </c>
      <c r="H459" s="207">
        <v>1015.1809053124856</v>
      </c>
      <c r="I459" s="224">
        <v>1866.7644063376017</v>
      </c>
    </row>
    <row r="460" spans="2:9">
      <c r="B460" s="47" t="s">
        <v>265</v>
      </c>
      <c r="C460" s="224" t="s">
        <v>124</v>
      </c>
      <c r="D460" s="224" t="s">
        <v>124</v>
      </c>
      <c r="E460" s="224" t="s">
        <v>124</v>
      </c>
      <c r="F460" s="224" t="s">
        <v>124</v>
      </c>
      <c r="G460" s="224" t="s">
        <v>124</v>
      </c>
      <c r="H460" s="224" t="s">
        <v>124</v>
      </c>
      <c r="I460" s="224" t="s">
        <v>124</v>
      </c>
    </row>
    <row r="461" spans="2:9">
      <c r="B461" s="462"/>
      <c r="C461" s="224"/>
      <c r="D461" s="224"/>
      <c r="E461" s="224"/>
      <c r="F461" s="224"/>
      <c r="G461" s="224"/>
      <c r="H461" s="224"/>
      <c r="I461" s="224"/>
    </row>
    <row r="462" spans="2:9" ht="15.6">
      <c r="B462" s="561" t="s">
        <v>1086</v>
      </c>
      <c r="C462" s="224"/>
      <c r="D462" s="224"/>
      <c r="E462" s="224"/>
      <c r="F462" s="224"/>
      <c r="G462" s="224"/>
      <c r="H462" s="224"/>
      <c r="I462" s="207"/>
    </row>
    <row r="463" spans="2:9">
      <c r="B463" s="82" t="s">
        <v>246</v>
      </c>
      <c r="C463" s="1134">
        <f>C464</f>
        <v>435.28817395807761</v>
      </c>
      <c r="D463" s="1134">
        <f t="shared" ref="D463:I463" si="13">D464</f>
        <v>277.87968018194812</v>
      </c>
      <c r="E463" s="1134">
        <f t="shared" si="13"/>
        <v>221.00211103018623</v>
      </c>
      <c r="F463" s="1134">
        <f t="shared" si="13"/>
        <v>224.77668708197515</v>
      </c>
      <c r="G463" s="1134">
        <f t="shared" si="13"/>
        <v>238.14729516513577</v>
      </c>
      <c r="H463" s="1134">
        <f t="shared" si="13"/>
        <v>248.24330471452993</v>
      </c>
      <c r="I463" s="1134">
        <f t="shared" si="13"/>
        <v>89.836262593182596</v>
      </c>
    </row>
    <row r="464" spans="2:9">
      <c r="B464" s="462" t="s">
        <v>247</v>
      </c>
      <c r="C464" s="1134">
        <v>435.28817395807761</v>
      </c>
      <c r="D464" s="1134">
        <v>277.87968018194812</v>
      </c>
      <c r="E464" s="1134">
        <v>221.00211103018623</v>
      </c>
      <c r="F464" s="1134">
        <v>224.77668708197515</v>
      </c>
      <c r="G464" s="1134">
        <v>238.14729516513577</v>
      </c>
      <c r="H464" s="1134">
        <v>248.24330471452993</v>
      </c>
      <c r="I464" s="1134">
        <v>89.836262593182596</v>
      </c>
    </row>
    <row r="465" spans="2:9">
      <c r="B465" s="47" t="s">
        <v>265</v>
      </c>
      <c r="C465" s="224" t="s">
        <v>124</v>
      </c>
      <c r="D465" s="224" t="s">
        <v>124</v>
      </c>
      <c r="E465" s="224" t="s">
        <v>124</v>
      </c>
      <c r="F465" s="224" t="s">
        <v>124</v>
      </c>
      <c r="G465" s="224" t="s">
        <v>124</v>
      </c>
      <c r="H465" s="224" t="s">
        <v>124</v>
      </c>
      <c r="I465" s="224" t="s">
        <v>124</v>
      </c>
    </row>
    <row r="466" spans="2:9">
      <c r="B466" s="462"/>
      <c r="C466" s="224"/>
      <c r="D466" s="224"/>
      <c r="E466" s="224"/>
      <c r="F466" s="224"/>
      <c r="G466" s="224"/>
      <c r="H466" s="224"/>
      <c r="I466" s="224"/>
    </row>
    <row r="467" spans="2:9">
      <c r="B467" s="561" t="s">
        <v>1078</v>
      </c>
      <c r="C467" s="224"/>
      <c r="D467" s="224"/>
      <c r="E467" s="224"/>
      <c r="F467" s="224"/>
      <c r="G467" s="224"/>
      <c r="H467" s="224"/>
      <c r="I467" s="207"/>
    </row>
    <row r="468" spans="2:9">
      <c r="B468" s="82" t="s">
        <v>246</v>
      </c>
      <c r="C468" s="1134">
        <f>C470</f>
        <v>68.22843078405667</v>
      </c>
      <c r="D468" s="1134">
        <f t="shared" ref="D468:I468" si="14">D470</f>
        <v>86.139146294022652</v>
      </c>
      <c r="E468" s="1134">
        <f t="shared" si="14"/>
        <v>105.06952854767995</v>
      </c>
      <c r="F468" s="1134">
        <f t="shared" si="14"/>
        <v>127.54909914176847</v>
      </c>
      <c r="G468" s="1134">
        <f t="shared" si="14"/>
        <v>135.70138016515546</v>
      </c>
      <c r="H468" s="1134">
        <f t="shared" si="14"/>
        <v>156.91301855783826</v>
      </c>
      <c r="I468" s="1134">
        <f t="shared" si="14"/>
        <v>199.01446012381408</v>
      </c>
    </row>
    <row r="469" spans="2:9">
      <c r="B469" s="462" t="s">
        <v>247</v>
      </c>
      <c r="C469" s="1134"/>
      <c r="D469" s="1134"/>
      <c r="E469" s="1134"/>
      <c r="F469" s="1134"/>
      <c r="G469" s="1134"/>
      <c r="H469" s="1134"/>
      <c r="I469" s="1134"/>
    </row>
    <row r="470" spans="2:9">
      <c r="B470" s="242" t="s">
        <v>1087</v>
      </c>
      <c r="C470" s="1135">
        <v>68.22843078405667</v>
      </c>
      <c r="D470" s="1135">
        <v>86.139146294022652</v>
      </c>
      <c r="E470" s="1135">
        <v>105.06952854767995</v>
      </c>
      <c r="F470" s="1135">
        <v>127.54909914176847</v>
      </c>
      <c r="G470" s="1135">
        <v>135.70138016515546</v>
      </c>
      <c r="H470" s="1135">
        <v>156.91301855783826</v>
      </c>
      <c r="I470" s="1134">
        <v>199.01446012381408</v>
      </c>
    </row>
    <row r="471" spans="2:9">
      <c r="B471" s="47" t="s">
        <v>265</v>
      </c>
      <c r="C471" s="224" t="s">
        <v>124</v>
      </c>
      <c r="D471" s="224" t="s">
        <v>124</v>
      </c>
      <c r="E471" s="224" t="s">
        <v>124</v>
      </c>
      <c r="F471" s="224" t="s">
        <v>124</v>
      </c>
      <c r="G471" s="224" t="s">
        <v>124</v>
      </c>
      <c r="H471" s="224" t="s">
        <v>124</v>
      </c>
      <c r="I471" s="224" t="s">
        <v>124</v>
      </c>
    </row>
    <row r="472" spans="2:9">
      <c r="B472" s="462"/>
      <c r="C472" s="224"/>
      <c r="D472" s="224"/>
      <c r="E472" s="224"/>
      <c r="F472" s="224"/>
      <c r="G472" s="224"/>
      <c r="H472" s="224"/>
      <c r="I472" s="224"/>
    </row>
    <row r="473" spans="2:9">
      <c r="B473" s="561" t="s">
        <v>1080</v>
      </c>
      <c r="C473" s="224"/>
      <c r="D473" s="224"/>
      <c r="E473" s="224"/>
      <c r="F473" s="224"/>
      <c r="G473" s="224"/>
      <c r="H473" s="224"/>
      <c r="I473" s="224"/>
    </row>
    <row r="474" spans="2:9">
      <c r="B474" s="82" t="s">
        <v>246</v>
      </c>
      <c r="C474" s="224" t="str">
        <f t="shared" ref="C474:H474" si="15">C476</f>
        <v>nav</v>
      </c>
      <c r="D474" s="224">
        <f t="shared" si="15"/>
        <v>217.1843074051848</v>
      </c>
      <c r="E474" s="224">
        <f t="shared" si="15"/>
        <v>209.11550244789782</v>
      </c>
      <c r="F474" s="224">
        <f t="shared" si="15"/>
        <v>243.58735302582483</v>
      </c>
      <c r="G474" s="224">
        <f t="shared" si="15"/>
        <v>254.56729454239806</v>
      </c>
      <c r="H474" s="224">
        <f t="shared" si="15"/>
        <v>255.18045395409956</v>
      </c>
      <c r="I474" s="224">
        <f>I476</f>
        <v>199.30526668825371</v>
      </c>
    </row>
    <row r="475" spans="2:9">
      <c r="B475" s="462" t="s">
        <v>247</v>
      </c>
      <c r="C475" s="224"/>
      <c r="D475" s="224"/>
      <c r="E475" s="224"/>
      <c r="F475" s="224"/>
      <c r="G475" s="224"/>
      <c r="H475" s="224"/>
      <c r="I475" s="224"/>
    </row>
    <row r="476" spans="2:9">
      <c r="B476" s="473" t="s">
        <v>260</v>
      </c>
      <c r="C476" s="224" t="s">
        <v>124</v>
      </c>
      <c r="D476" s="224">
        <v>217.1843074051848</v>
      </c>
      <c r="E476" s="224">
        <v>209.11550244789782</v>
      </c>
      <c r="F476" s="224">
        <v>243.58735302582483</v>
      </c>
      <c r="G476" s="224">
        <v>254.56729454239806</v>
      </c>
      <c r="H476" s="224">
        <v>255.18045395409956</v>
      </c>
      <c r="I476" s="224">
        <v>199.30526668825371</v>
      </c>
    </row>
    <row r="477" spans="2:9">
      <c r="B477" s="47" t="s">
        <v>265</v>
      </c>
      <c r="C477" s="224" t="s">
        <v>124</v>
      </c>
      <c r="D477" s="224" t="s">
        <v>124</v>
      </c>
      <c r="E477" s="224" t="s">
        <v>124</v>
      </c>
      <c r="F477" s="224" t="s">
        <v>124</v>
      </c>
      <c r="G477" s="224" t="s">
        <v>124</v>
      </c>
      <c r="H477" s="224" t="s">
        <v>124</v>
      </c>
      <c r="I477" s="224" t="s">
        <v>124</v>
      </c>
    </row>
    <row r="478" spans="2:9">
      <c r="B478" s="462"/>
      <c r="C478" s="224"/>
      <c r="D478" s="224"/>
      <c r="E478" s="224"/>
      <c r="F478" s="224"/>
      <c r="G478" s="224"/>
      <c r="H478" s="224"/>
      <c r="I478" s="976"/>
    </row>
    <row r="479" spans="2:9">
      <c r="B479" s="561" t="s">
        <v>1081</v>
      </c>
      <c r="C479" s="976"/>
      <c r="D479" s="976"/>
      <c r="E479" s="976"/>
      <c r="F479" s="976"/>
      <c r="G479" s="976"/>
      <c r="H479" s="976"/>
      <c r="I479" s="977"/>
    </row>
    <row r="480" spans="2:9">
      <c r="B480" s="82" t="s">
        <v>246</v>
      </c>
      <c r="C480" s="977">
        <f>C482</f>
        <v>3212.2617234575841</v>
      </c>
      <c r="D480" s="977">
        <f t="shared" ref="D480:I480" si="16">D482</f>
        <v>3626.4377248753362</v>
      </c>
      <c r="E480" s="977">
        <f t="shared" si="16"/>
        <v>3913.0415518492264</v>
      </c>
      <c r="F480" s="977">
        <f t="shared" si="16"/>
        <v>4202.4152535031253</v>
      </c>
      <c r="G480" s="977">
        <f t="shared" si="16"/>
        <v>4667.8975336431986</v>
      </c>
      <c r="H480" s="977">
        <f t="shared" si="16"/>
        <v>5055.6517703192776</v>
      </c>
      <c r="I480" s="977">
        <f t="shared" si="16"/>
        <v>5529.7321259301898</v>
      </c>
    </row>
    <row r="481" spans="2:9">
      <c r="B481" s="462" t="s">
        <v>247</v>
      </c>
      <c r="C481" s="977"/>
      <c r="D481" s="977"/>
      <c r="E481" s="977"/>
      <c r="F481" s="977"/>
      <c r="G481" s="977"/>
      <c r="H481" s="977"/>
      <c r="I481" s="977"/>
    </row>
    <row r="482" spans="2:9">
      <c r="B482" s="473" t="s">
        <v>260</v>
      </c>
      <c r="C482" s="991">
        <v>3212.2617234575841</v>
      </c>
      <c r="D482" s="991">
        <v>3626.4377248753362</v>
      </c>
      <c r="E482" s="991">
        <v>3913.0415518492264</v>
      </c>
      <c r="F482" s="991">
        <v>4202.4152535031253</v>
      </c>
      <c r="G482" s="991">
        <v>4667.8975336431986</v>
      </c>
      <c r="H482" s="991">
        <v>5055.6517703192776</v>
      </c>
      <c r="I482" s="977">
        <v>5529.7321259301898</v>
      </c>
    </row>
    <row r="483" spans="2:9">
      <c r="B483" s="47" t="s">
        <v>265</v>
      </c>
      <c r="C483" s="977" t="s">
        <v>124</v>
      </c>
      <c r="D483" s="977" t="s">
        <v>124</v>
      </c>
      <c r="E483" s="977" t="s">
        <v>124</v>
      </c>
      <c r="F483" s="977" t="s">
        <v>124</v>
      </c>
      <c r="G483" s="977" t="s">
        <v>124</v>
      </c>
      <c r="H483" s="977" t="s">
        <v>124</v>
      </c>
      <c r="I483" s="977" t="s">
        <v>124</v>
      </c>
    </row>
    <row r="484" spans="2:9">
      <c r="B484" s="462"/>
      <c r="C484" s="978"/>
      <c r="D484" s="978"/>
      <c r="E484" s="978"/>
      <c r="F484" s="978"/>
      <c r="G484" s="978"/>
      <c r="H484" s="978"/>
      <c r="I484" s="978"/>
    </row>
    <row r="485" spans="2:9">
      <c r="B485" s="561" t="s">
        <v>1082</v>
      </c>
      <c r="C485" s="978"/>
      <c r="D485" s="978"/>
      <c r="E485" s="978"/>
      <c r="F485" s="978"/>
      <c r="G485" s="978"/>
      <c r="H485" s="978"/>
      <c r="I485" s="977"/>
    </row>
    <row r="486" spans="2:9">
      <c r="B486" s="82" t="s">
        <v>246</v>
      </c>
      <c r="C486" s="1136">
        <f>C488</f>
        <v>1088.4096218029447</v>
      </c>
      <c r="D486" s="1136">
        <f t="shared" ref="D486:I486" si="17">D488</f>
        <v>1259.5350530321307</v>
      </c>
      <c r="E486" s="1136">
        <f t="shared" si="17"/>
        <v>1214.9063013475602</v>
      </c>
      <c r="F486" s="1136">
        <f t="shared" si="17"/>
        <v>1819.9023488830078</v>
      </c>
      <c r="G486" s="1136">
        <f t="shared" si="17"/>
        <v>2122.6350685011867</v>
      </c>
      <c r="H486" s="1136">
        <f t="shared" si="17"/>
        <v>2240.4713939038925</v>
      </c>
      <c r="I486" s="1136">
        <f t="shared" si="17"/>
        <v>2081.3379913585986</v>
      </c>
    </row>
    <row r="487" spans="2:9">
      <c r="B487" s="462" t="s">
        <v>247</v>
      </c>
      <c r="C487" s="1136"/>
      <c r="D487" s="1136"/>
      <c r="E487" s="1136"/>
      <c r="F487" s="1136"/>
      <c r="G487" s="1136"/>
      <c r="H487" s="1136"/>
      <c r="I487" s="1136"/>
    </row>
    <row r="488" spans="2:9">
      <c r="B488" s="473" t="s">
        <v>260</v>
      </c>
      <c r="C488" s="1136">
        <v>1088.4096218029447</v>
      </c>
      <c r="D488" s="1136">
        <v>1259.5350530321307</v>
      </c>
      <c r="E488" s="1136">
        <v>1214.9063013475602</v>
      </c>
      <c r="F488" s="1136">
        <v>1819.9023488830078</v>
      </c>
      <c r="G488" s="1136">
        <v>2122.6350685011867</v>
      </c>
      <c r="H488" s="1136">
        <v>2240.4713939038925</v>
      </c>
      <c r="I488" s="1136">
        <v>2081.3379913585986</v>
      </c>
    </row>
    <row r="489" spans="2:9">
      <c r="B489" s="47" t="s">
        <v>265</v>
      </c>
      <c r="C489" s="1137" t="s">
        <v>124</v>
      </c>
      <c r="D489" s="1137" t="s">
        <v>124</v>
      </c>
      <c r="E489" s="1137" t="s">
        <v>124</v>
      </c>
      <c r="F489" s="1137" t="s">
        <v>124</v>
      </c>
      <c r="G489" s="1137" t="s">
        <v>124</v>
      </c>
      <c r="H489" s="1137" t="s">
        <v>124</v>
      </c>
      <c r="I489" s="697" t="s">
        <v>124</v>
      </c>
    </row>
    <row r="490" spans="2:9">
      <c r="B490" s="462"/>
      <c r="C490" s="697"/>
      <c r="D490" s="697"/>
      <c r="E490" s="697"/>
      <c r="F490" s="697"/>
      <c r="G490" s="697"/>
      <c r="H490" s="697"/>
      <c r="I490" s="976"/>
    </row>
    <row r="491" spans="2:9">
      <c r="B491" s="561" t="s">
        <v>1083</v>
      </c>
      <c r="C491" s="976"/>
      <c r="D491" s="976"/>
      <c r="E491" s="976"/>
      <c r="F491" s="976"/>
      <c r="G491" s="976"/>
      <c r="H491" s="976"/>
      <c r="I491" s="1052"/>
    </row>
    <row r="492" spans="2:9">
      <c r="B492" s="82" t="s">
        <v>246</v>
      </c>
      <c r="C492" s="1136" t="s">
        <v>124</v>
      </c>
      <c r="D492" s="1136" t="s">
        <v>124</v>
      </c>
      <c r="E492" s="1136" t="s">
        <v>124</v>
      </c>
      <c r="F492" s="1136">
        <v>59.434005547054433</v>
      </c>
      <c r="G492" s="1136">
        <v>167.65371907034907</v>
      </c>
      <c r="H492" s="1136">
        <v>221.76155324588416</v>
      </c>
      <c r="I492" s="1136">
        <f>I494</f>
        <v>263.82602724217315</v>
      </c>
    </row>
    <row r="493" spans="2:9">
      <c r="B493" s="462" t="s">
        <v>247</v>
      </c>
      <c r="C493" s="1136"/>
      <c r="D493" s="1136"/>
      <c r="E493" s="1136"/>
      <c r="F493" s="1136"/>
      <c r="G493" s="1136"/>
      <c r="H493" s="1136"/>
      <c r="I493" s="1136"/>
    </row>
    <row r="494" spans="2:9">
      <c r="B494" s="242" t="s">
        <v>260</v>
      </c>
      <c r="C494" s="1136" t="s">
        <v>124</v>
      </c>
      <c r="D494" s="1136" t="s">
        <v>124</v>
      </c>
      <c r="E494" s="1136" t="s">
        <v>124</v>
      </c>
      <c r="F494" s="1136">
        <v>59.434005547054433</v>
      </c>
      <c r="G494" s="1136">
        <v>167.65371907034907</v>
      </c>
      <c r="H494" s="1136">
        <v>221.76155324588416</v>
      </c>
      <c r="I494" s="1138">
        <v>263.82602724217315</v>
      </c>
    </row>
    <row r="495" spans="2:9" ht="15" thickBot="1">
      <c r="B495" s="462" t="s">
        <v>265</v>
      </c>
      <c r="C495" s="1137" t="s">
        <v>124</v>
      </c>
      <c r="D495" s="1137" t="s">
        <v>124</v>
      </c>
      <c r="E495" s="1137" t="s">
        <v>124</v>
      </c>
      <c r="F495" s="697" t="s">
        <v>124</v>
      </c>
      <c r="G495" s="696" t="s">
        <v>124</v>
      </c>
      <c r="H495" s="696" t="s">
        <v>124</v>
      </c>
      <c r="I495" s="696" t="s">
        <v>124</v>
      </c>
    </row>
    <row r="496" spans="2:9" ht="15" thickTop="1">
      <c r="B496" s="1359" t="s">
        <v>1058</v>
      </c>
      <c r="C496" s="1359"/>
      <c r="D496" s="1359"/>
      <c r="E496" s="1359"/>
      <c r="F496" s="1359"/>
      <c r="G496" s="1359"/>
      <c r="H496" s="1359"/>
      <c r="I496" s="1359"/>
    </row>
    <row r="497" spans="2:9">
      <c r="B497" s="1374" t="s">
        <v>1089</v>
      </c>
      <c r="C497" s="1374"/>
      <c r="D497" s="1374"/>
      <c r="E497" s="1374"/>
      <c r="F497" s="1374"/>
      <c r="G497" s="1374"/>
      <c r="H497" s="1374"/>
      <c r="I497" s="1374"/>
    </row>
    <row r="498" spans="2:9">
      <c r="B498" s="417"/>
      <c r="C498" s="411"/>
      <c r="D498" s="411"/>
      <c r="E498" s="411"/>
      <c r="F498" s="411"/>
      <c r="G498" s="411"/>
      <c r="H498" s="411"/>
      <c r="I498" s="411"/>
    </row>
    <row r="499" spans="2:9">
      <c r="B499" s="1358" t="s">
        <v>34</v>
      </c>
      <c r="C499" s="1358"/>
      <c r="D499" s="1358"/>
      <c r="E499" s="1358"/>
      <c r="F499" s="1358"/>
      <c r="G499" s="1358"/>
      <c r="H499" s="1358"/>
      <c r="I499" s="1358"/>
    </row>
    <row r="500" spans="2:9">
      <c r="B500" s="413" t="s">
        <v>33</v>
      </c>
      <c r="C500" s="411"/>
      <c r="D500" s="411"/>
      <c r="E500" s="411"/>
      <c r="F500" s="411"/>
      <c r="G500" s="411"/>
      <c r="H500" s="411"/>
      <c r="I500" s="411"/>
    </row>
    <row r="501" spans="2:9">
      <c r="B501" s="428" t="s">
        <v>172</v>
      </c>
      <c r="C501" s="411"/>
      <c r="D501" s="411"/>
      <c r="E501" s="411"/>
      <c r="F501" s="411"/>
      <c r="G501" s="411"/>
      <c r="H501" s="411"/>
      <c r="I501" s="411"/>
    </row>
    <row r="502" spans="2:9">
      <c r="B502" s="414"/>
      <c r="C502" s="411"/>
      <c r="D502" s="411"/>
      <c r="E502" s="411"/>
      <c r="F502" s="411"/>
      <c r="G502" s="411"/>
      <c r="H502" s="411"/>
      <c r="I502" s="411"/>
    </row>
    <row r="503" spans="2:9">
      <c r="B503" s="415"/>
      <c r="C503" s="416">
        <v>2014</v>
      </c>
      <c r="D503" s="416">
        <v>2015</v>
      </c>
      <c r="E503" s="416">
        <v>2016</v>
      </c>
      <c r="F503" s="416">
        <v>2017</v>
      </c>
      <c r="G503" s="416">
        <v>2018</v>
      </c>
      <c r="H503" s="416">
        <v>2019</v>
      </c>
      <c r="I503" s="416">
        <v>2020</v>
      </c>
    </row>
    <row r="504" spans="2:9">
      <c r="B504" s="414" t="s">
        <v>525</v>
      </c>
      <c r="C504" s="411"/>
      <c r="D504" s="411"/>
      <c r="E504" s="411"/>
      <c r="F504" s="411"/>
      <c r="G504" s="411"/>
      <c r="H504" s="411"/>
      <c r="I504" s="411"/>
    </row>
    <row r="505" spans="2:9">
      <c r="B505" s="82" t="s">
        <v>88</v>
      </c>
      <c r="C505" s="461" t="s">
        <v>139</v>
      </c>
      <c r="D505" s="461" t="s">
        <v>139</v>
      </c>
      <c r="E505" s="461" t="s">
        <v>139</v>
      </c>
      <c r="F505" s="461" t="s">
        <v>139</v>
      </c>
      <c r="G505" s="461" t="s">
        <v>139</v>
      </c>
      <c r="H505" s="461" t="s">
        <v>139</v>
      </c>
      <c r="I505" s="461" t="s">
        <v>139</v>
      </c>
    </row>
    <row r="506" spans="2:9">
      <c r="B506" s="242" t="s">
        <v>157</v>
      </c>
      <c r="C506" s="461" t="s">
        <v>139</v>
      </c>
      <c r="D506" s="461" t="s">
        <v>139</v>
      </c>
      <c r="E506" s="461" t="s">
        <v>139</v>
      </c>
      <c r="F506" s="461" t="s">
        <v>139</v>
      </c>
      <c r="G506" s="461" t="s">
        <v>139</v>
      </c>
      <c r="H506" s="461" t="s">
        <v>139</v>
      </c>
      <c r="I506" s="461" t="s">
        <v>139</v>
      </c>
    </row>
    <row r="507" spans="2:9">
      <c r="B507" s="242" t="s">
        <v>280</v>
      </c>
      <c r="C507" s="461" t="s">
        <v>139</v>
      </c>
      <c r="D507" s="461" t="s">
        <v>139</v>
      </c>
      <c r="E507" s="461" t="s">
        <v>139</v>
      </c>
      <c r="F507" s="461" t="s">
        <v>139</v>
      </c>
      <c r="G507" s="461" t="s">
        <v>139</v>
      </c>
      <c r="H507" s="461" t="s">
        <v>139</v>
      </c>
      <c r="I507" s="461" t="s">
        <v>139</v>
      </c>
    </row>
    <row r="508" spans="2:9">
      <c r="B508" s="242" t="s">
        <v>162</v>
      </c>
      <c r="C508" s="461" t="s">
        <v>139</v>
      </c>
      <c r="D508" s="461" t="s">
        <v>139</v>
      </c>
      <c r="E508" s="461" t="s">
        <v>139</v>
      </c>
      <c r="F508" s="461" t="s">
        <v>139</v>
      </c>
      <c r="G508" s="461" t="s">
        <v>139</v>
      </c>
      <c r="H508" s="461" t="s">
        <v>139</v>
      </c>
      <c r="I508" s="461" t="s">
        <v>139</v>
      </c>
    </row>
    <row r="509" spans="2:9">
      <c r="B509" s="242" t="s">
        <v>236</v>
      </c>
      <c r="C509" s="461" t="s">
        <v>139</v>
      </c>
      <c r="D509" s="461" t="s">
        <v>139</v>
      </c>
      <c r="E509" s="461" t="s">
        <v>139</v>
      </c>
      <c r="F509" s="461" t="s">
        <v>139</v>
      </c>
      <c r="G509" s="461" t="s">
        <v>139</v>
      </c>
      <c r="H509" s="461" t="s">
        <v>139</v>
      </c>
      <c r="I509" s="461" t="s">
        <v>139</v>
      </c>
    </row>
    <row r="510" spans="2:9">
      <c r="B510" s="242"/>
      <c r="C510" s="461"/>
      <c r="D510" s="461"/>
      <c r="E510" s="461"/>
      <c r="F510" s="461"/>
      <c r="G510" s="461"/>
      <c r="H510" s="461"/>
      <c r="I510" s="461"/>
    </row>
    <row r="511" spans="2:9">
      <c r="B511" s="82" t="s">
        <v>281</v>
      </c>
      <c r="C511" s="461" t="s">
        <v>139</v>
      </c>
      <c r="D511" s="461" t="s">
        <v>139</v>
      </c>
      <c r="E511" s="461" t="s">
        <v>139</v>
      </c>
      <c r="F511" s="461" t="s">
        <v>139</v>
      </c>
      <c r="G511" s="461" t="s">
        <v>139</v>
      </c>
      <c r="H511" s="461" t="s">
        <v>139</v>
      </c>
      <c r="I511" s="461" t="s">
        <v>139</v>
      </c>
    </row>
    <row r="512" spans="2:9">
      <c r="B512" s="242" t="s">
        <v>157</v>
      </c>
      <c r="C512" s="461" t="s">
        <v>139</v>
      </c>
      <c r="D512" s="461" t="s">
        <v>139</v>
      </c>
      <c r="E512" s="461" t="s">
        <v>139</v>
      </c>
      <c r="F512" s="461" t="s">
        <v>139</v>
      </c>
      <c r="G512" s="461" t="s">
        <v>139</v>
      </c>
      <c r="H512" s="461" t="s">
        <v>139</v>
      </c>
      <c r="I512" s="461" t="s">
        <v>139</v>
      </c>
    </row>
    <row r="513" spans="2:9">
      <c r="B513" s="242" t="s">
        <v>280</v>
      </c>
      <c r="C513" s="461" t="s">
        <v>139</v>
      </c>
      <c r="D513" s="461" t="s">
        <v>139</v>
      </c>
      <c r="E513" s="461" t="s">
        <v>139</v>
      </c>
      <c r="F513" s="461" t="s">
        <v>139</v>
      </c>
      <c r="G513" s="461" t="s">
        <v>139</v>
      </c>
      <c r="H513" s="461" t="s">
        <v>139</v>
      </c>
      <c r="I513" s="461" t="s">
        <v>139</v>
      </c>
    </row>
    <row r="514" spans="2:9">
      <c r="B514" s="242" t="s">
        <v>162</v>
      </c>
      <c r="C514" s="461" t="s">
        <v>139</v>
      </c>
      <c r="D514" s="461" t="s">
        <v>139</v>
      </c>
      <c r="E514" s="461" t="s">
        <v>139</v>
      </c>
      <c r="F514" s="461" t="s">
        <v>139</v>
      </c>
      <c r="G514" s="461" t="s">
        <v>139</v>
      </c>
      <c r="H514" s="461" t="s">
        <v>139</v>
      </c>
      <c r="I514" s="461" t="s">
        <v>139</v>
      </c>
    </row>
    <row r="515" spans="2:9">
      <c r="B515" s="242" t="s">
        <v>236</v>
      </c>
      <c r="C515" s="461" t="s">
        <v>139</v>
      </c>
      <c r="D515" s="461" t="s">
        <v>139</v>
      </c>
      <c r="E515" s="461" t="s">
        <v>139</v>
      </c>
      <c r="F515" s="461" t="s">
        <v>139</v>
      </c>
      <c r="G515" s="461" t="s">
        <v>139</v>
      </c>
      <c r="H515" s="461" t="s">
        <v>139</v>
      </c>
      <c r="I515" s="461" t="s">
        <v>139</v>
      </c>
    </row>
    <row r="516" spans="2:9">
      <c r="B516" s="242"/>
      <c r="C516" s="461"/>
      <c r="D516" s="461"/>
      <c r="E516" s="461"/>
      <c r="F516" s="461"/>
      <c r="G516" s="461"/>
      <c r="H516" s="461"/>
      <c r="I516" s="461"/>
    </row>
    <row r="517" spans="2:9">
      <c r="B517" s="82" t="s">
        <v>282</v>
      </c>
      <c r="C517" s="461" t="s">
        <v>139</v>
      </c>
      <c r="D517" s="461" t="s">
        <v>139</v>
      </c>
      <c r="E517" s="461" t="s">
        <v>139</v>
      </c>
      <c r="F517" s="461" t="s">
        <v>139</v>
      </c>
      <c r="G517" s="461" t="s">
        <v>139</v>
      </c>
      <c r="H517" s="461" t="s">
        <v>139</v>
      </c>
      <c r="I517" s="461" t="s">
        <v>139</v>
      </c>
    </row>
    <row r="518" spans="2:9">
      <c r="B518" s="242" t="s">
        <v>157</v>
      </c>
      <c r="C518" s="461" t="s">
        <v>139</v>
      </c>
      <c r="D518" s="461" t="s">
        <v>139</v>
      </c>
      <c r="E518" s="461" t="s">
        <v>139</v>
      </c>
      <c r="F518" s="461" t="s">
        <v>139</v>
      </c>
      <c r="G518" s="461" t="s">
        <v>139</v>
      </c>
      <c r="H518" s="461" t="s">
        <v>139</v>
      </c>
      <c r="I518" s="461" t="s">
        <v>139</v>
      </c>
    </row>
    <row r="519" spans="2:9">
      <c r="B519" s="242" t="s">
        <v>280</v>
      </c>
      <c r="C519" s="461" t="s">
        <v>139</v>
      </c>
      <c r="D519" s="461" t="s">
        <v>139</v>
      </c>
      <c r="E519" s="461" t="s">
        <v>139</v>
      </c>
      <c r="F519" s="461" t="s">
        <v>139</v>
      </c>
      <c r="G519" s="461" t="s">
        <v>139</v>
      </c>
      <c r="H519" s="461" t="s">
        <v>139</v>
      </c>
      <c r="I519" s="461" t="s">
        <v>139</v>
      </c>
    </row>
    <row r="520" spans="2:9">
      <c r="B520" s="242" t="s">
        <v>162</v>
      </c>
      <c r="C520" s="461" t="s">
        <v>139</v>
      </c>
      <c r="D520" s="461" t="s">
        <v>139</v>
      </c>
      <c r="E520" s="461" t="s">
        <v>139</v>
      </c>
      <c r="F520" s="461" t="s">
        <v>139</v>
      </c>
      <c r="G520" s="461" t="s">
        <v>139</v>
      </c>
      <c r="H520" s="461" t="s">
        <v>139</v>
      </c>
      <c r="I520" s="461" t="s">
        <v>139</v>
      </c>
    </row>
    <row r="521" spans="2:9" ht="15" thickBot="1">
      <c r="B521" s="242" t="s">
        <v>236</v>
      </c>
      <c r="C521" s="461" t="s">
        <v>139</v>
      </c>
      <c r="D521" s="461" t="s">
        <v>139</v>
      </c>
      <c r="E521" s="461" t="s">
        <v>139</v>
      </c>
      <c r="F521" s="461" t="s">
        <v>139</v>
      </c>
      <c r="G521" s="461" t="s">
        <v>139</v>
      </c>
      <c r="H521" s="461" t="s">
        <v>139</v>
      </c>
      <c r="I521" s="461" t="s">
        <v>139</v>
      </c>
    </row>
    <row r="522" spans="2:9" ht="15" thickTop="1">
      <c r="B522" s="1359" t="s">
        <v>1058</v>
      </c>
      <c r="C522" s="1359"/>
      <c r="D522" s="1359"/>
      <c r="E522" s="1359"/>
      <c r="F522" s="1359"/>
      <c r="G522" s="1359"/>
      <c r="H522" s="1359"/>
      <c r="I522" s="1359"/>
    </row>
    <row r="523" spans="2:9">
      <c r="B523" s="1310"/>
      <c r="C523" s="1310"/>
      <c r="D523" s="1310"/>
      <c r="E523" s="1310"/>
      <c r="F523" s="1310"/>
      <c r="G523" s="1310"/>
      <c r="H523" s="1310"/>
      <c r="I523" s="1310"/>
    </row>
    <row r="524" spans="2:9">
      <c r="B524" s="422"/>
      <c r="C524" s="411"/>
      <c r="D524" s="411"/>
      <c r="E524" s="411"/>
      <c r="F524" s="411"/>
      <c r="G524" s="411"/>
      <c r="H524" s="411"/>
      <c r="I524" s="411"/>
    </row>
    <row r="525" spans="2:9">
      <c r="B525" s="1358" t="s">
        <v>36</v>
      </c>
      <c r="C525" s="1358"/>
      <c r="D525" s="1358"/>
      <c r="E525" s="1358"/>
      <c r="F525" s="1358"/>
      <c r="G525" s="1358"/>
      <c r="H525" s="1358"/>
      <c r="I525" s="1358"/>
    </row>
    <row r="526" spans="2:9">
      <c r="B526" s="413" t="s">
        <v>35</v>
      </c>
      <c r="C526" s="411"/>
      <c r="D526" s="411"/>
      <c r="E526" s="411"/>
      <c r="F526" s="411"/>
      <c r="G526" s="411"/>
      <c r="H526" s="411"/>
      <c r="I526" s="411"/>
    </row>
    <row r="527" spans="2:9">
      <c r="B527" s="428" t="s">
        <v>288</v>
      </c>
      <c r="C527" s="411"/>
      <c r="D527" s="411"/>
      <c r="E527" s="411"/>
      <c r="F527" s="411"/>
      <c r="G527" s="411"/>
      <c r="H527" s="411"/>
      <c r="I527" s="411"/>
    </row>
    <row r="528" spans="2:9">
      <c r="B528" s="422"/>
      <c r="C528" s="411"/>
      <c r="D528" s="411"/>
      <c r="E528" s="411"/>
      <c r="F528" s="411"/>
      <c r="G528" s="411"/>
      <c r="H528" s="411"/>
      <c r="I528" s="411"/>
    </row>
    <row r="529" spans="2:9">
      <c r="B529" s="415"/>
      <c r="C529" s="416">
        <v>2014</v>
      </c>
      <c r="D529" s="416">
        <v>2015</v>
      </c>
      <c r="E529" s="416">
        <v>2016</v>
      </c>
      <c r="F529" s="416">
        <v>2017</v>
      </c>
      <c r="G529" s="416">
        <v>2018</v>
      </c>
      <c r="H529" s="416">
        <v>2019</v>
      </c>
      <c r="I529" s="416">
        <v>2020</v>
      </c>
    </row>
    <row r="530" spans="2:9">
      <c r="B530" s="561" t="s">
        <v>1090</v>
      </c>
      <c r="C530" s="411"/>
      <c r="D530" s="411"/>
      <c r="E530" s="411"/>
      <c r="F530" s="411"/>
      <c r="G530" s="411"/>
      <c r="H530" s="411"/>
      <c r="I530" s="411"/>
    </row>
    <row r="531" spans="2:9">
      <c r="B531" s="82" t="s">
        <v>290</v>
      </c>
      <c r="C531" s="461">
        <v>68</v>
      </c>
      <c r="D531" s="461">
        <v>113</v>
      </c>
      <c r="E531" s="461">
        <v>96</v>
      </c>
      <c r="F531" s="461">
        <v>150</v>
      </c>
      <c r="G531" s="461">
        <v>36</v>
      </c>
      <c r="H531" s="461">
        <v>56</v>
      </c>
      <c r="I531" s="461">
        <v>46</v>
      </c>
    </row>
    <row r="532" spans="2:9">
      <c r="B532" s="242" t="s">
        <v>291</v>
      </c>
      <c r="C532" s="461">
        <v>68</v>
      </c>
      <c r="D532" s="461">
        <v>100</v>
      </c>
      <c r="E532" s="461">
        <v>83</v>
      </c>
      <c r="F532" s="461">
        <v>148</v>
      </c>
      <c r="G532" s="461">
        <v>32</v>
      </c>
      <c r="H532" s="461">
        <v>47</v>
      </c>
      <c r="I532" s="461">
        <v>43</v>
      </c>
    </row>
    <row r="533" spans="2:9">
      <c r="B533" s="475" t="s">
        <v>292</v>
      </c>
      <c r="C533" s="461">
        <v>19</v>
      </c>
      <c r="D533" s="461">
        <v>22</v>
      </c>
      <c r="E533" s="461">
        <v>2</v>
      </c>
      <c r="F533" s="461">
        <v>13</v>
      </c>
      <c r="G533" s="461">
        <v>3</v>
      </c>
      <c r="H533" s="461">
        <v>9</v>
      </c>
      <c r="I533" s="461">
        <v>12</v>
      </c>
    </row>
    <row r="534" spans="2:9">
      <c r="B534" s="475" t="s">
        <v>293</v>
      </c>
      <c r="C534" s="461">
        <v>49</v>
      </c>
      <c r="D534" s="461">
        <v>78</v>
      </c>
      <c r="E534" s="461">
        <v>81</v>
      </c>
      <c r="F534" s="461">
        <v>135</v>
      </c>
      <c r="G534" s="461">
        <v>29</v>
      </c>
      <c r="H534" s="461">
        <v>38</v>
      </c>
      <c r="I534" s="461">
        <v>31</v>
      </c>
    </row>
    <row r="535" spans="2:9">
      <c r="B535" s="242" t="s">
        <v>294</v>
      </c>
      <c r="C535" s="461" t="s">
        <v>139</v>
      </c>
      <c r="D535" s="461" t="s">
        <v>139</v>
      </c>
      <c r="E535" s="461" t="s">
        <v>139</v>
      </c>
      <c r="F535" s="461" t="s">
        <v>139</v>
      </c>
      <c r="G535" s="461" t="s">
        <v>139</v>
      </c>
      <c r="H535" s="461" t="s">
        <v>139</v>
      </c>
      <c r="I535" s="461" t="s">
        <v>139</v>
      </c>
    </row>
    <row r="536" spans="2:9" ht="15" thickBot="1">
      <c r="B536" s="242" t="s">
        <v>236</v>
      </c>
      <c r="C536" s="461">
        <v>0</v>
      </c>
      <c r="D536" s="461">
        <v>13</v>
      </c>
      <c r="E536" s="461">
        <v>13</v>
      </c>
      <c r="F536" s="461">
        <v>2</v>
      </c>
      <c r="G536" s="461">
        <v>4</v>
      </c>
      <c r="H536" s="461">
        <v>9</v>
      </c>
      <c r="I536" s="461">
        <v>3</v>
      </c>
    </row>
    <row r="537" spans="2:9" ht="15" thickTop="1">
      <c r="B537" s="1359" t="s">
        <v>1091</v>
      </c>
      <c r="C537" s="1359"/>
      <c r="D537" s="1359"/>
      <c r="E537" s="1359"/>
      <c r="F537" s="1359"/>
      <c r="G537" s="1359"/>
      <c r="H537" s="1359"/>
      <c r="I537" s="1359"/>
    </row>
    <row r="538" spans="2:9">
      <c r="B538" s="417" t="s">
        <v>1092</v>
      </c>
      <c r="C538" s="411"/>
      <c r="D538" s="411"/>
      <c r="E538" s="411"/>
      <c r="F538" s="411"/>
      <c r="G538" s="411"/>
      <c r="H538" s="411"/>
      <c r="I538" s="411"/>
    </row>
    <row r="539" spans="2:9">
      <c r="B539" s="417"/>
      <c r="C539" s="411"/>
      <c r="D539" s="411"/>
      <c r="E539" s="411"/>
      <c r="F539" s="411"/>
      <c r="G539" s="411"/>
      <c r="H539" s="411"/>
      <c r="I539" s="411"/>
    </row>
    <row r="540" spans="2:9">
      <c r="B540" s="1358" t="s">
        <v>38</v>
      </c>
      <c r="C540" s="1358"/>
      <c r="D540" s="1358"/>
      <c r="E540" s="1358"/>
      <c r="F540" s="1358"/>
      <c r="G540" s="1358"/>
      <c r="H540" s="1358"/>
      <c r="I540" s="1358"/>
    </row>
    <row r="541" spans="2:9">
      <c r="B541" s="413" t="s">
        <v>37</v>
      </c>
      <c r="C541" s="411"/>
      <c r="D541" s="411"/>
      <c r="E541" s="411"/>
      <c r="F541" s="411"/>
      <c r="G541" s="411"/>
      <c r="H541" s="411"/>
      <c r="I541" s="411"/>
    </row>
    <row r="542" spans="2:9">
      <c r="B542" s="422" t="s">
        <v>115</v>
      </c>
      <c r="C542" s="411"/>
      <c r="D542" s="411"/>
      <c r="E542" s="411"/>
      <c r="F542" s="411"/>
      <c r="G542" s="411"/>
      <c r="H542" s="411"/>
      <c r="I542" s="411"/>
    </row>
    <row r="543" spans="2:9">
      <c r="B543" s="417"/>
      <c r="C543" s="411"/>
      <c r="D543" s="411"/>
      <c r="E543" s="411"/>
      <c r="F543" s="411"/>
      <c r="G543" s="411"/>
      <c r="H543" s="411"/>
      <c r="I543" s="411"/>
    </row>
    <row r="544" spans="2:9">
      <c r="B544" s="415"/>
      <c r="C544" s="416">
        <v>2014</v>
      </c>
      <c r="D544" s="416">
        <v>2015</v>
      </c>
      <c r="E544" s="416">
        <v>2016</v>
      </c>
      <c r="F544" s="416">
        <v>2017</v>
      </c>
      <c r="G544" s="416">
        <v>2018</v>
      </c>
      <c r="H544" s="416">
        <v>2019</v>
      </c>
      <c r="I544" s="416">
        <v>2020</v>
      </c>
    </row>
    <row r="545" spans="2:9">
      <c r="B545" s="85" t="s">
        <v>525</v>
      </c>
      <c r="C545" s="411"/>
      <c r="D545" s="411"/>
      <c r="E545" s="411"/>
      <c r="F545" s="411"/>
      <c r="G545" s="411"/>
      <c r="H545" s="411"/>
      <c r="I545" s="411"/>
    </row>
    <row r="546" spans="2:9" ht="15" thickBot="1">
      <c r="B546" s="82" t="s">
        <v>304</v>
      </c>
      <c r="C546" s="461" t="s">
        <v>139</v>
      </c>
      <c r="D546" s="461" t="s">
        <v>139</v>
      </c>
      <c r="E546" s="461" t="s">
        <v>139</v>
      </c>
      <c r="F546" s="461" t="s">
        <v>139</v>
      </c>
      <c r="G546" s="461" t="s">
        <v>139</v>
      </c>
      <c r="H546" s="461" t="s">
        <v>139</v>
      </c>
      <c r="I546" s="461" t="s">
        <v>139</v>
      </c>
    </row>
    <row r="547" spans="2:9" ht="15" thickTop="1">
      <c r="B547" s="1359" t="s">
        <v>1058</v>
      </c>
      <c r="C547" s="1359"/>
      <c r="D547" s="1359"/>
      <c r="E547" s="1359"/>
      <c r="F547" s="1359"/>
      <c r="G547" s="1359"/>
      <c r="H547" s="1359"/>
      <c r="I547" s="1359"/>
    </row>
    <row r="548" spans="2:9">
      <c r="B548" s="1310"/>
      <c r="C548" s="1310"/>
      <c r="D548" s="1310"/>
      <c r="E548" s="1310"/>
      <c r="F548" s="1310"/>
      <c r="G548" s="1310"/>
      <c r="H548" s="1310"/>
      <c r="I548" s="1310"/>
    </row>
    <row r="549" spans="2:9">
      <c r="B549" s="417"/>
      <c r="C549" s="411"/>
      <c r="D549" s="411"/>
      <c r="E549" s="411"/>
      <c r="F549" s="411"/>
      <c r="G549" s="411"/>
      <c r="H549" s="411"/>
      <c r="I549" s="411"/>
    </row>
    <row r="550" spans="2:9">
      <c r="B550" s="1358" t="s">
        <v>40</v>
      </c>
      <c r="C550" s="1358"/>
      <c r="D550" s="1358"/>
      <c r="E550" s="1358"/>
      <c r="F550" s="1358"/>
      <c r="G550" s="1358"/>
      <c r="H550" s="1358"/>
      <c r="I550" s="1358"/>
    </row>
    <row r="551" spans="2:9">
      <c r="B551" s="413" t="s">
        <v>39</v>
      </c>
      <c r="C551" s="411"/>
      <c r="D551" s="411"/>
      <c r="E551" s="411"/>
      <c r="F551" s="411"/>
      <c r="G551" s="411"/>
      <c r="H551" s="411"/>
      <c r="I551" s="411"/>
    </row>
    <row r="552" spans="2:9">
      <c r="B552" s="422" t="s">
        <v>271</v>
      </c>
      <c r="C552" s="411"/>
      <c r="D552" s="411"/>
      <c r="E552" s="411"/>
      <c r="F552" s="411"/>
      <c r="G552" s="411"/>
      <c r="H552" s="411"/>
      <c r="I552" s="411"/>
    </row>
    <row r="553" spans="2:9">
      <c r="B553" s="417"/>
      <c r="C553" s="411"/>
      <c r="D553" s="411"/>
      <c r="E553" s="411"/>
      <c r="F553" s="411"/>
      <c r="G553" s="411"/>
      <c r="H553" s="411"/>
      <c r="I553" s="411"/>
    </row>
    <row r="554" spans="2:9">
      <c r="B554" s="415"/>
      <c r="C554" s="416">
        <v>2014</v>
      </c>
      <c r="D554" s="416">
        <v>2015</v>
      </c>
      <c r="E554" s="416">
        <v>2016</v>
      </c>
      <c r="F554" s="416">
        <v>2017</v>
      </c>
      <c r="G554" s="416">
        <v>2018</v>
      </c>
      <c r="H554" s="416">
        <v>2019</v>
      </c>
      <c r="I554" s="416">
        <v>2020</v>
      </c>
    </row>
    <row r="555" spans="2:9">
      <c r="B555" s="561" t="s">
        <v>1090</v>
      </c>
      <c r="C555" s="411"/>
      <c r="D555" s="411"/>
      <c r="E555" s="411"/>
      <c r="F555" s="411"/>
      <c r="G555" s="411"/>
      <c r="H555" s="411"/>
      <c r="I555" s="411"/>
    </row>
    <row r="556" spans="2:9">
      <c r="B556" s="82" t="s">
        <v>306</v>
      </c>
      <c r="C556" s="436">
        <v>53589</v>
      </c>
      <c r="D556" s="436">
        <v>94021</v>
      </c>
      <c r="E556" s="436">
        <v>147611</v>
      </c>
      <c r="F556" s="436">
        <v>193288</v>
      </c>
      <c r="G556" s="436">
        <v>267986</v>
      </c>
      <c r="H556" s="436">
        <v>266351</v>
      </c>
      <c r="I556" s="436">
        <v>239949</v>
      </c>
    </row>
    <row r="557" spans="2:9">
      <c r="B557" s="242" t="s">
        <v>291</v>
      </c>
      <c r="C557" s="436">
        <v>53525</v>
      </c>
      <c r="D557" s="436">
        <v>93634</v>
      </c>
      <c r="E557" s="436">
        <v>146803</v>
      </c>
      <c r="F557" s="436">
        <v>191430</v>
      </c>
      <c r="G557" s="436">
        <v>266385</v>
      </c>
      <c r="H557" s="436">
        <v>263529</v>
      </c>
      <c r="I557" s="436">
        <v>237111</v>
      </c>
    </row>
    <row r="558" spans="2:9">
      <c r="B558" s="475" t="s">
        <v>292</v>
      </c>
      <c r="C558" s="436">
        <v>11072</v>
      </c>
      <c r="D558" s="436">
        <v>7572</v>
      </c>
      <c r="E558" s="436">
        <v>27558</v>
      </c>
      <c r="F558" s="436">
        <v>23649</v>
      </c>
      <c r="G558" s="436">
        <v>35551</v>
      </c>
      <c r="H558" s="436">
        <v>9011</v>
      </c>
      <c r="I558" s="436">
        <v>4301</v>
      </c>
    </row>
    <row r="559" spans="2:9">
      <c r="B559" s="475" t="s">
        <v>293</v>
      </c>
      <c r="C559" s="436">
        <v>42453</v>
      </c>
      <c r="D559" s="436">
        <v>86062</v>
      </c>
      <c r="E559" s="436">
        <v>119245</v>
      </c>
      <c r="F559" s="436">
        <v>167781</v>
      </c>
      <c r="G559" s="436">
        <v>230834</v>
      </c>
      <c r="H559" s="436">
        <v>254518</v>
      </c>
      <c r="I559" s="436">
        <v>232810</v>
      </c>
    </row>
    <row r="560" spans="2:9">
      <c r="B560" s="242" t="s">
        <v>294</v>
      </c>
      <c r="C560" s="461" t="s">
        <v>139</v>
      </c>
      <c r="D560" s="461" t="s">
        <v>139</v>
      </c>
      <c r="E560" s="461" t="s">
        <v>139</v>
      </c>
      <c r="F560" s="461" t="s">
        <v>139</v>
      </c>
      <c r="G560" s="461" t="s">
        <v>139</v>
      </c>
      <c r="H560" s="461" t="s">
        <v>139</v>
      </c>
      <c r="I560" s="461" t="s">
        <v>139</v>
      </c>
    </row>
    <row r="561" spans="2:9" ht="15.6">
      <c r="B561" s="242" t="s">
        <v>912</v>
      </c>
      <c r="C561" s="461">
        <v>64</v>
      </c>
      <c r="D561" s="461">
        <v>387</v>
      </c>
      <c r="E561" s="461">
        <v>808</v>
      </c>
      <c r="F561" s="461">
        <v>1858</v>
      </c>
      <c r="G561" s="461">
        <v>1601</v>
      </c>
      <c r="H561" s="436">
        <v>2822</v>
      </c>
      <c r="I561" s="436">
        <v>2838</v>
      </c>
    </row>
    <row r="562" spans="2:9">
      <c r="B562" s="242"/>
      <c r="C562" s="461"/>
      <c r="D562" s="461"/>
      <c r="E562" s="461"/>
      <c r="F562" s="461"/>
      <c r="G562" s="461"/>
      <c r="H562" s="461"/>
      <c r="I562" s="461"/>
    </row>
    <row r="563" spans="2:9">
      <c r="B563" s="82" t="s">
        <v>308</v>
      </c>
      <c r="C563" s="461" t="s">
        <v>139</v>
      </c>
      <c r="D563" s="461" t="s">
        <v>139</v>
      </c>
      <c r="E563" s="461" t="s">
        <v>139</v>
      </c>
      <c r="F563" s="461" t="s">
        <v>139</v>
      </c>
      <c r="G563" s="461" t="s">
        <v>139</v>
      </c>
      <c r="H563" s="461" t="s">
        <v>139</v>
      </c>
      <c r="I563" s="461" t="s">
        <v>139</v>
      </c>
    </row>
    <row r="564" spans="2:9">
      <c r="B564" s="242" t="s">
        <v>309</v>
      </c>
      <c r="C564" s="461" t="s">
        <v>139</v>
      </c>
      <c r="D564" s="461" t="s">
        <v>139</v>
      </c>
      <c r="E564" s="461" t="s">
        <v>139</v>
      </c>
      <c r="F564" s="461" t="s">
        <v>139</v>
      </c>
      <c r="G564" s="461" t="s">
        <v>139</v>
      </c>
      <c r="H564" s="461" t="s">
        <v>139</v>
      </c>
      <c r="I564" s="461" t="s">
        <v>139</v>
      </c>
    </row>
    <row r="565" spans="2:9">
      <c r="B565" s="242" t="s">
        <v>310</v>
      </c>
      <c r="C565" s="461" t="s">
        <v>139</v>
      </c>
      <c r="D565" s="461" t="s">
        <v>139</v>
      </c>
      <c r="E565" s="461" t="s">
        <v>139</v>
      </c>
      <c r="F565" s="461" t="s">
        <v>139</v>
      </c>
      <c r="G565" s="461" t="s">
        <v>139</v>
      </c>
      <c r="H565" s="461" t="s">
        <v>139</v>
      </c>
      <c r="I565" s="461" t="s">
        <v>139</v>
      </c>
    </row>
    <row r="566" spans="2:9">
      <c r="B566" s="242" t="s">
        <v>311</v>
      </c>
      <c r="C566" s="461" t="s">
        <v>139</v>
      </c>
      <c r="D566" s="461" t="s">
        <v>139</v>
      </c>
      <c r="E566" s="461" t="s">
        <v>139</v>
      </c>
      <c r="F566" s="461" t="s">
        <v>139</v>
      </c>
      <c r="G566" s="461" t="s">
        <v>139</v>
      </c>
      <c r="H566" s="461" t="s">
        <v>139</v>
      </c>
      <c r="I566" s="461" t="s">
        <v>139</v>
      </c>
    </row>
    <row r="567" spans="2:9">
      <c r="B567" s="242" t="s">
        <v>312</v>
      </c>
      <c r="C567" s="461" t="s">
        <v>139</v>
      </c>
      <c r="D567" s="461" t="s">
        <v>139</v>
      </c>
      <c r="E567" s="461" t="s">
        <v>139</v>
      </c>
      <c r="F567" s="461" t="s">
        <v>139</v>
      </c>
      <c r="G567" s="461" t="s">
        <v>139</v>
      </c>
      <c r="H567" s="461" t="s">
        <v>139</v>
      </c>
      <c r="I567" s="461" t="s">
        <v>139</v>
      </c>
    </row>
    <row r="568" spans="2:9">
      <c r="B568" s="242" t="s">
        <v>313</v>
      </c>
      <c r="C568" s="461" t="s">
        <v>139</v>
      </c>
      <c r="D568" s="461" t="s">
        <v>139</v>
      </c>
      <c r="E568" s="461" t="s">
        <v>139</v>
      </c>
      <c r="F568" s="461" t="s">
        <v>139</v>
      </c>
      <c r="G568" s="461" t="s">
        <v>139</v>
      </c>
      <c r="H568" s="461" t="s">
        <v>139</v>
      </c>
      <c r="I568" s="461" t="s">
        <v>139</v>
      </c>
    </row>
    <row r="569" spans="2:9" ht="15" thickBot="1">
      <c r="B569" s="242" t="s">
        <v>314</v>
      </c>
      <c r="C569" s="461" t="s">
        <v>139</v>
      </c>
      <c r="D569" s="461" t="s">
        <v>139</v>
      </c>
      <c r="E569" s="461" t="s">
        <v>139</v>
      </c>
      <c r="F569" s="461" t="s">
        <v>139</v>
      </c>
      <c r="G569" s="461" t="s">
        <v>139</v>
      </c>
      <c r="H569" s="461" t="s">
        <v>139</v>
      </c>
      <c r="I569" s="461" t="s">
        <v>139</v>
      </c>
    </row>
    <row r="570" spans="2:9" ht="15" thickTop="1">
      <c r="B570" s="1390" t="s">
        <v>1093</v>
      </c>
      <c r="C570" s="1359"/>
      <c r="D570" s="1359"/>
      <c r="E570" s="1359"/>
      <c r="F570" s="1359"/>
      <c r="G570" s="1359"/>
      <c r="H570" s="1359"/>
      <c r="I570" s="1359"/>
    </row>
    <row r="571" spans="2:9">
      <c r="B571" s="1374" t="s">
        <v>1094</v>
      </c>
      <c r="C571" s="1374"/>
      <c r="D571" s="1374"/>
      <c r="E571" s="1374"/>
      <c r="F571" s="1374"/>
      <c r="G571" s="1374"/>
      <c r="H571" s="1374"/>
      <c r="I571" s="1374"/>
    </row>
    <row r="572" spans="2:9">
      <c r="B572" s="417"/>
      <c r="C572" s="411"/>
      <c r="D572" s="411"/>
      <c r="E572" s="411"/>
      <c r="F572" s="411"/>
      <c r="G572" s="411"/>
      <c r="H572" s="411"/>
      <c r="I572" s="411"/>
    </row>
    <row r="573" spans="2:9">
      <c r="B573" s="1358" t="s">
        <v>42</v>
      </c>
      <c r="C573" s="1358"/>
      <c r="D573" s="1358"/>
      <c r="E573" s="1358"/>
      <c r="F573" s="1358"/>
      <c r="G573" s="1358"/>
      <c r="H573" s="1358"/>
      <c r="I573" s="1358"/>
    </row>
    <row r="574" spans="2:9">
      <c r="B574" s="413" t="s">
        <v>41</v>
      </c>
      <c r="C574" s="411"/>
      <c r="D574" s="411"/>
      <c r="E574" s="411"/>
      <c r="F574" s="411"/>
      <c r="G574" s="411"/>
      <c r="H574" s="411"/>
      <c r="I574" s="411"/>
    </row>
    <row r="575" spans="2:9">
      <c r="B575" s="422" t="s">
        <v>318</v>
      </c>
      <c r="C575" s="411"/>
      <c r="D575" s="411"/>
      <c r="E575" s="411"/>
      <c r="F575" s="411"/>
      <c r="G575" s="411"/>
      <c r="H575" s="411"/>
      <c r="I575" s="411"/>
    </row>
    <row r="576" spans="2:9">
      <c r="B576" s="422"/>
      <c r="C576" s="411"/>
      <c r="D576" s="411"/>
      <c r="E576" s="411"/>
      <c r="F576" s="411"/>
      <c r="G576" s="411"/>
      <c r="H576" s="411"/>
      <c r="I576" s="411"/>
    </row>
    <row r="577" spans="2:9">
      <c r="B577" s="415"/>
      <c r="C577" s="416">
        <v>2014</v>
      </c>
      <c r="D577" s="416">
        <v>2015</v>
      </c>
      <c r="E577" s="416">
        <v>2016</v>
      </c>
      <c r="F577" s="416">
        <v>2017</v>
      </c>
      <c r="G577" s="416">
        <v>2018</v>
      </c>
      <c r="H577" s="416">
        <v>2019</v>
      </c>
      <c r="I577" s="416">
        <v>2020</v>
      </c>
    </row>
    <row r="578" spans="2:9">
      <c r="B578" s="561" t="s">
        <v>913</v>
      </c>
      <c r="C578" s="411"/>
      <c r="D578" s="411"/>
      <c r="E578" s="411"/>
      <c r="F578" s="411"/>
      <c r="G578" s="411"/>
      <c r="H578" s="411"/>
      <c r="I578" s="411"/>
    </row>
    <row r="579" spans="2:9">
      <c r="B579" s="82" t="s">
        <v>306</v>
      </c>
      <c r="C579" s="426">
        <v>21914.638839792427</v>
      </c>
      <c r="D579" s="426">
        <v>28563.953683204396</v>
      </c>
      <c r="E579" s="426">
        <v>37895.91893977196</v>
      </c>
      <c r="F579" s="426">
        <v>44112.600130901716</v>
      </c>
      <c r="G579" s="426">
        <v>48173.641515640185</v>
      </c>
      <c r="H579" s="426">
        <v>57557.262916246611</v>
      </c>
      <c r="I579" s="977">
        <f t="shared" ref="I579" si="18">SUM(I580,I584)</f>
        <v>61473.099701248429</v>
      </c>
    </row>
    <row r="580" spans="2:9">
      <c r="B580" s="242" t="s">
        <v>291</v>
      </c>
      <c r="C580" s="426">
        <v>21893.143868338931</v>
      </c>
      <c r="D580" s="426">
        <v>28481.848491769582</v>
      </c>
      <c r="E580" s="426">
        <v>37745.731433777641</v>
      </c>
      <c r="F580" s="426">
        <v>43735.045054065355</v>
      </c>
      <c r="G580" s="426">
        <v>47866.104072964459</v>
      </c>
      <c r="H580" s="426">
        <v>56779.080985000095</v>
      </c>
      <c r="I580" s="977">
        <f t="shared" ref="I580" si="19">SUM(I581:I582)</f>
        <v>60918.879439320823</v>
      </c>
    </row>
    <row r="581" spans="2:9">
      <c r="B581" s="475" t="s">
        <v>292</v>
      </c>
      <c r="C581" s="426">
        <v>1631.9117572136665</v>
      </c>
      <c r="D581" s="426">
        <v>1165.4541278546512</v>
      </c>
      <c r="E581" s="426">
        <v>2502.1849930607882</v>
      </c>
      <c r="F581" s="426">
        <v>2130.9876523487123</v>
      </c>
      <c r="G581" s="426">
        <v>2421.8886226836366</v>
      </c>
      <c r="H581" s="426">
        <v>1479.689000461183</v>
      </c>
      <c r="I581" s="977">
        <v>2869.8243180002555</v>
      </c>
    </row>
    <row r="582" spans="2:9">
      <c r="B582" s="475" t="s">
        <v>293</v>
      </c>
      <c r="C582" s="426">
        <v>20261.232111125268</v>
      </c>
      <c r="D582" s="426">
        <v>27316.394363914929</v>
      </c>
      <c r="E582" s="426">
        <v>35243.546440716855</v>
      </c>
      <c r="F582" s="426">
        <v>41604.057401716644</v>
      </c>
      <c r="G582" s="426">
        <v>45444.215450280826</v>
      </c>
      <c r="H582" s="426">
        <v>55299.391984538917</v>
      </c>
      <c r="I582" s="977">
        <v>58049.055121320569</v>
      </c>
    </row>
    <row r="583" spans="2:9">
      <c r="B583" s="242" t="s">
        <v>294</v>
      </c>
      <c r="C583" s="461" t="s">
        <v>139</v>
      </c>
      <c r="D583" s="461" t="s">
        <v>139</v>
      </c>
      <c r="E583" s="461" t="s">
        <v>139</v>
      </c>
      <c r="F583" s="461" t="s">
        <v>139</v>
      </c>
      <c r="G583" s="461" t="s">
        <v>139</v>
      </c>
      <c r="H583" s="461" t="s">
        <v>139</v>
      </c>
      <c r="I583" s="984" t="s">
        <v>139</v>
      </c>
    </row>
    <row r="584" spans="2:9" ht="15.6">
      <c r="B584" s="242" t="s">
        <v>912</v>
      </c>
      <c r="C584" s="426">
        <v>21.494971453493605</v>
      </c>
      <c r="D584" s="426">
        <v>82.105191434814188</v>
      </c>
      <c r="E584" s="426">
        <v>150.18750599431931</v>
      </c>
      <c r="F584" s="426">
        <v>377.55507683636142</v>
      </c>
      <c r="G584" s="426">
        <v>307.53744267572364</v>
      </c>
      <c r="H584" s="426">
        <v>778.18193124651339</v>
      </c>
      <c r="I584" s="977">
        <v>554.2202619276095</v>
      </c>
    </row>
    <row r="585" spans="2:9">
      <c r="B585" s="242"/>
      <c r="C585" s="432"/>
      <c r="D585" s="432"/>
      <c r="E585" s="432"/>
      <c r="F585" s="432"/>
      <c r="G585" s="432"/>
      <c r="H585" s="432"/>
      <c r="I585" s="432"/>
    </row>
    <row r="586" spans="2:9">
      <c r="B586" s="82" t="s">
        <v>321</v>
      </c>
      <c r="C586" s="461" t="s">
        <v>139</v>
      </c>
      <c r="D586" s="461" t="s">
        <v>139</v>
      </c>
      <c r="E586" s="461" t="s">
        <v>139</v>
      </c>
      <c r="F586" s="461" t="s">
        <v>139</v>
      </c>
      <c r="G586" s="461" t="s">
        <v>139</v>
      </c>
      <c r="H586" s="461" t="s">
        <v>139</v>
      </c>
      <c r="I586" s="461" t="s">
        <v>139</v>
      </c>
    </row>
    <row r="587" spans="2:9">
      <c r="B587" s="242" t="s">
        <v>309</v>
      </c>
      <c r="C587" s="461" t="s">
        <v>139</v>
      </c>
      <c r="D587" s="461" t="s">
        <v>139</v>
      </c>
      <c r="E587" s="461" t="s">
        <v>139</v>
      </c>
      <c r="F587" s="461" t="s">
        <v>139</v>
      </c>
      <c r="G587" s="461" t="s">
        <v>139</v>
      </c>
      <c r="H587" s="461" t="s">
        <v>139</v>
      </c>
      <c r="I587" s="461" t="s">
        <v>139</v>
      </c>
    </row>
    <row r="588" spans="2:9">
      <c r="B588" s="242" t="s">
        <v>310</v>
      </c>
      <c r="C588" s="461" t="s">
        <v>139</v>
      </c>
      <c r="D588" s="461" t="s">
        <v>139</v>
      </c>
      <c r="E588" s="461" t="s">
        <v>139</v>
      </c>
      <c r="F588" s="461" t="s">
        <v>139</v>
      </c>
      <c r="G588" s="461" t="s">
        <v>139</v>
      </c>
      <c r="H588" s="461" t="s">
        <v>139</v>
      </c>
      <c r="I588" s="461" t="s">
        <v>139</v>
      </c>
    </row>
    <row r="589" spans="2:9">
      <c r="B589" s="242" t="s">
        <v>311</v>
      </c>
      <c r="C589" s="461" t="s">
        <v>139</v>
      </c>
      <c r="D589" s="461" t="s">
        <v>139</v>
      </c>
      <c r="E589" s="461" t="s">
        <v>139</v>
      </c>
      <c r="F589" s="461" t="s">
        <v>139</v>
      </c>
      <c r="G589" s="461" t="s">
        <v>139</v>
      </c>
      <c r="H589" s="461" t="s">
        <v>139</v>
      </c>
      <c r="I589" s="461" t="s">
        <v>139</v>
      </c>
    </row>
    <row r="590" spans="2:9">
      <c r="B590" s="242" t="s">
        <v>312</v>
      </c>
      <c r="C590" s="461" t="s">
        <v>139</v>
      </c>
      <c r="D590" s="461" t="s">
        <v>139</v>
      </c>
      <c r="E590" s="461" t="s">
        <v>139</v>
      </c>
      <c r="F590" s="461" t="s">
        <v>139</v>
      </c>
      <c r="G590" s="461" t="s">
        <v>139</v>
      </c>
      <c r="H590" s="461" t="s">
        <v>139</v>
      </c>
      <c r="I590" s="461" t="s">
        <v>139</v>
      </c>
    </row>
    <row r="591" spans="2:9">
      <c r="B591" s="242" t="s">
        <v>313</v>
      </c>
      <c r="C591" s="461" t="s">
        <v>139</v>
      </c>
      <c r="D591" s="461" t="s">
        <v>139</v>
      </c>
      <c r="E591" s="461" t="s">
        <v>139</v>
      </c>
      <c r="F591" s="461" t="s">
        <v>139</v>
      </c>
      <c r="G591" s="461" t="s">
        <v>139</v>
      </c>
      <c r="H591" s="461" t="s">
        <v>139</v>
      </c>
      <c r="I591" s="461" t="s">
        <v>139</v>
      </c>
    </row>
    <row r="592" spans="2:9" ht="15" thickBot="1">
      <c r="B592" s="242" t="s">
        <v>314</v>
      </c>
      <c r="C592" s="461" t="s">
        <v>139</v>
      </c>
      <c r="D592" s="461" t="s">
        <v>139</v>
      </c>
      <c r="E592" s="461" t="s">
        <v>139</v>
      </c>
      <c r="F592" s="461" t="s">
        <v>139</v>
      </c>
      <c r="G592" s="461" t="s">
        <v>139</v>
      </c>
      <c r="H592" s="461" t="s">
        <v>139</v>
      </c>
      <c r="I592" s="461" t="s">
        <v>139</v>
      </c>
    </row>
    <row r="593" spans="2:9" ht="15" thickTop="1">
      <c r="B593" s="1359" t="s">
        <v>1095</v>
      </c>
      <c r="C593" s="1359"/>
      <c r="D593" s="1359"/>
      <c r="E593" s="1359"/>
      <c r="F593" s="1359"/>
      <c r="G593" s="1359"/>
      <c r="H593" s="1359"/>
      <c r="I593" s="1359"/>
    </row>
    <row r="594" spans="2:9">
      <c r="B594" s="1374" t="s">
        <v>1092</v>
      </c>
      <c r="C594" s="1374"/>
      <c r="D594" s="1374"/>
      <c r="E594" s="1374"/>
      <c r="F594" s="1374"/>
      <c r="G594" s="1374"/>
      <c r="H594" s="1374"/>
      <c r="I594" s="1374"/>
    </row>
    <row r="595" spans="2:9">
      <c r="B595" s="417"/>
      <c r="C595" s="411"/>
      <c r="D595" s="411"/>
      <c r="E595" s="411"/>
      <c r="F595" s="411"/>
      <c r="G595" s="411"/>
      <c r="H595" s="411"/>
      <c r="I595" s="411"/>
    </row>
    <row r="596" spans="2:9">
      <c r="B596" s="1358" t="s">
        <v>45</v>
      </c>
      <c r="C596" s="1358"/>
      <c r="D596" s="1358"/>
      <c r="E596" s="1358"/>
      <c r="F596" s="1358"/>
      <c r="G596" s="1358"/>
      <c r="H596" s="1358"/>
      <c r="I596" s="1358"/>
    </row>
    <row r="597" spans="2:9">
      <c r="B597" s="413" t="s">
        <v>44</v>
      </c>
      <c r="C597" s="411"/>
      <c r="D597" s="411"/>
      <c r="E597" s="411"/>
      <c r="F597" s="411"/>
      <c r="G597" s="411"/>
      <c r="H597" s="411"/>
      <c r="I597" s="411"/>
    </row>
    <row r="598" spans="2:9">
      <c r="B598" s="428" t="s">
        <v>172</v>
      </c>
      <c r="C598" s="411"/>
      <c r="D598" s="411"/>
      <c r="E598" s="411"/>
      <c r="F598" s="411"/>
      <c r="G598" s="411"/>
      <c r="H598" s="411"/>
      <c r="I598" s="411"/>
    </row>
    <row r="599" spans="2:9">
      <c r="B599" s="414"/>
      <c r="C599" s="411"/>
      <c r="D599" s="411"/>
      <c r="E599" s="411"/>
      <c r="F599" s="411"/>
      <c r="G599" s="411"/>
      <c r="H599" s="411"/>
      <c r="I599" s="411"/>
    </row>
    <row r="600" spans="2:9">
      <c r="B600" s="415"/>
      <c r="C600" s="416">
        <v>2014</v>
      </c>
      <c r="D600" s="416">
        <v>2015</v>
      </c>
      <c r="E600" s="416">
        <v>2016</v>
      </c>
      <c r="F600" s="416">
        <v>2017</v>
      </c>
      <c r="G600" s="416">
        <v>2018</v>
      </c>
      <c r="H600" s="416">
        <v>2019</v>
      </c>
      <c r="I600" s="416">
        <v>2020</v>
      </c>
    </row>
    <row r="601" spans="2:9">
      <c r="B601" s="561" t="s">
        <v>853</v>
      </c>
      <c r="C601" s="411"/>
      <c r="D601" s="411"/>
      <c r="E601" s="411"/>
      <c r="F601" s="411"/>
      <c r="G601" s="411"/>
      <c r="H601" s="411"/>
      <c r="I601" s="411"/>
    </row>
    <row r="602" spans="2:9">
      <c r="B602" s="82" t="s">
        <v>327</v>
      </c>
      <c r="C602" s="477" t="s">
        <v>139</v>
      </c>
      <c r="D602" s="477" t="s">
        <v>139</v>
      </c>
      <c r="E602" s="477" t="s">
        <v>139</v>
      </c>
      <c r="F602" s="477" t="s">
        <v>139</v>
      </c>
      <c r="G602" s="477" t="s">
        <v>139</v>
      </c>
      <c r="H602" s="477" t="s">
        <v>139</v>
      </c>
      <c r="I602" s="477" t="s">
        <v>139</v>
      </c>
    </row>
    <row r="603" spans="2:9">
      <c r="B603" s="242" t="s">
        <v>328</v>
      </c>
      <c r="C603" s="477" t="s">
        <v>139</v>
      </c>
      <c r="D603" s="477" t="s">
        <v>139</v>
      </c>
      <c r="E603" s="477" t="s">
        <v>139</v>
      </c>
      <c r="F603" s="477" t="s">
        <v>139</v>
      </c>
      <c r="G603" s="477" t="s">
        <v>139</v>
      </c>
      <c r="H603" s="477" t="s">
        <v>139</v>
      </c>
      <c r="I603" s="477" t="s">
        <v>139</v>
      </c>
    </row>
    <row r="604" spans="2:9">
      <c r="B604" s="242" t="s">
        <v>329</v>
      </c>
      <c r="C604" s="477" t="s">
        <v>139</v>
      </c>
      <c r="D604" s="477" t="s">
        <v>139</v>
      </c>
      <c r="E604" s="477" t="s">
        <v>139</v>
      </c>
      <c r="F604" s="477" t="s">
        <v>139</v>
      </c>
      <c r="G604" s="477" t="s">
        <v>139</v>
      </c>
      <c r="H604" s="477" t="s">
        <v>139</v>
      </c>
      <c r="I604" s="477" t="s">
        <v>139</v>
      </c>
    </row>
    <row r="605" spans="2:9">
      <c r="B605" s="242" t="s">
        <v>330</v>
      </c>
      <c r="C605" s="477" t="s">
        <v>139</v>
      </c>
      <c r="D605" s="477" t="s">
        <v>139</v>
      </c>
      <c r="E605" s="477" t="s">
        <v>139</v>
      </c>
      <c r="F605" s="477" t="s">
        <v>139</v>
      </c>
      <c r="G605" s="477" t="s">
        <v>139</v>
      </c>
      <c r="H605" s="477" t="s">
        <v>139</v>
      </c>
      <c r="I605" s="477" t="s">
        <v>139</v>
      </c>
    </row>
    <row r="606" spans="2:9">
      <c r="B606" s="242" t="s">
        <v>331</v>
      </c>
      <c r="C606" s="477" t="s">
        <v>139</v>
      </c>
      <c r="D606" s="477" t="s">
        <v>139</v>
      </c>
      <c r="E606" s="477" t="s">
        <v>139</v>
      </c>
      <c r="F606" s="477" t="s">
        <v>139</v>
      </c>
      <c r="G606" s="477" t="s">
        <v>139</v>
      </c>
      <c r="H606" s="477" t="s">
        <v>139</v>
      </c>
      <c r="I606" s="477" t="s">
        <v>139</v>
      </c>
    </row>
    <row r="607" spans="2:9">
      <c r="B607" s="242"/>
      <c r="C607" s="477"/>
      <c r="D607" s="477"/>
      <c r="E607" s="477"/>
      <c r="F607" s="477"/>
      <c r="G607" s="477"/>
      <c r="H607" s="477"/>
      <c r="I607" s="477"/>
    </row>
    <row r="608" spans="2:9">
      <c r="B608" s="82" t="s">
        <v>332</v>
      </c>
      <c r="C608" s="477" t="s">
        <v>139</v>
      </c>
      <c r="D608" s="477" t="s">
        <v>139</v>
      </c>
      <c r="E608" s="477" t="s">
        <v>139</v>
      </c>
      <c r="F608" s="477" t="s">
        <v>139</v>
      </c>
      <c r="G608" s="477" t="s">
        <v>139</v>
      </c>
      <c r="H608" s="477" t="s">
        <v>139</v>
      </c>
      <c r="I608" s="477" t="s">
        <v>139</v>
      </c>
    </row>
    <row r="609" spans="2:9">
      <c r="B609" s="242" t="s">
        <v>328</v>
      </c>
      <c r="C609" s="477" t="s">
        <v>139</v>
      </c>
      <c r="D609" s="477" t="s">
        <v>139</v>
      </c>
      <c r="E609" s="477" t="s">
        <v>139</v>
      </c>
      <c r="F609" s="477" t="s">
        <v>139</v>
      </c>
      <c r="G609" s="477" t="s">
        <v>139</v>
      </c>
      <c r="H609" s="477" t="s">
        <v>139</v>
      </c>
      <c r="I609" s="477" t="s">
        <v>139</v>
      </c>
    </row>
    <row r="610" spans="2:9">
      <c r="B610" s="242" t="s">
        <v>329</v>
      </c>
      <c r="C610" s="477" t="s">
        <v>139</v>
      </c>
      <c r="D610" s="477" t="s">
        <v>139</v>
      </c>
      <c r="E610" s="477" t="s">
        <v>139</v>
      </c>
      <c r="F610" s="477" t="s">
        <v>139</v>
      </c>
      <c r="G610" s="477" t="s">
        <v>139</v>
      </c>
      <c r="H610" s="477" t="s">
        <v>139</v>
      </c>
      <c r="I610" s="477" t="s">
        <v>139</v>
      </c>
    </row>
    <row r="611" spans="2:9">
      <c r="B611" s="242" t="s">
        <v>330</v>
      </c>
      <c r="C611" s="477" t="s">
        <v>139</v>
      </c>
      <c r="D611" s="477" t="s">
        <v>139</v>
      </c>
      <c r="E611" s="477" t="s">
        <v>139</v>
      </c>
      <c r="F611" s="477" t="s">
        <v>139</v>
      </c>
      <c r="G611" s="477" t="s">
        <v>139</v>
      </c>
      <c r="H611" s="477" t="s">
        <v>139</v>
      </c>
      <c r="I611" s="477" t="s">
        <v>139</v>
      </c>
    </row>
    <row r="612" spans="2:9">
      <c r="B612" s="242" t="s">
        <v>331</v>
      </c>
      <c r="C612" s="477" t="s">
        <v>139</v>
      </c>
      <c r="D612" s="477" t="s">
        <v>139</v>
      </c>
      <c r="E612" s="477" t="s">
        <v>139</v>
      </c>
      <c r="F612" s="477" t="s">
        <v>139</v>
      </c>
      <c r="G612" s="477" t="s">
        <v>139</v>
      </c>
      <c r="H612" s="477" t="s">
        <v>139</v>
      </c>
      <c r="I612" s="477" t="s">
        <v>139</v>
      </c>
    </row>
    <row r="613" spans="2:9">
      <c r="B613" s="242"/>
      <c r="C613" s="477"/>
      <c r="D613" s="477"/>
      <c r="E613" s="477"/>
      <c r="F613" s="477"/>
      <c r="G613" s="477"/>
      <c r="H613" s="477"/>
      <c r="I613" s="477"/>
    </row>
    <row r="614" spans="2:9">
      <c r="B614" s="82" t="s">
        <v>333</v>
      </c>
      <c r="C614" s="477" t="s">
        <v>139</v>
      </c>
      <c r="D614" s="477" t="s">
        <v>139</v>
      </c>
      <c r="E614" s="477" t="s">
        <v>139</v>
      </c>
      <c r="F614" s="477" t="s">
        <v>139</v>
      </c>
      <c r="G614" s="477" t="s">
        <v>139</v>
      </c>
      <c r="H614" s="477" t="s">
        <v>139</v>
      </c>
      <c r="I614" s="477" t="s">
        <v>139</v>
      </c>
    </row>
    <row r="615" spans="2:9">
      <c r="B615" s="242" t="s">
        <v>328</v>
      </c>
      <c r="C615" s="477" t="s">
        <v>139</v>
      </c>
      <c r="D615" s="477" t="s">
        <v>139</v>
      </c>
      <c r="E615" s="477" t="s">
        <v>139</v>
      </c>
      <c r="F615" s="477" t="s">
        <v>139</v>
      </c>
      <c r="G615" s="477" t="s">
        <v>139</v>
      </c>
      <c r="H615" s="477" t="s">
        <v>139</v>
      </c>
      <c r="I615" s="477" t="s">
        <v>139</v>
      </c>
    </row>
    <row r="616" spans="2:9">
      <c r="B616" s="242" t="s">
        <v>329</v>
      </c>
      <c r="C616" s="477" t="s">
        <v>139</v>
      </c>
      <c r="D616" s="477" t="s">
        <v>139</v>
      </c>
      <c r="E616" s="477" t="s">
        <v>139</v>
      </c>
      <c r="F616" s="477" t="s">
        <v>139</v>
      </c>
      <c r="G616" s="477" t="s">
        <v>139</v>
      </c>
      <c r="H616" s="477" t="s">
        <v>139</v>
      </c>
      <c r="I616" s="477" t="s">
        <v>139</v>
      </c>
    </row>
    <row r="617" spans="2:9">
      <c r="B617" s="242" t="s">
        <v>330</v>
      </c>
      <c r="C617" s="477" t="s">
        <v>139</v>
      </c>
      <c r="D617" s="477" t="s">
        <v>139</v>
      </c>
      <c r="E617" s="477" t="s">
        <v>139</v>
      </c>
      <c r="F617" s="477" t="s">
        <v>139</v>
      </c>
      <c r="G617" s="477" t="s">
        <v>139</v>
      </c>
      <c r="H617" s="477" t="s">
        <v>139</v>
      </c>
      <c r="I617" s="477" t="s">
        <v>139</v>
      </c>
    </row>
    <row r="618" spans="2:9" ht="15" thickBot="1">
      <c r="B618" s="242" t="s">
        <v>331</v>
      </c>
      <c r="C618" s="477" t="s">
        <v>139</v>
      </c>
      <c r="D618" s="477" t="s">
        <v>139</v>
      </c>
      <c r="E618" s="477" t="s">
        <v>139</v>
      </c>
      <c r="F618" s="477" t="s">
        <v>139</v>
      </c>
      <c r="G618" s="477" t="s">
        <v>139</v>
      </c>
      <c r="H618" s="477" t="s">
        <v>139</v>
      </c>
      <c r="I618" s="477" t="s">
        <v>139</v>
      </c>
    </row>
    <row r="619" spans="2:9" ht="15" thickTop="1">
      <c r="B619" s="1359" t="s">
        <v>1058</v>
      </c>
      <c r="C619" s="1359"/>
      <c r="D619" s="1359"/>
      <c r="E619" s="1359"/>
      <c r="F619" s="1359"/>
      <c r="G619" s="1359"/>
      <c r="H619" s="1359"/>
      <c r="I619" s="1359"/>
    </row>
    <row r="620" spans="2:9">
      <c r="B620" s="1310"/>
      <c r="C620" s="1310"/>
      <c r="D620" s="1310"/>
      <c r="E620" s="1310"/>
      <c r="F620" s="1310"/>
      <c r="G620" s="1310"/>
      <c r="H620" s="1310"/>
      <c r="I620" s="1310"/>
    </row>
    <row r="621" spans="2:9">
      <c r="B621" s="422"/>
      <c r="C621" s="411"/>
      <c r="D621" s="411"/>
      <c r="E621" s="411"/>
      <c r="F621" s="411"/>
      <c r="G621" s="411"/>
      <c r="H621" s="411"/>
      <c r="I621" s="411"/>
    </row>
    <row r="622" spans="2:9">
      <c r="B622" s="1358" t="s">
        <v>47</v>
      </c>
      <c r="C622" s="1358"/>
      <c r="D622" s="1358"/>
      <c r="E622" s="1358"/>
      <c r="F622" s="1358"/>
      <c r="G622" s="1358"/>
      <c r="H622" s="1358"/>
      <c r="I622" s="1358"/>
    </row>
    <row r="623" spans="2:9">
      <c r="B623" s="413" t="s">
        <v>46</v>
      </c>
      <c r="C623" s="411"/>
      <c r="D623" s="411"/>
      <c r="E623" s="411"/>
      <c r="F623" s="411"/>
      <c r="G623" s="411"/>
      <c r="H623" s="411"/>
      <c r="I623" s="411"/>
    </row>
    <row r="624" spans="2:9">
      <c r="B624" s="417" t="s">
        <v>196</v>
      </c>
      <c r="C624" s="411"/>
      <c r="D624" s="411"/>
      <c r="E624" s="411"/>
      <c r="F624" s="411"/>
      <c r="G624" s="411"/>
      <c r="H624" s="411"/>
      <c r="I624" s="411"/>
    </row>
    <row r="625" spans="2:9">
      <c r="B625" s="415"/>
      <c r="C625" s="416">
        <v>2014</v>
      </c>
      <c r="D625" s="416">
        <v>2015</v>
      </c>
      <c r="E625" s="416">
        <v>2016</v>
      </c>
      <c r="F625" s="416">
        <v>2017</v>
      </c>
      <c r="G625" s="416">
        <v>2018</v>
      </c>
      <c r="H625" s="416">
        <v>2019</v>
      </c>
      <c r="I625" s="416">
        <v>2020</v>
      </c>
    </row>
    <row r="626" spans="2:9">
      <c r="B626" s="561" t="s">
        <v>915</v>
      </c>
      <c r="C626" s="411"/>
      <c r="D626" s="411"/>
      <c r="E626" s="411"/>
      <c r="F626" s="411"/>
      <c r="G626" s="411"/>
      <c r="H626" s="411"/>
      <c r="I626" s="411"/>
    </row>
    <row r="627" spans="2:9">
      <c r="B627" s="82" t="s">
        <v>335</v>
      </c>
      <c r="C627" s="477" t="s">
        <v>139</v>
      </c>
      <c r="D627" s="477" t="s">
        <v>139</v>
      </c>
      <c r="E627" s="477" t="s">
        <v>139</v>
      </c>
      <c r="F627" s="477" t="s">
        <v>139</v>
      </c>
      <c r="G627" s="477" t="s">
        <v>139</v>
      </c>
      <c r="H627" s="477" t="s">
        <v>139</v>
      </c>
      <c r="I627" s="477" t="s">
        <v>139</v>
      </c>
    </row>
    <row r="628" spans="2:9">
      <c r="B628" s="82"/>
      <c r="C628" s="700"/>
      <c r="D628" s="700"/>
      <c r="E628" s="700"/>
      <c r="F628" s="700"/>
      <c r="G628" s="700"/>
      <c r="H628" s="700"/>
      <c r="I628" s="700"/>
    </row>
    <row r="629" spans="2:9">
      <c r="B629" s="82" t="s">
        <v>336</v>
      </c>
      <c r="C629" s="477" t="s">
        <v>139</v>
      </c>
      <c r="D629" s="477" t="s">
        <v>139</v>
      </c>
      <c r="E629" s="477" t="s">
        <v>139</v>
      </c>
      <c r="F629" s="477" t="s">
        <v>139</v>
      </c>
      <c r="G629" s="477" t="s">
        <v>139</v>
      </c>
      <c r="H629" s="477" t="s">
        <v>139</v>
      </c>
      <c r="I629" s="477" t="s">
        <v>139</v>
      </c>
    </row>
    <row r="630" spans="2:9">
      <c r="B630" s="242" t="s">
        <v>291</v>
      </c>
      <c r="C630" s="477" t="s">
        <v>139</v>
      </c>
      <c r="D630" s="477" t="s">
        <v>139</v>
      </c>
      <c r="E630" s="477" t="s">
        <v>139</v>
      </c>
      <c r="F630" s="477" t="s">
        <v>139</v>
      </c>
      <c r="G630" s="477" t="s">
        <v>139</v>
      </c>
      <c r="H630" s="477" t="s">
        <v>139</v>
      </c>
      <c r="I630" s="477" t="s">
        <v>139</v>
      </c>
    </row>
    <row r="631" spans="2:9">
      <c r="B631" s="475" t="s">
        <v>292</v>
      </c>
      <c r="C631" s="477" t="s">
        <v>139</v>
      </c>
      <c r="D631" s="477" t="s">
        <v>139</v>
      </c>
      <c r="E631" s="477" t="s">
        <v>139</v>
      </c>
      <c r="F631" s="477" t="s">
        <v>139</v>
      </c>
      <c r="G631" s="477" t="s">
        <v>139</v>
      </c>
      <c r="H631" s="477" t="s">
        <v>139</v>
      </c>
      <c r="I631" s="477" t="s">
        <v>139</v>
      </c>
    </row>
    <row r="632" spans="2:9">
      <c r="B632" s="475" t="s">
        <v>293</v>
      </c>
      <c r="C632" s="477" t="s">
        <v>139</v>
      </c>
      <c r="D632" s="477" t="s">
        <v>139</v>
      </c>
      <c r="E632" s="477" t="s">
        <v>139</v>
      </c>
      <c r="F632" s="477" t="s">
        <v>139</v>
      </c>
      <c r="G632" s="477" t="s">
        <v>139</v>
      </c>
      <c r="H632" s="477" t="s">
        <v>139</v>
      </c>
      <c r="I632" s="477" t="s">
        <v>139</v>
      </c>
    </row>
    <row r="633" spans="2:9">
      <c r="B633" s="475" t="s">
        <v>337</v>
      </c>
      <c r="C633" s="477" t="s">
        <v>139</v>
      </c>
      <c r="D633" s="477" t="s">
        <v>139</v>
      </c>
      <c r="E633" s="477" t="s">
        <v>139</v>
      </c>
      <c r="F633" s="477" t="s">
        <v>139</v>
      </c>
      <c r="G633" s="477" t="s">
        <v>139</v>
      </c>
      <c r="H633" s="477" t="s">
        <v>139</v>
      </c>
      <c r="I633" s="477" t="s">
        <v>139</v>
      </c>
    </row>
    <row r="634" spans="2:9">
      <c r="B634" s="242" t="s">
        <v>294</v>
      </c>
      <c r="C634" s="477" t="s">
        <v>139</v>
      </c>
      <c r="D634" s="477" t="s">
        <v>139</v>
      </c>
      <c r="E634" s="477" t="s">
        <v>139</v>
      </c>
      <c r="F634" s="477" t="s">
        <v>139</v>
      </c>
      <c r="G634" s="477" t="s">
        <v>139</v>
      </c>
      <c r="H634" s="477" t="s">
        <v>139</v>
      </c>
      <c r="I634" s="477" t="s">
        <v>139</v>
      </c>
    </row>
    <row r="635" spans="2:9">
      <c r="B635" s="242" t="s">
        <v>236</v>
      </c>
      <c r="C635" s="477" t="s">
        <v>139</v>
      </c>
      <c r="D635" s="477" t="s">
        <v>139</v>
      </c>
      <c r="E635" s="477" t="s">
        <v>139</v>
      </c>
      <c r="F635" s="477" t="s">
        <v>139</v>
      </c>
      <c r="G635" s="477" t="s">
        <v>139</v>
      </c>
      <c r="H635" s="477" t="s">
        <v>139</v>
      </c>
      <c r="I635" s="477" t="s">
        <v>139</v>
      </c>
    </row>
    <row r="636" spans="2:9">
      <c r="B636" s="242"/>
      <c r="C636" s="700"/>
      <c r="D636" s="700"/>
      <c r="E636" s="700"/>
      <c r="F636" s="700"/>
      <c r="G636" s="700"/>
      <c r="H636" s="700"/>
      <c r="I636" s="700"/>
    </row>
    <row r="637" spans="2:9">
      <c r="B637" s="478" t="s">
        <v>341</v>
      </c>
      <c r="C637" s="477"/>
      <c r="D637" s="477"/>
      <c r="E637" s="477"/>
      <c r="F637" s="477"/>
      <c r="G637" s="477"/>
      <c r="H637" s="477"/>
      <c r="I637" s="477"/>
    </row>
    <row r="638" spans="2:9">
      <c r="B638" s="479" t="s">
        <v>291</v>
      </c>
      <c r="C638" s="477" t="s">
        <v>139</v>
      </c>
      <c r="D638" s="477" t="s">
        <v>139</v>
      </c>
      <c r="E638" s="477" t="s">
        <v>139</v>
      </c>
      <c r="F638" s="477" t="s">
        <v>139</v>
      </c>
      <c r="G638" s="477" t="s">
        <v>139</v>
      </c>
      <c r="H638" s="477" t="s">
        <v>139</v>
      </c>
      <c r="I638" s="477" t="s">
        <v>139</v>
      </c>
    </row>
    <row r="639" spans="2:9">
      <c r="B639" s="480" t="s">
        <v>292</v>
      </c>
      <c r="C639" s="477" t="s">
        <v>139</v>
      </c>
      <c r="D639" s="477" t="s">
        <v>139</v>
      </c>
      <c r="E639" s="477" t="s">
        <v>139</v>
      </c>
      <c r="F639" s="477" t="s">
        <v>139</v>
      </c>
      <c r="G639" s="477" t="s">
        <v>139</v>
      </c>
      <c r="H639" s="477" t="s">
        <v>139</v>
      </c>
      <c r="I639" s="477" t="s">
        <v>139</v>
      </c>
    </row>
    <row r="640" spans="2:9">
      <c r="B640" s="480" t="s">
        <v>293</v>
      </c>
      <c r="C640" s="477" t="s">
        <v>139</v>
      </c>
      <c r="D640" s="477" t="s">
        <v>139</v>
      </c>
      <c r="E640" s="477" t="s">
        <v>139</v>
      </c>
      <c r="F640" s="477" t="s">
        <v>139</v>
      </c>
      <c r="G640" s="477" t="s">
        <v>139</v>
      </c>
      <c r="H640" s="477" t="s">
        <v>139</v>
      </c>
      <c r="I640" s="477" t="s">
        <v>139</v>
      </c>
    </row>
    <row r="641" spans="2:9">
      <c r="B641" s="480" t="s">
        <v>337</v>
      </c>
      <c r="C641" s="477" t="s">
        <v>139</v>
      </c>
      <c r="D641" s="477" t="s">
        <v>139</v>
      </c>
      <c r="E641" s="477" t="s">
        <v>139</v>
      </c>
      <c r="F641" s="477" t="s">
        <v>139</v>
      </c>
      <c r="G641" s="477" t="s">
        <v>139</v>
      </c>
      <c r="H641" s="477" t="s">
        <v>139</v>
      </c>
      <c r="I641" s="477" t="s">
        <v>139</v>
      </c>
    </row>
    <row r="642" spans="2:9">
      <c r="B642" s="479" t="s">
        <v>294</v>
      </c>
      <c r="C642" s="477" t="s">
        <v>139</v>
      </c>
      <c r="D642" s="477" t="s">
        <v>139</v>
      </c>
      <c r="E642" s="477" t="s">
        <v>139</v>
      </c>
      <c r="F642" s="477" t="s">
        <v>139</v>
      </c>
      <c r="G642" s="477" t="s">
        <v>139</v>
      </c>
      <c r="H642" s="477" t="s">
        <v>139</v>
      </c>
      <c r="I642" s="477" t="s">
        <v>139</v>
      </c>
    </row>
    <row r="643" spans="2:9">
      <c r="B643" s="479" t="s">
        <v>236</v>
      </c>
      <c r="C643" s="477" t="s">
        <v>139</v>
      </c>
      <c r="D643" s="477" t="s">
        <v>139</v>
      </c>
      <c r="E643" s="477" t="s">
        <v>139</v>
      </c>
      <c r="F643" s="477" t="s">
        <v>139</v>
      </c>
      <c r="G643" s="477" t="s">
        <v>139</v>
      </c>
      <c r="H643" s="477" t="s">
        <v>139</v>
      </c>
      <c r="I643" s="477" t="s">
        <v>139</v>
      </c>
    </row>
    <row r="644" spans="2:9">
      <c r="B644" s="479"/>
      <c r="C644" s="700"/>
      <c r="D644" s="700"/>
      <c r="E644" s="700"/>
      <c r="F644" s="700"/>
      <c r="G644" s="700"/>
      <c r="H644" s="700"/>
      <c r="I644" s="700"/>
    </row>
    <row r="645" spans="2:9">
      <c r="B645" s="478" t="s">
        <v>342</v>
      </c>
      <c r="C645" s="411"/>
      <c r="D645" s="411"/>
      <c r="E645" s="411"/>
      <c r="F645" s="411"/>
      <c r="G645" s="411"/>
      <c r="H645" s="411"/>
      <c r="I645" s="411"/>
    </row>
    <row r="646" spans="2:9">
      <c r="B646" s="479" t="s">
        <v>291</v>
      </c>
      <c r="C646" s="477" t="s">
        <v>139</v>
      </c>
      <c r="D646" s="477" t="s">
        <v>139</v>
      </c>
      <c r="E646" s="477" t="s">
        <v>139</v>
      </c>
      <c r="F646" s="477" t="s">
        <v>139</v>
      </c>
      <c r="G646" s="477" t="s">
        <v>139</v>
      </c>
      <c r="H646" s="477" t="s">
        <v>139</v>
      </c>
      <c r="I646" s="477" t="s">
        <v>139</v>
      </c>
    </row>
    <row r="647" spans="2:9">
      <c r="B647" s="480" t="s">
        <v>292</v>
      </c>
      <c r="C647" s="477" t="s">
        <v>139</v>
      </c>
      <c r="D647" s="477" t="s">
        <v>139</v>
      </c>
      <c r="E647" s="477" t="s">
        <v>139</v>
      </c>
      <c r="F647" s="477" t="s">
        <v>139</v>
      </c>
      <c r="G647" s="477" t="s">
        <v>139</v>
      </c>
      <c r="H647" s="477" t="s">
        <v>139</v>
      </c>
      <c r="I647" s="477" t="s">
        <v>139</v>
      </c>
    </row>
    <row r="648" spans="2:9">
      <c r="B648" s="480" t="s">
        <v>293</v>
      </c>
      <c r="C648" s="477" t="s">
        <v>139</v>
      </c>
      <c r="D648" s="477" t="s">
        <v>139</v>
      </c>
      <c r="E648" s="477" t="s">
        <v>139</v>
      </c>
      <c r="F648" s="477" t="s">
        <v>139</v>
      </c>
      <c r="G648" s="477" t="s">
        <v>139</v>
      </c>
      <c r="H648" s="477" t="s">
        <v>139</v>
      </c>
      <c r="I648" s="477" t="s">
        <v>139</v>
      </c>
    </row>
    <row r="649" spans="2:9">
      <c r="B649" s="480" t="s">
        <v>337</v>
      </c>
      <c r="C649" s="477" t="s">
        <v>139</v>
      </c>
      <c r="D649" s="477" t="s">
        <v>139</v>
      </c>
      <c r="E649" s="477" t="s">
        <v>139</v>
      </c>
      <c r="F649" s="477" t="s">
        <v>139</v>
      </c>
      <c r="G649" s="477" t="s">
        <v>139</v>
      </c>
      <c r="H649" s="477" t="s">
        <v>139</v>
      </c>
      <c r="I649" s="477" t="s">
        <v>139</v>
      </c>
    </row>
    <row r="650" spans="2:9">
      <c r="B650" s="479" t="s">
        <v>294</v>
      </c>
      <c r="C650" s="477" t="s">
        <v>139</v>
      </c>
      <c r="D650" s="477" t="s">
        <v>139</v>
      </c>
      <c r="E650" s="477" t="s">
        <v>139</v>
      </c>
      <c r="F650" s="477" t="s">
        <v>139</v>
      </c>
      <c r="G650" s="477" t="s">
        <v>139</v>
      </c>
      <c r="H650" s="477" t="s">
        <v>139</v>
      </c>
      <c r="I650" s="477" t="s">
        <v>139</v>
      </c>
    </row>
    <row r="651" spans="2:9">
      <c r="B651" s="479" t="s">
        <v>236</v>
      </c>
      <c r="C651" s="477" t="s">
        <v>139</v>
      </c>
      <c r="D651" s="477" t="s">
        <v>139</v>
      </c>
      <c r="E651" s="477" t="s">
        <v>139</v>
      </c>
      <c r="F651" s="477" t="s">
        <v>139</v>
      </c>
      <c r="G651" s="477" t="s">
        <v>139</v>
      </c>
      <c r="H651" s="477" t="s">
        <v>139</v>
      </c>
      <c r="I651" s="477" t="s">
        <v>139</v>
      </c>
    </row>
    <row r="652" spans="2:9">
      <c r="B652" s="479"/>
      <c r="C652" s="700"/>
      <c r="D652" s="700"/>
      <c r="E652" s="700"/>
      <c r="F652" s="700"/>
      <c r="G652" s="700"/>
      <c r="H652" s="700"/>
      <c r="I652" s="700"/>
    </row>
    <row r="653" spans="2:9" ht="26.4">
      <c r="B653" s="82" t="s">
        <v>343</v>
      </c>
      <c r="C653" s="477" t="s">
        <v>139</v>
      </c>
      <c r="D653" s="477" t="s">
        <v>139</v>
      </c>
      <c r="E653" s="477" t="s">
        <v>139</v>
      </c>
      <c r="F653" s="477" t="s">
        <v>139</v>
      </c>
      <c r="G653" s="477" t="s">
        <v>139</v>
      </c>
      <c r="H653" s="477" t="s">
        <v>139</v>
      </c>
      <c r="I653" s="477" t="s">
        <v>139</v>
      </c>
    </row>
    <row r="654" spans="2:9">
      <c r="B654" s="242" t="s">
        <v>309</v>
      </c>
      <c r="C654" s="477" t="s">
        <v>139</v>
      </c>
      <c r="D654" s="477" t="s">
        <v>139</v>
      </c>
      <c r="E654" s="477" t="s">
        <v>139</v>
      </c>
      <c r="F654" s="477" t="s">
        <v>139</v>
      </c>
      <c r="G654" s="477" t="s">
        <v>139</v>
      </c>
      <c r="H654" s="477" t="s">
        <v>139</v>
      </c>
      <c r="I654" s="477" t="s">
        <v>139</v>
      </c>
    </row>
    <row r="655" spans="2:9">
      <c r="B655" s="242" t="s">
        <v>310</v>
      </c>
      <c r="C655" s="477" t="s">
        <v>139</v>
      </c>
      <c r="D655" s="477" t="s">
        <v>139</v>
      </c>
      <c r="E655" s="477" t="s">
        <v>139</v>
      </c>
      <c r="F655" s="477" t="s">
        <v>139</v>
      </c>
      <c r="G655" s="477" t="s">
        <v>139</v>
      </c>
      <c r="H655" s="477" t="s">
        <v>139</v>
      </c>
      <c r="I655" s="477" t="s">
        <v>139</v>
      </c>
    </row>
    <row r="656" spans="2:9">
      <c r="B656" s="242" t="s">
        <v>311</v>
      </c>
      <c r="C656" s="477" t="s">
        <v>139</v>
      </c>
      <c r="D656" s="477" t="s">
        <v>139</v>
      </c>
      <c r="E656" s="477" t="s">
        <v>139</v>
      </c>
      <c r="F656" s="477" t="s">
        <v>139</v>
      </c>
      <c r="G656" s="477" t="s">
        <v>139</v>
      </c>
      <c r="H656" s="477" t="s">
        <v>139</v>
      </c>
      <c r="I656" s="477" t="s">
        <v>139</v>
      </c>
    </row>
    <row r="657" spans="2:9">
      <c r="B657" s="242" t="s">
        <v>312</v>
      </c>
      <c r="C657" s="477" t="s">
        <v>139</v>
      </c>
      <c r="D657" s="477" t="s">
        <v>139</v>
      </c>
      <c r="E657" s="477" t="s">
        <v>139</v>
      </c>
      <c r="F657" s="477" t="s">
        <v>139</v>
      </c>
      <c r="G657" s="477" t="s">
        <v>139</v>
      </c>
      <c r="H657" s="477" t="s">
        <v>139</v>
      </c>
      <c r="I657" s="477" t="s">
        <v>139</v>
      </c>
    </row>
    <row r="658" spans="2:9">
      <c r="B658" s="242" t="s">
        <v>313</v>
      </c>
      <c r="C658" s="477" t="s">
        <v>139</v>
      </c>
      <c r="D658" s="477" t="s">
        <v>139</v>
      </c>
      <c r="E658" s="477" t="s">
        <v>139</v>
      </c>
      <c r="F658" s="477" t="s">
        <v>139</v>
      </c>
      <c r="G658" s="477" t="s">
        <v>139</v>
      </c>
      <c r="H658" s="477" t="s">
        <v>139</v>
      </c>
      <c r="I658" s="477" t="s">
        <v>139</v>
      </c>
    </row>
    <row r="659" spans="2:9">
      <c r="B659" s="242" t="s">
        <v>314</v>
      </c>
      <c r="C659" s="477" t="s">
        <v>139</v>
      </c>
      <c r="D659" s="477" t="s">
        <v>139</v>
      </c>
      <c r="E659" s="477" t="s">
        <v>139</v>
      </c>
      <c r="F659" s="477" t="s">
        <v>139</v>
      </c>
      <c r="G659" s="477" t="s">
        <v>139</v>
      </c>
      <c r="H659" s="477" t="s">
        <v>139</v>
      </c>
      <c r="I659" s="477" t="s">
        <v>139</v>
      </c>
    </row>
    <row r="660" spans="2:9">
      <c r="B660" s="242"/>
      <c r="C660" s="700"/>
      <c r="D660" s="700"/>
      <c r="E660" s="700"/>
      <c r="F660" s="700"/>
      <c r="G660" s="700"/>
      <c r="H660" s="700"/>
      <c r="I660" s="700"/>
    </row>
    <row r="661" spans="2:9">
      <c r="B661" s="153" t="s">
        <v>344</v>
      </c>
      <c r="C661" s="477" t="s">
        <v>139</v>
      </c>
      <c r="D661" s="477" t="s">
        <v>139</v>
      </c>
      <c r="E661" s="477" t="s">
        <v>139</v>
      </c>
      <c r="F661" s="477" t="s">
        <v>139</v>
      </c>
      <c r="G661" s="477" t="s">
        <v>139</v>
      </c>
      <c r="H661" s="477" t="s">
        <v>139</v>
      </c>
      <c r="I661" s="477" t="s">
        <v>139</v>
      </c>
    </row>
    <row r="662" spans="2:9">
      <c r="B662" s="242" t="s">
        <v>309</v>
      </c>
      <c r="C662" s="477" t="s">
        <v>139</v>
      </c>
      <c r="D662" s="477" t="s">
        <v>139</v>
      </c>
      <c r="E662" s="477" t="s">
        <v>139</v>
      </c>
      <c r="F662" s="477" t="s">
        <v>139</v>
      </c>
      <c r="G662" s="477" t="s">
        <v>139</v>
      </c>
      <c r="H662" s="477" t="s">
        <v>139</v>
      </c>
      <c r="I662" s="477" t="s">
        <v>139</v>
      </c>
    </row>
    <row r="663" spans="2:9">
      <c r="B663" s="242" t="s">
        <v>310</v>
      </c>
      <c r="C663" s="477" t="s">
        <v>139</v>
      </c>
      <c r="D663" s="477" t="s">
        <v>139</v>
      </c>
      <c r="E663" s="477" t="s">
        <v>139</v>
      </c>
      <c r="F663" s="477" t="s">
        <v>139</v>
      </c>
      <c r="G663" s="477" t="s">
        <v>139</v>
      </c>
      <c r="H663" s="477" t="s">
        <v>139</v>
      </c>
      <c r="I663" s="477" t="s">
        <v>139</v>
      </c>
    </row>
    <row r="664" spans="2:9">
      <c r="B664" s="242" t="s">
        <v>311</v>
      </c>
      <c r="C664" s="477" t="s">
        <v>139</v>
      </c>
      <c r="D664" s="477" t="s">
        <v>139</v>
      </c>
      <c r="E664" s="477" t="s">
        <v>139</v>
      </c>
      <c r="F664" s="477" t="s">
        <v>139</v>
      </c>
      <c r="G664" s="477" t="s">
        <v>139</v>
      </c>
      <c r="H664" s="477" t="s">
        <v>139</v>
      </c>
      <c r="I664" s="477" t="s">
        <v>139</v>
      </c>
    </row>
    <row r="665" spans="2:9">
      <c r="B665" s="242" t="s">
        <v>312</v>
      </c>
      <c r="C665" s="477" t="s">
        <v>139</v>
      </c>
      <c r="D665" s="477" t="s">
        <v>139</v>
      </c>
      <c r="E665" s="477" t="s">
        <v>139</v>
      </c>
      <c r="F665" s="477" t="s">
        <v>139</v>
      </c>
      <c r="G665" s="477" t="s">
        <v>139</v>
      </c>
      <c r="H665" s="477" t="s">
        <v>139</v>
      </c>
      <c r="I665" s="477" t="s">
        <v>139</v>
      </c>
    </row>
    <row r="666" spans="2:9">
      <c r="B666" s="242" t="s">
        <v>313</v>
      </c>
      <c r="C666" s="477" t="s">
        <v>139</v>
      </c>
      <c r="D666" s="477" t="s">
        <v>139</v>
      </c>
      <c r="E666" s="477" t="s">
        <v>139</v>
      </c>
      <c r="F666" s="477" t="s">
        <v>139</v>
      </c>
      <c r="G666" s="477" t="s">
        <v>139</v>
      </c>
      <c r="H666" s="477" t="s">
        <v>139</v>
      </c>
      <c r="I666" s="477" t="s">
        <v>139</v>
      </c>
    </row>
    <row r="667" spans="2:9" ht="15" thickBot="1">
      <c r="B667" s="242" t="s">
        <v>314</v>
      </c>
      <c r="C667" s="477" t="s">
        <v>139</v>
      </c>
      <c r="D667" s="477" t="s">
        <v>139</v>
      </c>
      <c r="E667" s="477" t="s">
        <v>139</v>
      </c>
      <c r="F667" s="477" t="s">
        <v>139</v>
      </c>
      <c r="G667" s="477" t="s">
        <v>139</v>
      </c>
      <c r="H667" s="477" t="s">
        <v>139</v>
      </c>
      <c r="I667" s="477" t="s">
        <v>139</v>
      </c>
    </row>
    <row r="668" spans="2:9" ht="15" thickTop="1">
      <c r="B668" s="1359" t="s">
        <v>1058</v>
      </c>
      <c r="C668" s="1359"/>
      <c r="D668" s="1359"/>
      <c r="E668" s="1359"/>
      <c r="F668" s="1359"/>
      <c r="G668" s="1359"/>
      <c r="H668" s="1359"/>
      <c r="I668" s="1359"/>
    </row>
    <row r="669" spans="2:9">
      <c r="B669" s="1310"/>
      <c r="C669" s="1310"/>
      <c r="D669" s="1310"/>
      <c r="E669" s="1310"/>
      <c r="F669" s="1310"/>
      <c r="G669" s="1310"/>
      <c r="H669" s="1310"/>
      <c r="I669" s="1310"/>
    </row>
    <row r="670" spans="2:9">
      <c r="B670" s="417"/>
      <c r="C670" s="411"/>
      <c r="D670" s="411"/>
      <c r="E670" s="411"/>
      <c r="F670" s="411"/>
      <c r="G670" s="411"/>
      <c r="H670" s="411"/>
      <c r="I670" s="411"/>
    </row>
    <row r="671" spans="2:9">
      <c r="B671" s="1358" t="s">
        <v>49</v>
      </c>
      <c r="C671" s="1358"/>
      <c r="D671" s="1358"/>
      <c r="E671" s="1358"/>
      <c r="F671" s="1358"/>
      <c r="G671" s="1358"/>
      <c r="H671" s="1358"/>
      <c r="I671" s="1358"/>
    </row>
    <row r="672" spans="2:9">
      <c r="B672" s="413" t="s">
        <v>48</v>
      </c>
      <c r="C672" s="411"/>
      <c r="D672" s="411"/>
      <c r="E672" s="411"/>
      <c r="F672" s="411"/>
      <c r="G672" s="411"/>
      <c r="H672" s="411"/>
      <c r="I672" s="411"/>
    </row>
    <row r="673" spans="2:9">
      <c r="B673" s="422" t="s">
        <v>318</v>
      </c>
      <c r="C673" s="411"/>
      <c r="D673" s="411"/>
      <c r="E673" s="411"/>
      <c r="F673" s="411"/>
      <c r="G673" s="411"/>
      <c r="H673" s="411"/>
      <c r="I673" s="411"/>
    </row>
    <row r="674" spans="2:9">
      <c r="B674" s="422"/>
      <c r="C674" s="411"/>
      <c r="D674" s="411"/>
      <c r="E674" s="411"/>
      <c r="F674" s="411"/>
      <c r="G674" s="411"/>
      <c r="H674" s="411"/>
      <c r="I674" s="411"/>
    </row>
    <row r="675" spans="2:9">
      <c r="B675" s="415"/>
      <c r="C675" s="416">
        <v>2014</v>
      </c>
      <c r="D675" s="416">
        <v>2015</v>
      </c>
      <c r="E675" s="416">
        <v>2016</v>
      </c>
      <c r="F675" s="416">
        <v>2017</v>
      </c>
      <c r="G675" s="416">
        <v>2018</v>
      </c>
      <c r="H675" s="416">
        <v>2019</v>
      </c>
      <c r="I675" s="416">
        <v>2020</v>
      </c>
    </row>
    <row r="676" spans="2:9">
      <c r="B676" s="561" t="s">
        <v>915</v>
      </c>
      <c r="C676" s="411"/>
      <c r="D676" s="411"/>
      <c r="E676" s="411"/>
      <c r="F676" s="411"/>
      <c r="G676" s="411"/>
      <c r="H676" s="411"/>
      <c r="I676" s="411"/>
    </row>
    <row r="677" spans="2:9">
      <c r="B677" s="82" t="s">
        <v>347</v>
      </c>
      <c r="C677" s="477" t="s">
        <v>139</v>
      </c>
      <c r="D677" s="477" t="s">
        <v>139</v>
      </c>
      <c r="E677" s="477" t="s">
        <v>139</v>
      </c>
      <c r="F677" s="477" t="s">
        <v>139</v>
      </c>
      <c r="G677" s="477" t="s">
        <v>139</v>
      </c>
      <c r="H677" s="477" t="s">
        <v>139</v>
      </c>
      <c r="I677" s="477" t="s">
        <v>139</v>
      </c>
    </row>
    <row r="678" spans="2:9">
      <c r="B678" s="82"/>
      <c r="C678" s="700"/>
      <c r="D678" s="700"/>
      <c r="E678" s="700"/>
      <c r="F678" s="700"/>
      <c r="G678" s="700"/>
      <c r="H678" s="700"/>
      <c r="I678" s="700"/>
    </row>
    <row r="679" spans="2:9">
      <c r="B679" s="82" t="s">
        <v>348</v>
      </c>
      <c r="C679" s="477" t="s">
        <v>139</v>
      </c>
      <c r="D679" s="477" t="s">
        <v>139</v>
      </c>
      <c r="E679" s="477" t="s">
        <v>139</v>
      </c>
      <c r="F679" s="477" t="s">
        <v>139</v>
      </c>
      <c r="G679" s="477" t="s">
        <v>139</v>
      </c>
      <c r="H679" s="477" t="s">
        <v>139</v>
      </c>
      <c r="I679" s="477" t="s">
        <v>139</v>
      </c>
    </row>
    <row r="680" spans="2:9">
      <c r="B680" s="242" t="s">
        <v>291</v>
      </c>
      <c r="C680" s="477" t="s">
        <v>139</v>
      </c>
      <c r="D680" s="477" t="s">
        <v>139</v>
      </c>
      <c r="E680" s="477" t="s">
        <v>139</v>
      </c>
      <c r="F680" s="477" t="s">
        <v>139</v>
      </c>
      <c r="G680" s="477" t="s">
        <v>139</v>
      </c>
      <c r="H680" s="477" t="s">
        <v>139</v>
      </c>
      <c r="I680" s="477" t="s">
        <v>139</v>
      </c>
    </row>
    <row r="681" spans="2:9">
      <c r="B681" s="475" t="s">
        <v>292</v>
      </c>
      <c r="C681" s="477" t="s">
        <v>139</v>
      </c>
      <c r="D681" s="477" t="s">
        <v>139</v>
      </c>
      <c r="E681" s="477" t="s">
        <v>139</v>
      </c>
      <c r="F681" s="477" t="s">
        <v>139</v>
      </c>
      <c r="G681" s="477" t="s">
        <v>139</v>
      </c>
      <c r="H681" s="477" t="s">
        <v>139</v>
      </c>
      <c r="I681" s="477" t="s">
        <v>139</v>
      </c>
    </row>
    <row r="682" spans="2:9">
      <c r="B682" s="475" t="s">
        <v>293</v>
      </c>
      <c r="C682" s="477" t="s">
        <v>139</v>
      </c>
      <c r="D682" s="477" t="s">
        <v>139</v>
      </c>
      <c r="E682" s="477" t="s">
        <v>139</v>
      </c>
      <c r="F682" s="477" t="s">
        <v>139</v>
      </c>
      <c r="G682" s="477" t="s">
        <v>139</v>
      </c>
      <c r="H682" s="477" t="s">
        <v>139</v>
      </c>
      <c r="I682" s="477" t="s">
        <v>139</v>
      </c>
    </row>
    <row r="683" spans="2:9">
      <c r="B683" s="475" t="s">
        <v>297</v>
      </c>
      <c r="C683" s="477" t="s">
        <v>139</v>
      </c>
      <c r="D683" s="477" t="s">
        <v>139</v>
      </c>
      <c r="E683" s="477" t="s">
        <v>139</v>
      </c>
      <c r="F683" s="477" t="s">
        <v>139</v>
      </c>
      <c r="G683" s="477" t="s">
        <v>139</v>
      </c>
      <c r="H683" s="477" t="s">
        <v>139</v>
      </c>
      <c r="I683" s="477" t="s">
        <v>139</v>
      </c>
    </row>
    <row r="684" spans="2:9">
      <c r="B684" s="242" t="s">
        <v>294</v>
      </c>
      <c r="C684" s="477" t="s">
        <v>139</v>
      </c>
      <c r="D684" s="477" t="s">
        <v>139</v>
      </c>
      <c r="E684" s="477" t="s">
        <v>139</v>
      </c>
      <c r="F684" s="477" t="s">
        <v>139</v>
      </c>
      <c r="G684" s="477" t="s">
        <v>139</v>
      </c>
      <c r="H684" s="477" t="s">
        <v>139</v>
      </c>
      <c r="I684" s="477" t="s">
        <v>139</v>
      </c>
    </row>
    <row r="685" spans="2:9">
      <c r="B685" s="242" t="s">
        <v>236</v>
      </c>
      <c r="C685" s="477" t="s">
        <v>139</v>
      </c>
      <c r="D685" s="477" t="s">
        <v>139</v>
      </c>
      <c r="E685" s="477" t="s">
        <v>139</v>
      </c>
      <c r="F685" s="477" t="s">
        <v>139</v>
      </c>
      <c r="G685" s="477" t="s">
        <v>139</v>
      </c>
      <c r="H685" s="477" t="s">
        <v>139</v>
      </c>
      <c r="I685" s="477" t="s">
        <v>139</v>
      </c>
    </row>
    <row r="686" spans="2:9">
      <c r="B686" s="242"/>
      <c r="C686" s="700"/>
      <c r="D686" s="700"/>
      <c r="E686" s="700"/>
      <c r="F686" s="700"/>
      <c r="G686" s="700"/>
      <c r="H686" s="700"/>
      <c r="I686" s="700"/>
    </row>
    <row r="687" spans="2:9">
      <c r="B687" s="478" t="s">
        <v>349</v>
      </c>
      <c r="C687" s="477"/>
      <c r="D687" s="477"/>
      <c r="E687" s="477"/>
      <c r="F687" s="477"/>
      <c r="G687" s="477"/>
      <c r="H687" s="477"/>
      <c r="I687" s="477"/>
    </row>
    <row r="688" spans="2:9">
      <c r="B688" s="479" t="s">
        <v>291</v>
      </c>
      <c r="C688" s="477" t="s">
        <v>139</v>
      </c>
      <c r="D688" s="477" t="s">
        <v>139</v>
      </c>
      <c r="E688" s="477" t="s">
        <v>139</v>
      </c>
      <c r="F688" s="477" t="s">
        <v>139</v>
      </c>
      <c r="G688" s="477" t="s">
        <v>139</v>
      </c>
      <c r="H688" s="477" t="s">
        <v>139</v>
      </c>
      <c r="I688" s="477" t="s">
        <v>139</v>
      </c>
    </row>
    <row r="689" spans="2:9">
      <c r="B689" s="480" t="s">
        <v>292</v>
      </c>
      <c r="C689" s="477" t="s">
        <v>139</v>
      </c>
      <c r="D689" s="477" t="s">
        <v>139</v>
      </c>
      <c r="E689" s="477" t="s">
        <v>139</v>
      </c>
      <c r="F689" s="477" t="s">
        <v>139</v>
      </c>
      <c r="G689" s="477" t="s">
        <v>139</v>
      </c>
      <c r="H689" s="477" t="s">
        <v>139</v>
      </c>
      <c r="I689" s="477" t="s">
        <v>139</v>
      </c>
    </row>
    <row r="690" spans="2:9">
      <c r="B690" s="480" t="s">
        <v>293</v>
      </c>
      <c r="C690" s="477" t="s">
        <v>139</v>
      </c>
      <c r="D690" s="477" t="s">
        <v>139</v>
      </c>
      <c r="E690" s="477" t="s">
        <v>139</v>
      </c>
      <c r="F690" s="477" t="s">
        <v>139</v>
      </c>
      <c r="G690" s="477" t="s">
        <v>139</v>
      </c>
      <c r="H690" s="477" t="s">
        <v>139</v>
      </c>
      <c r="I690" s="477" t="s">
        <v>139</v>
      </c>
    </row>
    <row r="691" spans="2:9">
      <c r="B691" s="480" t="s">
        <v>337</v>
      </c>
      <c r="C691" s="477" t="s">
        <v>139</v>
      </c>
      <c r="D691" s="477" t="s">
        <v>139</v>
      </c>
      <c r="E691" s="477" t="s">
        <v>139</v>
      </c>
      <c r="F691" s="477" t="s">
        <v>139</v>
      </c>
      <c r="G691" s="477" t="s">
        <v>139</v>
      </c>
      <c r="H691" s="477" t="s">
        <v>139</v>
      </c>
      <c r="I691" s="477" t="s">
        <v>139</v>
      </c>
    </row>
    <row r="692" spans="2:9">
      <c r="B692" s="479" t="s">
        <v>294</v>
      </c>
      <c r="C692" s="477" t="s">
        <v>139</v>
      </c>
      <c r="D692" s="477" t="s">
        <v>139</v>
      </c>
      <c r="E692" s="477" t="s">
        <v>139</v>
      </c>
      <c r="F692" s="477" t="s">
        <v>139</v>
      </c>
      <c r="G692" s="477" t="s">
        <v>139</v>
      </c>
      <c r="H692" s="477" t="s">
        <v>139</v>
      </c>
      <c r="I692" s="477" t="s">
        <v>139</v>
      </c>
    </row>
    <row r="693" spans="2:9">
      <c r="B693" s="479" t="s">
        <v>236</v>
      </c>
      <c r="C693" s="477" t="s">
        <v>139</v>
      </c>
      <c r="D693" s="477" t="s">
        <v>139</v>
      </c>
      <c r="E693" s="477" t="s">
        <v>139</v>
      </c>
      <c r="F693" s="477" t="s">
        <v>139</v>
      </c>
      <c r="G693" s="477" t="s">
        <v>139</v>
      </c>
      <c r="H693" s="477" t="s">
        <v>139</v>
      </c>
      <c r="I693" s="477" t="s">
        <v>139</v>
      </c>
    </row>
    <row r="694" spans="2:9">
      <c r="B694" s="479"/>
      <c r="C694" s="700"/>
      <c r="D694" s="700"/>
      <c r="E694" s="700"/>
      <c r="F694" s="700"/>
      <c r="G694" s="700"/>
      <c r="H694" s="700"/>
      <c r="I694" s="700"/>
    </row>
    <row r="695" spans="2:9">
      <c r="B695" s="478" t="s">
        <v>350</v>
      </c>
      <c r="C695" s="411"/>
      <c r="D695" s="411"/>
      <c r="E695" s="411"/>
      <c r="F695" s="411"/>
      <c r="G695" s="411"/>
      <c r="H695" s="411"/>
      <c r="I695" s="411"/>
    </row>
    <row r="696" spans="2:9">
      <c r="B696" s="479" t="s">
        <v>291</v>
      </c>
      <c r="C696" s="477" t="s">
        <v>139</v>
      </c>
      <c r="D696" s="477" t="s">
        <v>139</v>
      </c>
      <c r="E696" s="477" t="s">
        <v>139</v>
      </c>
      <c r="F696" s="477" t="s">
        <v>139</v>
      </c>
      <c r="G696" s="477" t="s">
        <v>139</v>
      </c>
      <c r="H696" s="477" t="s">
        <v>139</v>
      </c>
      <c r="I696" s="477" t="s">
        <v>139</v>
      </c>
    </row>
    <row r="697" spans="2:9">
      <c r="B697" s="480" t="s">
        <v>292</v>
      </c>
      <c r="C697" s="477" t="s">
        <v>139</v>
      </c>
      <c r="D697" s="477" t="s">
        <v>139</v>
      </c>
      <c r="E697" s="477" t="s">
        <v>139</v>
      </c>
      <c r="F697" s="477" t="s">
        <v>139</v>
      </c>
      <c r="G697" s="477" t="s">
        <v>139</v>
      </c>
      <c r="H697" s="477" t="s">
        <v>139</v>
      </c>
      <c r="I697" s="477" t="s">
        <v>139</v>
      </c>
    </row>
    <row r="698" spans="2:9">
      <c r="B698" s="480" t="s">
        <v>293</v>
      </c>
      <c r="C698" s="477" t="s">
        <v>139</v>
      </c>
      <c r="D698" s="477" t="s">
        <v>139</v>
      </c>
      <c r="E698" s="477" t="s">
        <v>139</v>
      </c>
      <c r="F698" s="477" t="s">
        <v>139</v>
      </c>
      <c r="G698" s="477" t="s">
        <v>139</v>
      </c>
      <c r="H698" s="477" t="s">
        <v>139</v>
      </c>
      <c r="I698" s="477" t="s">
        <v>139</v>
      </c>
    </row>
    <row r="699" spans="2:9">
      <c r="B699" s="480" t="s">
        <v>297</v>
      </c>
      <c r="C699" s="477" t="s">
        <v>139</v>
      </c>
      <c r="D699" s="477" t="s">
        <v>139</v>
      </c>
      <c r="E699" s="477" t="s">
        <v>139</v>
      </c>
      <c r="F699" s="477" t="s">
        <v>139</v>
      </c>
      <c r="G699" s="477" t="s">
        <v>139</v>
      </c>
      <c r="H699" s="477" t="s">
        <v>139</v>
      </c>
      <c r="I699" s="477" t="s">
        <v>139</v>
      </c>
    </row>
    <row r="700" spans="2:9">
      <c r="B700" s="479" t="s">
        <v>294</v>
      </c>
      <c r="C700" s="477" t="s">
        <v>139</v>
      </c>
      <c r="D700" s="477" t="s">
        <v>139</v>
      </c>
      <c r="E700" s="477" t="s">
        <v>139</v>
      </c>
      <c r="F700" s="477" t="s">
        <v>139</v>
      </c>
      <c r="G700" s="477" t="s">
        <v>139</v>
      </c>
      <c r="H700" s="477" t="s">
        <v>139</v>
      </c>
      <c r="I700" s="477" t="s">
        <v>139</v>
      </c>
    </row>
    <row r="701" spans="2:9">
      <c r="B701" s="479" t="s">
        <v>236</v>
      </c>
      <c r="C701" s="477" t="s">
        <v>139</v>
      </c>
      <c r="D701" s="477" t="s">
        <v>139</v>
      </c>
      <c r="E701" s="477" t="s">
        <v>139</v>
      </c>
      <c r="F701" s="477" t="s">
        <v>139</v>
      </c>
      <c r="G701" s="477" t="s">
        <v>139</v>
      </c>
      <c r="H701" s="477" t="s">
        <v>139</v>
      </c>
      <c r="I701" s="477" t="s">
        <v>139</v>
      </c>
    </row>
    <row r="702" spans="2:9">
      <c r="B702" s="479"/>
      <c r="C702" s="700"/>
      <c r="D702" s="700"/>
      <c r="E702" s="700"/>
      <c r="F702" s="700"/>
      <c r="G702" s="700"/>
      <c r="H702" s="700"/>
      <c r="I702" s="700"/>
    </row>
    <row r="703" spans="2:9">
      <c r="B703" s="82" t="s">
        <v>351</v>
      </c>
      <c r="C703" s="477" t="s">
        <v>139</v>
      </c>
      <c r="D703" s="477" t="s">
        <v>139</v>
      </c>
      <c r="E703" s="477" t="s">
        <v>139</v>
      </c>
      <c r="F703" s="477" t="s">
        <v>139</v>
      </c>
      <c r="G703" s="477" t="s">
        <v>139</v>
      </c>
      <c r="H703" s="477" t="s">
        <v>139</v>
      </c>
      <c r="I703" s="477" t="s">
        <v>139</v>
      </c>
    </row>
    <row r="704" spans="2:9">
      <c r="B704" s="242" t="s">
        <v>309</v>
      </c>
      <c r="C704" s="477" t="s">
        <v>139</v>
      </c>
      <c r="D704" s="477" t="s">
        <v>139</v>
      </c>
      <c r="E704" s="477" t="s">
        <v>139</v>
      </c>
      <c r="F704" s="477" t="s">
        <v>139</v>
      </c>
      <c r="G704" s="477" t="s">
        <v>139</v>
      </c>
      <c r="H704" s="477" t="s">
        <v>139</v>
      </c>
      <c r="I704" s="477" t="s">
        <v>139</v>
      </c>
    </row>
    <row r="705" spans="2:9">
      <c r="B705" s="242" t="s">
        <v>310</v>
      </c>
      <c r="C705" s="477" t="s">
        <v>139</v>
      </c>
      <c r="D705" s="477" t="s">
        <v>139</v>
      </c>
      <c r="E705" s="477" t="s">
        <v>139</v>
      </c>
      <c r="F705" s="477" t="s">
        <v>139</v>
      </c>
      <c r="G705" s="477" t="s">
        <v>139</v>
      </c>
      <c r="H705" s="477" t="s">
        <v>139</v>
      </c>
      <c r="I705" s="477" t="s">
        <v>139</v>
      </c>
    </row>
    <row r="706" spans="2:9">
      <c r="B706" s="242" t="s">
        <v>311</v>
      </c>
      <c r="C706" s="477" t="s">
        <v>139</v>
      </c>
      <c r="D706" s="477" t="s">
        <v>139</v>
      </c>
      <c r="E706" s="477" t="s">
        <v>139</v>
      </c>
      <c r="F706" s="477" t="s">
        <v>139</v>
      </c>
      <c r="G706" s="477" t="s">
        <v>139</v>
      </c>
      <c r="H706" s="477" t="s">
        <v>139</v>
      </c>
      <c r="I706" s="477" t="s">
        <v>139</v>
      </c>
    </row>
    <row r="707" spans="2:9">
      <c r="B707" s="242" t="s">
        <v>312</v>
      </c>
      <c r="C707" s="477" t="s">
        <v>139</v>
      </c>
      <c r="D707" s="477" t="s">
        <v>139</v>
      </c>
      <c r="E707" s="477" t="s">
        <v>139</v>
      </c>
      <c r="F707" s="477" t="s">
        <v>139</v>
      </c>
      <c r="G707" s="477" t="s">
        <v>139</v>
      </c>
      <c r="H707" s="477" t="s">
        <v>139</v>
      </c>
      <c r="I707" s="477" t="s">
        <v>139</v>
      </c>
    </row>
    <row r="708" spans="2:9">
      <c r="B708" s="242" t="s">
        <v>313</v>
      </c>
      <c r="C708" s="477" t="s">
        <v>139</v>
      </c>
      <c r="D708" s="477" t="s">
        <v>139</v>
      </c>
      <c r="E708" s="477" t="s">
        <v>139</v>
      </c>
      <c r="F708" s="477" t="s">
        <v>139</v>
      </c>
      <c r="G708" s="477" t="s">
        <v>139</v>
      </c>
      <c r="H708" s="477" t="s">
        <v>139</v>
      </c>
      <c r="I708" s="477" t="s">
        <v>139</v>
      </c>
    </row>
    <row r="709" spans="2:9">
      <c r="B709" s="242" t="s">
        <v>314</v>
      </c>
      <c r="C709" s="477" t="s">
        <v>139</v>
      </c>
      <c r="D709" s="477" t="s">
        <v>139</v>
      </c>
      <c r="E709" s="477" t="s">
        <v>139</v>
      </c>
      <c r="F709" s="477" t="s">
        <v>139</v>
      </c>
      <c r="G709" s="477" t="s">
        <v>139</v>
      </c>
      <c r="H709" s="477" t="s">
        <v>139</v>
      </c>
      <c r="I709" s="477" t="s">
        <v>139</v>
      </c>
    </row>
    <row r="710" spans="2:9">
      <c r="B710" s="242"/>
      <c r="C710" s="700"/>
      <c r="D710" s="700"/>
      <c r="E710" s="700"/>
      <c r="F710" s="700"/>
      <c r="G710" s="700"/>
      <c r="H710" s="700"/>
      <c r="I710" s="700"/>
    </row>
    <row r="711" spans="2:9">
      <c r="B711" s="153" t="s">
        <v>352</v>
      </c>
      <c r="C711" s="477" t="s">
        <v>139</v>
      </c>
      <c r="D711" s="477" t="s">
        <v>139</v>
      </c>
      <c r="E711" s="477" t="s">
        <v>139</v>
      </c>
      <c r="F711" s="477" t="s">
        <v>139</v>
      </c>
      <c r="G711" s="477" t="s">
        <v>139</v>
      </c>
      <c r="H711" s="477" t="s">
        <v>139</v>
      </c>
      <c r="I711" s="477" t="s">
        <v>139</v>
      </c>
    </row>
    <row r="712" spans="2:9">
      <c r="B712" s="242" t="s">
        <v>309</v>
      </c>
      <c r="C712" s="477" t="s">
        <v>139</v>
      </c>
      <c r="D712" s="477" t="s">
        <v>139</v>
      </c>
      <c r="E712" s="477" t="s">
        <v>139</v>
      </c>
      <c r="F712" s="477" t="s">
        <v>139</v>
      </c>
      <c r="G712" s="477" t="s">
        <v>139</v>
      </c>
      <c r="H712" s="477" t="s">
        <v>139</v>
      </c>
      <c r="I712" s="477" t="s">
        <v>139</v>
      </c>
    </row>
    <row r="713" spans="2:9">
      <c r="B713" s="242" t="s">
        <v>310</v>
      </c>
      <c r="C713" s="477" t="s">
        <v>139</v>
      </c>
      <c r="D713" s="477" t="s">
        <v>139</v>
      </c>
      <c r="E713" s="477" t="s">
        <v>139</v>
      </c>
      <c r="F713" s="477" t="s">
        <v>139</v>
      </c>
      <c r="G713" s="477" t="s">
        <v>139</v>
      </c>
      <c r="H713" s="477" t="s">
        <v>139</v>
      </c>
      <c r="I713" s="477" t="s">
        <v>139</v>
      </c>
    </row>
    <row r="714" spans="2:9">
      <c r="B714" s="242" t="s">
        <v>311</v>
      </c>
      <c r="C714" s="477" t="s">
        <v>139</v>
      </c>
      <c r="D714" s="477" t="s">
        <v>139</v>
      </c>
      <c r="E714" s="477" t="s">
        <v>139</v>
      </c>
      <c r="F714" s="477" t="s">
        <v>139</v>
      </c>
      <c r="G714" s="477" t="s">
        <v>139</v>
      </c>
      <c r="H714" s="477" t="s">
        <v>139</v>
      </c>
      <c r="I714" s="477" t="s">
        <v>139</v>
      </c>
    </row>
    <row r="715" spans="2:9">
      <c r="B715" s="242" t="s">
        <v>312</v>
      </c>
      <c r="C715" s="477" t="s">
        <v>139</v>
      </c>
      <c r="D715" s="477" t="s">
        <v>139</v>
      </c>
      <c r="E715" s="477" t="s">
        <v>139</v>
      </c>
      <c r="F715" s="477" t="s">
        <v>139</v>
      </c>
      <c r="G715" s="477" t="s">
        <v>139</v>
      </c>
      <c r="H715" s="477" t="s">
        <v>139</v>
      </c>
      <c r="I715" s="477" t="s">
        <v>139</v>
      </c>
    </row>
    <row r="716" spans="2:9">
      <c r="B716" s="242" t="s">
        <v>313</v>
      </c>
      <c r="C716" s="477" t="s">
        <v>139</v>
      </c>
      <c r="D716" s="477" t="s">
        <v>139</v>
      </c>
      <c r="E716" s="477" t="s">
        <v>139</v>
      </c>
      <c r="F716" s="477" t="s">
        <v>139</v>
      </c>
      <c r="G716" s="477" t="s">
        <v>139</v>
      </c>
      <c r="H716" s="477" t="s">
        <v>139</v>
      </c>
      <c r="I716" s="477" t="s">
        <v>139</v>
      </c>
    </row>
    <row r="717" spans="2:9" ht="15" thickBot="1">
      <c r="B717" s="242" t="s">
        <v>314</v>
      </c>
      <c r="C717" s="477" t="s">
        <v>139</v>
      </c>
      <c r="D717" s="477" t="s">
        <v>139</v>
      </c>
      <c r="E717" s="477" t="s">
        <v>139</v>
      </c>
      <c r="F717" s="477" t="s">
        <v>139</v>
      </c>
      <c r="G717" s="477" t="s">
        <v>139</v>
      </c>
      <c r="H717" s="477" t="s">
        <v>139</v>
      </c>
      <c r="I717" s="477" t="s">
        <v>139</v>
      </c>
    </row>
    <row r="718" spans="2:9" ht="15" thickTop="1">
      <c r="B718" s="1359" t="s">
        <v>1058</v>
      </c>
      <c r="C718" s="1359"/>
      <c r="D718" s="1359"/>
      <c r="E718" s="1359"/>
      <c r="F718" s="1359"/>
      <c r="G718" s="1359"/>
      <c r="H718" s="1359"/>
      <c r="I718" s="1359"/>
    </row>
    <row r="719" spans="2:9">
      <c r="B719" s="1310"/>
      <c r="C719" s="1310"/>
      <c r="D719" s="1310"/>
      <c r="E719" s="1310"/>
      <c r="F719" s="1310"/>
      <c r="G719" s="1310"/>
      <c r="H719" s="1310"/>
      <c r="I719" s="1310"/>
    </row>
    <row r="720" spans="2:9">
      <c r="B720" s="417"/>
      <c r="C720" s="411"/>
      <c r="D720" s="411"/>
      <c r="E720" s="411"/>
      <c r="F720" s="411"/>
      <c r="G720" s="411"/>
      <c r="H720" s="411"/>
      <c r="I720" s="411"/>
    </row>
    <row r="721" spans="2:9">
      <c r="B721" s="1358" t="s">
        <v>52</v>
      </c>
      <c r="C721" s="1358"/>
      <c r="D721" s="1358"/>
      <c r="E721" s="1358"/>
      <c r="F721" s="1358"/>
      <c r="G721" s="1358"/>
      <c r="H721" s="1358"/>
      <c r="I721" s="1358"/>
    </row>
    <row r="722" spans="2:9">
      <c r="B722" s="413" t="s">
        <v>51</v>
      </c>
      <c r="C722" s="411"/>
      <c r="D722" s="411"/>
      <c r="E722" s="411"/>
      <c r="F722" s="411"/>
      <c r="G722" s="411"/>
      <c r="H722" s="411"/>
      <c r="I722" s="411"/>
    </row>
    <row r="723" spans="2:9">
      <c r="B723" s="428" t="s">
        <v>172</v>
      </c>
      <c r="C723" s="411"/>
      <c r="D723" s="411"/>
      <c r="E723" s="411"/>
      <c r="F723" s="411"/>
      <c r="G723" s="411"/>
      <c r="H723" s="411"/>
      <c r="I723" s="411"/>
    </row>
    <row r="724" spans="2:9">
      <c r="B724" s="414"/>
      <c r="C724" s="411"/>
      <c r="D724" s="411"/>
      <c r="E724" s="411"/>
      <c r="F724" s="411"/>
      <c r="G724" s="411"/>
      <c r="H724" s="411"/>
      <c r="I724" s="411"/>
    </row>
    <row r="725" spans="2:9">
      <c r="B725" s="415"/>
      <c r="C725" s="416">
        <v>2014</v>
      </c>
      <c r="D725" s="416">
        <v>2015</v>
      </c>
      <c r="E725" s="416">
        <v>2016</v>
      </c>
      <c r="F725" s="416">
        <v>2017</v>
      </c>
      <c r="G725" s="416">
        <v>2018</v>
      </c>
      <c r="H725" s="416">
        <v>2019</v>
      </c>
      <c r="I725" s="416">
        <v>2020</v>
      </c>
    </row>
    <row r="726" spans="2:9">
      <c r="B726" s="561" t="s">
        <v>1096</v>
      </c>
      <c r="C726" s="411"/>
      <c r="D726" s="411"/>
      <c r="E726" s="411"/>
      <c r="F726" s="411"/>
      <c r="G726" s="411"/>
      <c r="H726" s="411"/>
      <c r="I726" s="411"/>
    </row>
    <row r="727" spans="2:9">
      <c r="B727" s="82" t="s">
        <v>535</v>
      </c>
      <c r="C727" s="477" t="s">
        <v>124</v>
      </c>
      <c r="D727" s="477" t="s">
        <v>124</v>
      </c>
      <c r="E727" s="477" t="s">
        <v>124</v>
      </c>
      <c r="F727" s="477" t="s">
        <v>124</v>
      </c>
      <c r="G727" s="477" t="s">
        <v>124</v>
      </c>
      <c r="H727" s="477" t="s">
        <v>124</v>
      </c>
      <c r="I727" s="477" t="s">
        <v>124</v>
      </c>
    </row>
    <row r="728" spans="2:9">
      <c r="B728" s="242" t="s">
        <v>328</v>
      </c>
      <c r="C728" s="477" t="s">
        <v>124</v>
      </c>
      <c r="D728" s="477" t="s">
        <v>124</v>
      </c>
      <c r="E728" s="477" t="s">
        <v>124</v>
      </c>
      <c r="F728" s="477" t="s">
        <v>124</v>
      </c>
      <c r="G728" s="477" t="s">
        <v>124</v>
      </c>
      <c r="H728" s="477" t="s">
        <v>124</v>
      </c>
      <c r="I728" s="477" t="s">
        <v>124</v>
      </c>
    </row>
    <row r="729" spans="2:9">
      <c r="B729" s="242" t="s">
        <v>372</v>
      </c>
      <c r="C729" s="477" t="s">
        <v>124</v>
      </c>
      <c r="D729" s="477" t="s">
        <v>124</v>
      </c>
      <c r="E729" s="477" t="s">
        <v>124</v>
      </c>
      <c r="F729" s="477" t="s">
        <v>124</v>
      </c>
      <c r="G729" s="477" t="s">
        <v>124</v>
      </c>
      <c r="H729" s="477" t="s">
        <v>124</v>
      </c>
      <c r="I729" s="477" t="s">
        <v>124</v>
      </c>
    </row>
    <row r="730" spans="2:9">
      <c r="B730" s="242" t="s">
        <v>373</v>
      </c>
      <c r="C730" s="477" t="s">
        <v>124</v>
      </c>
      <c r="D730" s="477" t="s">
        <v>124</v>
      </c>
      <c r="E730" s="477" t="s">
        <v>124</v>
      </c>
      <c r="F730" s="477" t="s">
        <v>124</v>
      </c>
      <c r="G730" s="477" t="s">
        <v>124</v>
      </c>
      <c r="H730" s="477" t="s">
        <v>124</v>
      </c>
      <c r="I730" s="477" t="s">
        <v>124</v>
      </c>
    </row>
    <row r="731" spans="2:9">
      <c r="B731" s="242" t="s">
        <v>330</v>
      </c>
      <c r="C731" s="477" t="s">
        <v>124</v>
      </c>
      <c r="D731" s="477" t="s">
        <v>124</v>
      </c>
      <c r="E731" s="477" t="s">
        <v>124</v>
      </c>
      <c r="F731" s="477" t="s">
        <v>124</v>
      </c>
      <c r="G731" s="477" t="s">
        <v>124</v>
      </c>
      <c r="H731" s="477" t="s">
        <v>124</v>
      </c>
      <c r="I731" s="477" t="s">
        <v>124</v>
      </c>
    </row>
    <row r="732" spans="2:9">
      <c r="B732" s="242" t="s">
        <v>331</v>
      </c>
      <c r="C732" s="477" t="s">
        <v>124</v>
      </c>
      <c r="D732" s="477" t="s">
        <v>124</v>
      </c>
      <c r="E732" s="477" t="s">
        <v>124</v>
      </c>
      <c r="F732" s="477" t="s">
        <v>124</v>
      </c>
      <c r="G732" s="477" t="s">
        <v>124</v>
      </c>
      <c r="H732" s="477" t="s">
        <v>124</v>
      </c>
      <c r="I732" s="477" t="s">
        <v>124</v>
      </c>
    </row>
    <row r="733" spans="2:9">
      <c r="B733" s="242"/>
      <c r="C733" s="701"/>
      <c r="D733" s="701"/>
      <c r="E733" s="701"/>
      <c r="F733" s="701"/>
      <c r="G733" s="701"/>
      <c r="H733" s="701"/>
      <c r="I733" s="701"/>
    </row>
    <row r="734" spans="2:9">
      <c r="B734" s="82" t="s">
        <v>371</v>
      </c>
      <c r="C734" s="477" t="s">
        <v>124</v>
      </c>
      <c r="D734" s="477" t="s">
        <v>124</v>
      </c>
      <c r="E734" s="477" t="s">
        <v>124</v>
      </c>
      <c r="F734" s="477" t="s">
        <v>124</v>
      </c>
      <c r="G734" s="477" t="s">
        <v>124</v>
      </c>
      <c r="H734" s="477" t="s">
        <v>124</v>
      </c>
      <c r="I734" s="477" t="s">
        <v>124</v>
      </c>
    </row>
    <row r="735" spans="2:9">
      <c r="B735" s="242" t="s">
        <v>328</v>
      </c>
      <c r="C735" s="477" t="s">
        <v>124</v>
      </c>
      <c r="D735" s="477" t="s">
        <v>124</v>
      </c>
      <c r="E735" s="477" t="s">
        <v>124</v>
      </c>
      <c r="F735" s="477" t="s">
        <v>124</v>
      </c>
      <c r="G735" s="477" t="s">
        <v>124</v>
      </c>
      <c r="H735" s="477" t="s">
        <v>124</v>
      </c>
      <c r="I735" s="477" t="s">
        <v>124</v>
      </c>
    </row>
    <row r="736" spans="2:9">
      <c r="B736" s="242" t="s">
        <v>372</v>
      </c>
      <c r="C736" s="477" t="s">
        <v>124</v>
      </c>
      <c r="D736" s="477" t="s">
        <v>124</v>
      </c>
      <c r="E736" s="477" t="s">
        <v>124</v>
      </c>
      <c r="F736" s="477" t="s">
        <v>124</v>
      </c>
      <c r="G736" s="477" t="s">
        <v>124</v>
      </c>
      <c r="H736" s="477" t="s">
        <v>124</v>
      </c>
      <c r="I736" s="477" t="s">
        <v>124</v>
      </c>
    </row>
    <row r="737" spans="2:9">
      <c r="B737" s="242" t="s">
        <v>373</v>
      </c>
      <c r="C737" s="477" t="s">
        <v>124</v>
      </c>
      <c r="D737" s="477" t="s">
        <v>124</v>
      </c>
      <c r="E737" s="477" t="s">
        <v>124</v>
      </c>
      <c r="F737" s="477" t="s">
        <v>124</v>
      </c>
      <c r="G737" s="477" t="s">
        <v>124</v>
      </c>
      <c r="H737" s="477" t="s">
        <v>124</v>
      </c>
      <c r="I737" s="477" t="s">
        <v>124</v>
      </c>
    </row>
    <row r="738" spans="2:9">
      <c r="B738" s="242" t="s">
        <v>330</v>
      </c>
      <c r="C738" s="477" t="s">
        <v>124</v>
      </c>
      <c r="D738" s="477" t="s">
        <v>124</v>
      </c>
      <c r="E738" s="477" t="s">
        <v>124</v>
      </c>
      <c r="F738" s="477" t="s">
        <v>124</v>
      </c>
      <c r="G738" s="477" t="s">
        <v>124</v>
      </c>
      <c r="H738" s="477" t="s">
        <v>124</v>
      </c>
      <c r="I738" s="477" t="s">
        <v>124</v>
      </c>
    </row>
    <row r="739" spans="2:9">
      <c r="B739" s="242" t="s">
        <v>331</v>
      </c>
      <c r="C739" s="477" t="s">
        <v>124</v>
      </c>
      <c r="D739" s="477" t="s">
        <v>124</v>
      </c>
      <c r="E739" s="477" t="s">
        <v>124</v>
      </c>
      <c r="F739" s="477" t="s">
        <v>124</v>
      </c>
      <c r="G739" s="477" t="s">
        <v>124</v>
      </c>
      <c r="H739" s="477" t="s">
        <v>124</v>
      </c>
      <c r="I739" s="477" t="s">
        <v>124</v>
      </c>
    </row>
    <row r="740" spans="2:9">
      <c r="B740" s="242"/>
      <c r="C740" s="701"/>
      <c r="D740" s="701"/>
      <c r="E740" s="701"/>
      <c r="F740" s="701"/>
      <c r="G740" s="701"/>
      <c r="H740" s="701"/>
      <c r="I740" s="701"/>
    </row>
    <row r="741" spans="2:9">
      <c r="B741" s="82" t="s">
        <v>374</v>
      </c>
      <c r="C741" s="477" t="s">
        <v>124</v>
      </c>
      <c r="D741" s="477" t="s">
        <v>124</v>
      </c>
      <c r="E741" s="477" t="s">
        <v>124</v>
      </c>
      <c r="F741" s="477" t="s">
        <v>124</v>
      </c>
      <c r="G741" s="477" t="s">
        <v>124</v>
      </c>
      <c r="H741" s="477" t="s">
        <v>124</v>
      </c>
      <c r="I741" s="477" t="s">
        <v>124</v>
      </c>
    </row>
    <row r="742" spans="2:9">
      <c r="B742" s="242" t="s">
        <v>328</v>
      </c>
      <c r="C742" s="477" t="s">
        <v>124</v>
      </c>
      <c r="D742" s="477" t="s">
        <v>124</v>
      </c>
      <c r="E742" s="477" t="s">
        <v>124</v>
      </c>
      <c r="F742" s="477" t="s">
        <v>124</v>
      </c>
      <c r="G742" s="477" t="s">
        <v>124</v>
      </c>
      <c r="H742" s="477" t="s">
        <v>124</v>
      </c>
      <c r="I742" s="477" t="s">
        <v>124</v>
      </c>
    </row>
    <row r="743" spans="2:9">
      <c r="B743" s="242" t="s">
        <v>372</v>
      </c>
      <c r="C743" s="477" t="s">
        <v>124</v>
      </c>
      <c r="D743" s="477" t="s">
        <v>124</v>
      </c>
      <c r="E743" s="477" t="s">
        <v>124</v>
      </c>
      <c r="F743" s="477" t="s">
        <v>124</v>
      </c>
      <c r="G743" s="477" t="s">
        <v>124</v>
      </c>
      <c r="H743" s="477" t="s">
        <v>124</v>
      </c>
      <c r="I743" s="477" t="s">
        <v>124</v>
      </c>
    </row>
    <row r="744" spans="2:9">
      <c r="B744" s="242" t="s">
        <v>373</v>
      </c>
      <c r="C744" s="477" t="s">
        <v>124</v>
      </c>
      <c r="D744" s="477" t="s">
        <v>124</v>
      </c>
      <c r="E744" s="477" t="s">
        <v>124</v>
      </c>
      <c r="F744" s="477" t="s">
        <v>124</v>
      </c>
      <c r="G744" s="477" t="s">
        <v>124</v>
      </c>
      <c r="H744" s="477" t="s">
        <v>124</v>
      </c>
      <c r="I744" s="477" t="s">
        <v>124</v>
      </c>
    </row>
    <row r="745" spans="2:9">
      <c r="B745" s="242" t="s">
        <v>330</v>
      </c>
      <c r="C745" s="477" t="s">
        <v>124</v>
      </c>
      <c r="D745" s="477" t="s">
        <v>124</v>
      </c>
      <c r="E745" s="477" t="s">
        <v>124</v>
      </c>
      <c r="F745" s="477" t="s">
        <v>124</v>
      </c>
      <c r="G745" s="477" t="s">
        <v>124</v>
      </c>
      <c r="H745" s="477" t="s">
        <v>124</v>
      </c>
      <c r="I745" s="477" t="s">
        <v>124</v>
      </c>
    </row>
    <row r="746" spans="2:9" ht="15" thickBot="1">
      <c r="B746" s="242" t="s">
        <v>331</v>
      </c>
      <c r="C746" s="477" t="s">
        <v>124</v>
      </c>
      <c r="D746" s="477" t="s">
        <v>124</v>
      </c>
      <c r="E746" s="477" t="s">
        <v>124</v>
      </c>
      <c r="F746" s="477" t="s">
        <v>124</v>
      </c>
      <c r="G746" s="477" t="s">
        <v>124</v>
      </c>
      <c r="H746" s="477" t="s">
        <v>124</v>
      </c>
      <c r="I746" s="477" t="s">
        <v>124</v>
      </c>
    </row>
    <row r="747" spans="2:9" ht="15" thickTop="1">
      <c r="B747" s="1359" t="s">
        <v>1058</v>
      </c>
      <c r="C747" s="1359"/>
      <c r="D747" s="1359"/>
      <c r="E747" s="1359"/>
      <c r="F747" s="1359"/>
      <c r="G747" s="1359"/>
      <c r="H747" s="1359"/>
      <c r="I747" s="1359"/>
    </row>
    <row r="748" spans="2:9">
      <c r="B748" s="1310"/>
      <c r="C748" s="1310"/>
      <c r="D748" s="1310"/>
      <c r="E748" s="1310"/>
      <c r="F748" s="1310"/>
      <c r="G748" s="1310"/>
      <c r="H748" s="1310"/>
      <c r="I748" s="1310"/>
    </row>
    <row r="749" spans="2:9">
      <c r="B749" s="422"/>
      <c r="C749" s="411"/>
      <c r="D749" s="411"/>
      <c r="E749" s="411"/>
      <c r="F749" s="411"/>
      <c r="G749" s="411"/>
      <c r="H749" s="411"/>
      <c r="I749" s="411"/>
    </row>
    <row r="750" spans="2:9">
      <c r="B750" s="1358" t="s">
        <v>54</v>
      </c>
      <c r="C750" s="1358"/>
      <c r="D750" s="1358"/>
      <c r="E750" s="1358"/>
      <c r="F750" s="1358"/>
      <c r="G750" s="1358"/>
      <c r="H750" s="1358"/>
      <c r="I750" s="1358"/>
    </row>
    <row r="751" spans="2:9">
      <c r="B751" s="413" t="s">
        <v>53</v>
      </c>
      <c r="C751" s="411"/>
      <c r="D751" s="411"/>
      <c r="E751" s="411"/>
      <c r="F751" s="411"/>
      <c r="G751" s="411"/>
      <c r="H751" s="411"/>
      <c r="I751" s="411"/>
    </row>
    <row r="752" spans="2:9">
      <c r="B752" s="422" t="s">
        <v>376</v>
      </c>
      <c r="C752" s="411"/>
      <c r="D752" s="411"/>
      <c r="E752" s="411"/>
      <c r="F752" s="411"/>
      <c r="G752" s="411"/>
      <c r="H752" s="411"/>
      <c r="I752" s="411"/>
    </row>
    <row r="753" spans="2:9">
      <c r="B753" s="422"/>
      <c r="C753" s="411"/>
      <c r="D753" s="411"/>
      <c r="E753" s="411"/>
      <c r="F753" s="411"/>
      <c r="G753" s="411"/>
      <c r="H753" s="411"/>
      <c r="I753" s="411"/>
    </row>
    <row r="754" spans="2:9">
      <c r="B754" s="415"/>
      <c r="C754" s="416">
        <v>2014</v>
      </c>
      <c r="D754" s="416">
        <v>2015</v>
      </c>
      <c r="E754" s="416">
        <v>2016</v>
      </c>
      <c r="F754" s="416">
        <v>2017</v>
      </c>
      <c r="G754" s="416">
        <v>2018</v>
      </c>
      <c r="H754" s="416">
        <v>2019</v>
      </c>
      <c r="I754" s="416">
        <v>2020</v>
      </c>
    </row>
    <row r="755" spans="2:9">
      <c r="B755" s="561" t="s">
        <v>1090</v>
      </c>
      <c r="C755" s="411"/>
      <c r="D755" s="411"/>
      <c r="E755" s="411"/>
      <c r="F755" s="411"/>
      <c r="G755" s="411"/>
      <c r="H755" s="411"/>
      <c r="I755" s="411"/>
    </row>
    <row r="756" spans="2:9">
      <c r="B756" s="82" t="s">
        <v>378</v>
      </c>
      <c r="C756" s="461">
        <v>249</v>
      </c>
      <c r="D756" s="461">
        <v>286</v>
      </c>
      <c r="E756" s="461">
        <v>299</v>
      </c>
      <c r="F756" s="461">
        <v>360</v>
      </c>
      <c r="G756" s="461">
        <v>361</v>
      </c>
      <c r="H756" s="461">
        <v>377</v>
      </c>
      <c r="I756" s="461">
        <v>350</v>
      </c>
    </row>
    <row r="757" spans="2:9">
      <c r="B757" s="242" t="s">
        <v>291</v>
      </c>
      <c r="C757" s="461">
        <v>248</v>
      </c>
      <c r="D757" s="461">
        <v>272</v>
      </c>
      <c r="E757" s="461">
        <v>272</v>
      </c>
      <c r="F757" s="461">
        <v>331</v>
      </c>
      <c r="G757" s="461">
        <v>328</v>
      </c>
      <c r="H757" s="461">
        <v>335</v>
      </c>
      <c r="I757" s="461">
        <v>305</v>
      </c>
    </row>
    <row r="758" spans="2:9">
      <c r="B758" s="475" t="s">
        <v>292</v>
      </c>
      <c r="C758" s="461">
        <v>4</v>
      </c>
      <c r="D758" s="461">
        <v>8</v>
      </c>
      <c r="E758" s="461">
        <v>1</v>
      </c>
      <c r="F758" s="461">
        <v>5</v>
      </c>
      <c r="G758" s="461">
        <v>1</v>
      </c>
      <c r="H758" s="461">
        <v>1</v>
      </c>
      <c r="I758" s="461">
        <v>6</v>
      </c>
    </row>
    <row r="759" spans="2:9">
      <c r="B759" s="475" t="s">
        <v>293</v>
      </c>
      <c r="C759" s="461">
        <v>244</v>
      </c>
      <c r="D759" s="461">
        <v>264</v>
      </c>
      <c r="E759" s="461">
        <v>271</v>
      </c>
      <c r="F759" s="461">
        <v>326</v>
      </c>
      <c r="G759" s="461">
        <v>327</v>
      </c>
      <c r="H759" s="461">
        <v>334</v>
      </c>
      <c r="I759" s="461">
        <v>299</v>
      </c>
    </row>
    <row r="760" spans="2:9">
      <c r="B760" s="242" t="s">
        <v>294</v>
      </c>
      <c r="C760" s="461" t="s">
        <v>139</v>
      </c>
      <c r="D760" s="461" t="s">
        <v>139</v>
      </c>
      <c r="E760" s="461" t="s">
        <v>139</v>
      </c>
      <c r="F760" s="461" t="s">
        <v>139</v>
      </c>
      <c r="G760" s="461" t="s">
        <v>139</v>
      </c>
      <c r="H760" s="461" t="s">
        <v>139</v>
      </c>
      <c r="I760" s="461" t="s">
        <v>139</v>
      </c>
    </row>
    <row r="761" spans="2:9" ht="15" thickBot="1">
      <c r="B761" s="242" t="s">
        <v>236</v>
      </c>
      <c r="C761" s="461">
        <v>1</v>
      </c>
      <c r="D761" s="461">
        <v>14</v>
      </c>
      <c r="E761" s="461">
        <v>27</v>
      </c>
      <c r="F761" s="461">
        <v>29</v>
      </c>
      <c r="G761" s="461">
        <v>33</v>
      </c>
      <c r="H761" s="461">
        <v>42</v>
      </c>
      <c r="I761" s="461">
        <v>45</v>
      </c>
    </row>
    <row r="762" spans="2:9" ht="15" thickTop="1">
      <c r="B762" s="1359" t="s">
        <v>1095</v>
      </c>
      <c r="C762" s="1359"/>
      <c r="D762" s="1359"/>
      <c r="E762" s="1359"/>
      <c r="F762" s="1359"/>
      <c r="G762" s="1359"/>
      <c r="H762" s="1359"/>
      <c r="I762" s="1359"/>
    </row>
    <row r="763" spans="2:9">
      <c r="B763" s="1374" t="s">
        <v>1092</v>
      </c>
      <c r="C763" s="1374"/>
      <c r="D763" s="1374"/>
      <c r="E763" s="1374"/>
      <c r="F763" s="1374"/>
      <c r="G763" s="1374"/>
      <c r="H763" s="1374"/>
      <c r="I763" s="1374"/>
    </row>
    <row r="764" spans="2:9">
      <c r="B764" s="417"/>
      <c r="C764" s="411"/>
      <c r="D764" s="411"/>
      <c r="E764" s="411"/>
      <c r="F764" s="411"/>
      <c r="G764" s="411"/>
      <c r="H764" s="411"/>
      <c r="I764" s="411"/>
    </row>
    <row r="765" spans="2:9">
      <c r="B765" s="1358" t="s">
        <v>56</v>
      </c>
      <c r="C765" s="1358"/>
      <c r="D765" s="1358"/>
      <c r="E765" s="1358"/>
      <c r="F765" s="1358"/>
      <c r="G765" s="1358"/>
      <c r="H765" s="1358"/>
      <c r="I765" s="1358"/>
    </row>
    <row r="766" spans="2:9">
      <c r="B766" s="413" t="s">
        <v>55</v>
      </c>
      <c r="C766" s="411"/>
      <c r="D766" s="411"/>
      <c r="E766" s="411"/>
      <c r="F766" s="411"/>
      <c r="G766" s="411"/>
      <c r="H766" s="411"/>
      <c r="I766" s="411"/>
    </row>
    <row r="767" spans="2:9">
      <c r="B767" s="422" t="s">
        <v>379</v>
      </c>
      <c r="C767" s="411"/>
      <c r="D767" s="411"/>
      <c r="E767" s="411"/>
      <c r="F767" s="411"/>
      <c r="G767" s="411"/>
      <c r="H767" s="411"/>
      <c r="I767" s="411"/>
    </row>
    <row r="768" spans="2:9">
      <c r="B768" s="417"/>
      <c r="C768" s="411"/>
      <c r="D768" s="411"/>
      <c r="E768" s="411"/>
      <c r="F768" s="411"/>
      <c r="G768" s="411"/>
      <c r="H768" s="411"/>
      <c r="I768" s="411"/>
    </row>
    <row r="769" spans="2:9">
      <c r="B769" s="415"/>
      <c r="C769" s="416">
        <v>2014</v>
      </c>
      <c r="D769" s="416">
        <v>2015</v>
      </c>
      <c r="E769" s="416">
        <v>2016</v>
      </c>
      <c r="F769" s="416">
        <v>2017</v>
      </c>
      <c r="G769" s="416">
        <v>2018</v>
      </c>
      <c r="H769" s="416">
        <v>2019</v>
      </c>
      <c r="I769" s="416">
        <v>2020</v>
      </c>
    </row>
    <row r="770" spans="2:9">
      <c r="B770" s="561" t="s">
        <v>1097</v>
      </c>
      <c r="C770" s="411"/>
      <c r="D770" s="411"/>
      <c r="E770" s="411"/>
      <c r="F770" s="411"/>
      <c r="G770" s="411"/>
      <c r="H770" s="411"/>
      <c r="I770" s="411"/>
    </row>
    <row r="771" spans="2:9">
      <c r="B771" s="82" t="s">
        <v>380</v>
      </c>
      <c r="C771" s="426">
        <v>11567.074141329133</v>
      </c>
      <c r="D771" s="426">
        <v>14002.018304512696</v>
      </c>
      <c r="E771" s="426">
        <v>16693.407311103336</v>
      </c>
      <c r="F771" s="426">
        <v>19854.29756518748</v>
      </c>
      <c r="G771" s="426">
        <v>33170.847033562866</v>
      </c>
      <c r="H771" s="426">
        <v>34351.366694216078</v>
      </c>
      <c r="I771" s="977">
        <f>SUM(I772,I776)</f>
        <v>29221.791782677134</v>
      </c>
    </row>
    <row r="772" spans="2:9">
      <c r="B772" s="242" t="s">
        <v>291</v>
      </c>
      <c r="C772" s="426">
        <v>11517.107216531691</v>
      </c>
      <c r="D772" s="426">
        <v>13898.969580343302</v>
      </c>
      <c r="E772" s="426">
        <v>16525.69183098237</v>
      </c>
      <c r="F772" s="426">
        <v>19475.497902753585</v>
      </c>
      <c r="G772" s="426">
        <v>32645.582832769043</v>
      </c>
      <c r="H772" s="426">
        <v>33302.083623980398</v>
      </c>
      <c r="I772" s="977">
        <f t="shared" ref="I772" si="20">SUM(I773:I774)</f>
        <v>27898.196907779358</v>
      </c>
    </row>
    <row r="773" spans="2:9">
      <c r="B773" s="475" t="s">
        <v>292</v>
      </c>
      <c r="C773" s="426">
        <v>96.922796276554635</v>
      </c>
      <c r="D773" s="426">
        <v>29.134667342687255</v>
      </c>
      <c r="E773" s="426">
        <v>7.721363709074585</v>
      </c>
      <c r="F773" s="426">
        <v>257.73738761234887</v>
      </c>
      <c r="G773" s="426">
        <v>11694.336650403204</v>
      </c>
      <c r="H773" s="426">
        <v>10032.064644354634</v>
      </c>
      <c r="I773" s="977">
        <v>1323.5948748977769</v>
      </c>
    </row>
    <row r="774" spans="2:9">
      <c r="B774" s="475" t="s">
        <v>293</v>
      </c>
      <c r="C774" s="426">
        <v>11420.184420255137</v>
      </c>
      <c r="D774" s="426">
        <v>13869.834913000615</v>
      </c>
      <c r="E774" s="426">
        <v>16517.970467273299</v>
      </c>
      <c r="F774" s="426">
        <v>19217.760515141235</v>
      </c>
      <c r="G774" s="426">
        <v>20951.246182365834</v>
      </c>
      <c r="H774" s="426">
        <v>23270.018979625762</v>
      </c>
      <c r="I774" s="977">
        <v>26574.602032881583</v>
      </c>
    </row>
    <row r="775" spans="2:9">
      <c r="B775" s="242" t="s">
        <v>294</v>
      </c>
      <c r="C775" s="461" t="s">
        <v>139</v>
      </c>
      <c r="D775" s="461" t="s">
        <v>139</v>
      </c>
      <c r="E775" s="461" t="s">
        <v>139</v>
      </c>
      <c r="F775" s="461" t="s">
        <v>139</v>
      </c>
      <c r="G775" s="461" t="s">
        <v>139</v>
      </c>
      <c r="H775" s="461" t="s">
        <v>139</v>
      </c>
      <c r="I775" s="984" t="s">
        <v>139</v>
      </c>
    </row>
    <row r="776" spans="2:9" ht="15" thickBot="1">
      <c r="B776" s="242" t="s">
        <v>236</v>
      </c>
      <c r="C776" s="426">
        <v>49.966924797441827</v>
      </c>
      <c r="D776" s="426">
        <v>103.04872416939203</v>
      </c>
      <c r="E776" s="426">
        <v>167.7154801209654</v>
      </c>
      <c r="F776" s="426">
        <v>378.79966243389504</v>
      </c>
      <c r="G776" s="426">
        <v>525.26420079382217</v>
      </c>
      <c r="H776" s="426">
        <v>1049.2830702356853</v>
      </c>
      <c r="I776" s="977">
        <v>1323.5948748977769</v>
      </c>
    </row>
    <row r="777" spans="2:9" ht="15" thickTop="1">
      <c r="B777" s="1359" t="s">
        <v>1095</v>
      </c>
      <c r="C777" s="1359"/>
      <c r="D777" s="1359"/>
      <c r="E777" s="1359"/>
      <c r="F777" s="1359"/>
      <c r="G777" s="1359"/>
      <c r="H777" s="1359"/>
      <c r="I777" s="1359"/>
    </row>
    <row r="778" spans="2:9">
      <c r="B778" s="1374" t="s">
        <v>1092</v>
      </c>
      <c r="C778" s="1374"/>
      <c r="D778" s="1374"/>
      <c r="E778" s="1374"/>
      <c r="F778" s="1374"/>
      <c r="G778" s="1374"/>
      <c r="H778" s="1374"/>
      <c r="I778" s="1374"/>
    </row>
    <row r="779" spans="2:9">
      <c r="B779" s="417"/>
      <c r="C779" s="411"/>
      <c r="D779" s="411"/>
      <c r="E779" s="411"/>
      <c r="F779" s="411"/>
      <c r="G779" s="411"/>
      <c r="H779" s="411"/>
      <c r="I779" s="411"/>
    </row>
    <row r="780" spans="2:9">
      <c r="B780" s="1358" t="s">
        <v>58</v>
      </c>
      <c r="C780" s="1358"/>
      <c r="D780" s="1358"/>
      <c r="E780" s="1358"/>
      <c r="F780" s="1358"/>
      <c r="G780" s="1358"/>
      <c r="H780" s="1358"/>
      <c r="I780" s="1358"/>
    </row>
    <row r="781" spans="2:9">
      <c r="B781" s="413" t="s">
        <v>57</v>
      </c>
      <c r="C781" s="411"/>
      <c r="D781" s="411"/>
      <c r="E781" s="411"/>
      <c r="F781" s="411"/>
      <c r="G781" s="411"/>
      <c r="H781" s="411"/>
      <c r="I781" s="411"/>
    </row>
    <row r="782" spans="2:9">
      <c r="B782" s="422" t="s">
        <v>384</v>
      </c>
      <c r="C782" s="411"/>
      <c r="D782" s="411"/>
      <c r="E782" s="411"/>
      <c r="F782" s="411"/>
      <c r="G782" s="411"/>
      <c r="H782" s="411"/>
      <c r="I782" s="411"/>
    </row>
    <row r="783" spans="2:9">
      <c r="B783" s="422"/>
      <c r="C783" s="411"/>
      <c r="D783" s="411"/>
      <c r="E783" s="411"/>
      <c r="F783" s="411"/>
      <c r="G783" s="411"/>
      <c r="H783" s="411"/>
      <c r="I783" s="411"/>
    </row>
    <row r="784" spans="2:9">
      <c r="B784" s="415"/>
      <c r="C784" s="416">
        <v>2014</v>
      </c>
      <c r="D784" s="416">
        <v>2015</v>
      </c>
      <c r="E784" s="416">
        <v>2016</v>
      </c>
      <c r="F784" s="416">
        <v>2017</v>
      </c>
      <c r="G784" s="416">
        <v>2018</v>
      </c>
      <c r="H784" s="416">
        <v>2019</v>
      </c>
      <c r="I784" s="416">
        <v>2020</v>
      </c>
    </row>
    <row r="785" spans="2:9">
      <c r="B785" s="82" t="s">
        <v>385</v>
      </c>
      <c r="C785" s="461" t="s">
        <v>124</v>
      </c>
      <c r="D785" s="461" t="s">
        <v>124</v>
      </c>
      <c r="E785" s="461" t="s">
        <v>124</v>
      </c>
      <c r="F785" s="461" t="s">
        <v>124</v>
      </c>
      <c r="G785" s="461" t="s">
        <v>124</v>
      </c>
      <c r="H785" s="461" t="s">
        <v>124</v>
      </c>
      <c r="I785" s="461" t="s">
        <v>124</v>
      </c>
    </row>
    <row r="786" spans="2:9">
      <c r="B786" s="82"/>
      <c r="C786" s="411"/>
      <c r="D786" s="411"/>
      <c r="E786" s="411"/>
      <c r="F786" s="411"/>
      <c r="G786" s="411"/>
      <c r="H786" s="411"/>
      <c r="I786" s="411"/>
    </row>
    <row r="787" spans="2:9">
      <c r="B787" s="561" t="s">
        <v>1090</v>
      </c>
      <c r="C787" s="411"/>
      <c r="D787" s="411"/>
      <c r="E787" s="411"/>
      <c r="F787" s="411"/>
      <c r="G787" s="411"/>
      <c r="H787" s="411"/>
      <c r="I787" s="411"/>
    </row>
    <row r="788" spans="2:9">
      <c r="B788" s="64" t="s">
        <v>386</v>
      </c>
      <c r="C788" s="461" t="s">
        <v>124</v>
      </c>
      <c r="D788" s="461" t="s">
        <v>124</v>
      </c>
      <c r="E788" s="461" t="s">
        <v>124</v>
      </c>
      <c r="F788" s="461" t="s">
        <v>124</v>
      </c>
      <c r="G788" s="461" t="s">
        <v>124</v>
      </c>
      <c r="H788" s="461" t="s">
        <v>124</v>
      </c>
      <c r="I788" s="461" t="s">
        <v>124</v>
      </c>
    </row>
    <row r="789" spans="2:9">
      <c r="B789" s="242" t="s">
        <v>291</v>
      </c>
      <c r="C789" s="461" t="s">
        <v>124</v>
      </c>
      <c r="D789" s="461" t="s">
        <v>124</v>
      </c>
      <c r="E789" s="461" t="s">
        <v>124</v>
      </c>
      <c r="F789" s="461" t="s">
        <v>124</v>
      </c>
      <c r="G789" s="461" t="s">
        <v>124</v>
      </c>
      <c r="H789" s="461" t="s">
        <v>124</v>
      </c>
      <c r="I789" s="461" t="s">
        <v>124</v>
      </c>
    </row>
    <row r="790" spans="2:9">
      <c r="B790" s="475" t="s">
        <v>292</v>
      </c>
      <c r="C790" s="461" t="s">
        <v>124</v>
      </c>
      <c r="D790" s="461" t="s">
        <v>124</v>
      </c>
      <c r="E790" s="461" t="s">
        <v>124</v>
      </c>
      <c r="F790" s="461" t="s">
        <v>124</v>
      </c>
      <c r="G790" s="461" t="s">
        <v>124</v>
      </c>
      <c r="H790" s="461" t="s">
        <v>124</v>
      </c>
      <c r="I790" s="461" t="s">
        <v>124</v>
      </c>
    </row>
    <row r="791" spans="2:9">
      <c r="B791" s="475" t="s">
        <v>293</v>
      </c>
      <c r="C791" s="461" t="s">
        <v>124</v>
      </c>
      <c r="D791" s="461" t="s">
        <v>124</v>
      </c>
      <c r="E791" s="461" t="s">
        <v>124</v>
      </c>
      <c r="F791" s="461" t="s">
        <v>124</v>
      </c>
      <c r="G791" s="461" t="s">
        <v>124</v>
      </c>
      <c r="H791" s="461" t="s">
        <v>124</v>
      </c>
      <c r="I791" s="461" t="s">
        <v>124</v>
      </c>
    </row>
    <row r="792" spans="2:9">
      <c r="B792" s="242" t="s">
        <v>294</v>
      </c>
      <c r="C792" s="461" t="s">
        <v>124</v>
      </c>
      <c r="D792" s="461" t="s">
        <v>124</v>
      </c>
      <c r="E792" s="461" t="s">
        <v>124</v>
      </c>
      <c r="F792" s="461" t="s">
        <v>124</v>
      </c>
      <c r="G792" s="461" t="s">
        <v>124</v>
      </c>
      <c r="H792" s="461" t="s">
        <v>124</v>
      </c>
      <c r="I792" s="461" t="s">
        <v>124</v>
      </c>
    </row>
    <row r="793" spans="2:9">
      <c r="B793" s="242" t="s">
        <v>236</v>
      </c>
      <c r="C793" s="461" t="s">
        <v>124</v>
      </c>
      <c r="D793" s="461" t="s">
        <v>124</v>
      </c>
      <c r="E793" s="461" t="s">
        <v>124</v>
      </c>
      <c r="F793" s="461" t="s">
        <v>124</v>
      </c>
      <c r="G793" s="461" t="s">
        <v>124</v>
      </c>
      <c r="H793" s="461" t="s">
        <v>124</v>
      </c>
      <c r="I793" s="461" t="s">
        <v>124</v>
      </c>
    </row>
    <row r="794" spans="2:9">
      <c r="B794" s="242"/>
      <c r="C794" s="483"/>
      <c r="D794" s="483"/>
      <c r="E794" s="483"/>
      <c r="F794" s="483"/>
      <c r="G794" s="483"/>
      <c r="H794" s="483"/>
      <c r="I794" s="483"/>
    </row>
    <row r="795" spans="2:9">
      <c r="B795" s="64" t="s">
        <v>387</v>
      </c>
      <c r="C795" s="461" t="s">
        <v>124</v>
      </c>
      <c r="D795" s="461" t="s">
        <v>124</v>
      </c>
      <c r="E795" s="461" t="s">
        <v>124</v>
      </c>
      <c r="F795" s="461" t="s">
        <v>124</v>
      </c>
      <c r="G795" s="461" t="s">
        <v>124</v>
      </c>
      <c r="H795" s="461" t="s">
        <v>124</v>
      </c>
      <c r="I795" s="461" t="s">
        <v>124</v>
      </c>
    </row>
    <row r="796" spans="2:9">
      <c r="B796" s="242" t="s">
        <v>291</v>
      </c>
      <c r="C796" s="461" t="s">
        <v>124</v>
      </c>
      <c r="D796" s="461" t="s">
        <v>124</v>
      </c>
      <c r="E796" s="461" t="s">
        <v>124</v>
      </c>
      <c r="F796" s="461" t="s">
        <v>124</v>
      </c>
      <c r="G796" s="461" t="s">
        <v>124</v>
      </c>
      <c r="H796" s="461" t="s">
        <v>124</v>
      </c>
      <c r="I796" s="461" t="s">
        <v>124</v>
      </c>
    </row>
    <row r="797" spans="2:9">
      <c r="B797" s="475" t="s">
        <v>292</v>
      </c>
      <c r="C797" s="461" t="s">
        <v>124</v>
      </c>
      <c r="D797" s="461" t="s">
        <v>124</v>
      </c>
      <c r="E797" s="461" t="s">
        <v>124</v>
      </c>
      <c r="F797" s="461" t="s">
        <v>124</v>
      </c>
      <c r="G797" s="461" t="s">
        <v>124</v>
      </c>
      <c r="H797" s="461" t="s">
        <v>124</v>
      </c>
      <c r="I797" s="461" t="s">
        <v>124</v>
      </c>
    </row>
    <row r="798" spans="2:9">
      <c r="B798" s="475" t="s">
        <v>293</v>
      </c>
      <c r="C798" s="461" t="s">
        <v>124</v>
      </c>
      <c r="D798" s="461" t="s">
        <v>124</v>
      </c>
      <c r="E798" s="461" t="s">
        <v>124</v>
      </c>
      <c r="F798" s="461" t="s">
        <v>124</v>
      </c>
      <c r="G798" s="461" t="s">
        <v>124</v>
      </c>
      <c r="H798" s="461" t="s">
        <v>124</v>
      </c>
      <c r="I798" s="461" t="s">
        <v>124</v>
      </c>
    </row>
    <row r="799" spans="2:9">
      <c r="B799" s="242" t="s">
        <v>294</v>
      </c>
      <c r="C799" s="461" t="s">
        <v>124</v>
      </c>
      <c r="D799" s="461" t="s">
        <v>124</v>
      </c>
      <c r="E799" s="461" t="s">
        <v>124</v>
      </c>
      <c r="F799" s="461" t="s">
        <v>124</v>
      </c>
      <c r="G799" s="461" t="s">
        <v>124</v>
      </c>
      <c r="H799" s="461" t="s">
        <v>124</v>
      </c>
      <c r="I799" s="461" t="s">
        <v>124</v>
      </c>
    </row>
    <row r="800" spans="2:9" ht="15" thickBot="1">
      <c r="B800" s="242" t="s">
        <v>236</v>
      </c>
      <c r="C800" s="461" t="s">
        <v>124</v>
      </c>
      <c r="D800" s="461" t="s">
        <v>124</v>
      </c>
      <c r="E800" s="461" t="s">
        <v>124</v>
      </c>
      <c r="F800" s="461" t="s">
        <v>124</v>
      </c>
      <c r="G800" s="461" t="s">
        <v>124</v>
      </c>
      <c r="H800" s="461" t="s">
        <v>124</v>
      </c>
      <c r="I800" s="461" t="s">
        <v>124</v>
      </c>
    </row>
    <row r="801" spans="2:9" ht="15" thickTop="1">
      <c r="B801" s="1359" t="s">
        <v>1058</v>
      </c>
      <c r="C801" s="1359"/>
      <c r="D801" s="1359"/>
      <c r="E801" s="1359"/>
      <c r="F801" s="1359"/>
      <c r="G801" s="1359"/>
      <c r="H801" s="1359"/>
      <c r="I801" s="1359"/>
    </row>
    <row r="802" spans="2:9">
      <c r="B802" s="1310"/>
      <c r="C802" s="1310"/>
      <c r="D802" s="1310"/>
      <c r="E802" s="1310"/>
      <c r="F802" s="1310"/>
      <c r="G802" s="1310"/>
      <c r="H802" s="1310"/>
      <c r="I802" s="1310"/>
    </row>
    <row r="803" spans="2:9">
      <c r="B803" s="417"/>
      <c r="C803" s="411"/>
      <c r="D803" s="411"/>
      <c r="E803" s="411"/>
      <c r="F803" s="411"/>
      <c r="G803" s="411"/>
      <c r="H803" s="411"/>
      <c r="I803" s="411"/>
    </row>
    <row r="804" spans="2:9">
      <c r="B804" s="1358" t="s">
        <v>60</v>
      </c>
      <c r="C804" s="1358"/>
      <c r="D804" s="1358"/>
      <c r="E804" s="1358"/>
      <c r="F804" s="1358"/>
      <c r="G804" s="1358"/>
      <c r="H804" s="1358"/>
      <c r="I804" s="1358"/>
    </row>
    <row r="805" spans="2:9">
      <c r="B805" s="413" t="s">
        <v>59</v>
      </c>
      <c r="C805" s="411"/>
      <c r="D805" s="411"/>
      <c r="E805" s="411"/>
      <c r="F805" s="411"/>
      <c r="G805" s="411"/>
      <c r="H805" s="411"/>
      <c r="I805" s="411"/>
    </row>
    <row r="806" spans="2:9">
      <c r="B806" s="422" t="s">
        <v>318</v>
      </c>
      <c r="C806" s="411"/>
      <c r="D806" s="411"/>
      <c r="E806" s="411"/>
      <c r="F806" s="411"/>
      <c r="G806" s="411"/>
      <c r="H806" s="411"/>
      <c r="I806" s="411"/>
    </row>
    <row r="807" spans="2:9">
      <c r="B807" s="422"/>
      <c r="C807" s="411"/>
      <c r="D807" s="411"/>
      <c r="E807" s="411"/>
      <c r="F807" s="411"/>
      <c r="G807" s="411"/>
      <c r="H807" s="411"/>
      <c r="I807" s="411"/>
    </row>
    <row r="808" spans="2:9">
      <c r="B808" s="415"/>
      <c r="C808" s="416">
        <v>2014</v>
      </c>
      <c r="D808" s="416">
        <v>2015</v>
      </c>
      <c r="E808" s="416">
        <v>2016</v>
      </c>
      <c r="F808" s="416">
        <v>2017</v>
      </c>
      <c r="G808" s="416">
        <v>2018</v>
      </c>
      <c r="H808" s="416">
        <v>2019</v>
      </c>
      <c r="I808" s="416">
        <v>2020</v>
      </c>
    </row>
    <row r="809" spans="2:9">
      <c r="B809" s="82" t="s">
        <v>388</v>
      </c>
      <c r="C809" s="461" t="s">
        <v>124</v>
      </c>
      <c r="D809" s="461" t="s">
        <v>124</v>
      </c>
      <c r="E809" s="461" t="s">
        <v>124</v>
      </c>
      <c r="F809" s="461" t="s">
        <v>124</v>
      </c>
      <c r="G809" s="461" t="s">
        <v>124</v>
      </c>
      <c r="H809" s="461" t="s">
        <v>124</v>
      </c>
      <c r="I809" s="461" t="s">
        <v>124</v>
      </c>
    </row>
    <row r="810" spans="2:9">
      <c r="B810" s="82"/>
      <c r="C810" s="411"/>
      <c r="D810" s="411"/>
      <c r="E810" s="411"/>
      <c r="F810" s="411"/>
      <c r="G810" s="411"/>
      <c r="H810" s="411"/>
      <c r="I810" s="411"/>
    </row>
    <row r="811" spans="2:9">
      <c r="B811" s="561" t="s">
        <v>1090</v>
      </c>
      <c r="C811" s="411"/>
      <c r="D811" s="411"/>
      <c r="E811" s="411"/>
      <c r="F811" s="411"/>
      <c r="G811" s="411"/>
      <c r="H811" s="411"/>
      <c r="I811" s="411"/>
    </row>
    <row r="812" spans="2:9">
      <c r="B812" s="64" t="s">
        <v>386</v>
      </c>
      <c r="C812" s="461" t="s">
        <v>124</v>
      </c>
      <c r="D812" s="461" t="s">
        <v>124</v>
      </c>
      <c r="E812" s="461" t="s">
        <v>124</v>
      </c>
      <c r="F812" s="461" t="s">
        <v>124</v>
      </c>
      <c r="G812" s="461" t="s">
        <v>124</v>
      </c>
      <c r="H812" s="461" t="s">
        <v>124</v>
      </c>
      <c r="I812" s="461" t="s">
        <v>124</v>
      </c>
    </row>
    <row r="813" spans="2:9">
      <c r="B813" s="242" t="s">
        <v>291</v>
      </c>
      <c r="C813" s="461" t="s">
        <v>124</v>
      </c>
      <c r="D813" s="461" t="s">
        <v>124</v>
      </c>
      <c r="E813" s="461" t="s">
        <v>124</v>
      </c>
      <c r="F813" s="461" t="s">
        <v>124</v>
      </c>
      <c r="G813" s="461" t="s">
        <v>124</v>
      </c>
      <c r="H813" s="461" t="s">
        <v>124</v>
      </c>
      <c r="I813" s="461" t="s">
        <v>124</v>
      </c>
    </row>
    <row r="814" spans="2:9">
      <c r="B814" s="475" t="s">
        <v>292</v>
      </c>
      <c r="C814" s="461" t="s">
        <v>124</v>
      </c>
      <c r="D814" s="461" t="s">
        <v>124</v>
      </c>
      <c r="E814" s="461" t="s">
        <v>124</v>
      </c>
      <c r="F814" s="461" t="s">
        <v>124</v>
      </c>
      <c r="G814" s="461" t="s">
        <v>124</v>
      </c>
      <c r="H814" s="461" t="s">
        <v>124</v>
      </c>
      <c r="I814" s="461" t="s">
        <v>124</v>
      </c>
    </row>
    <row r="815" spans="2:9">
      <c r="B815" s="475" t="s">
        <v>293</v>
      </c>
      <c r="C815" s="461" t="s">
        <v>124</v>
      </c>
      <c r="D815" s="461" t="s">
        <v>124</v>
      </c>
      <c r="E815" s="461" t="s">
        <v>124</v>
      </c>
      <c r="F815" s="461" t="s">
        <v>124</v>
      </c>
      <c r="G815" s="461" t="s">
        <v>124</v>
      </c>
      <c r="H815" s="461" t="s">
        <v>124</v>
      </c>
      <c r="I815" s="461" t="s">
        <v>124</v>
      </c>
    </row>
    <row r="816" spans="2:9">
      <c r="B816" s="242" t="s">
        <v>294</v>
      </c>
      <c r="C816" s="461" t="s">
        <v>124</v>
      </c>
      <c r="D816" s="461" t="s">
        <v>124</v>
      </c>
      <c r="E816" s="461" t="s">
        <v>124</v>
      </c>
      <c r="F816" s="461" t="s">
        <v>124</v>
      </c>
      <c r="G816" s="461" t="s">
        <v>124</v>
      </c>
      <c r="H816" s="461" t="s">
        <v>124</v>
      </c>
      <c r="I816" s="461" t="s">
        <v>124</v>
      </c>
    </row>
    <row r="817" spans="2:9">
      <c r="B817" s="242" t="s">
        <v>236</v>
      </c>
      <c r="C817" s="461" t="s">
        <v>124</v>
      </c>
      <c r="D817" s="461" t="s">
        <v>124</v>
      </c>
      <c r="E817" s="461" t="s">
        <v>124</v>
      </c>
      <c r="F817" s="461" t="s">
        <v>124</v>
      </c>
      <c r="G817" s="461" t="s">
        <v>124</v>
      </c>
      <c r="H817" s="461" t="s">
        <v>124</v>
      </c>
      <c r="I817" s="461" t="s">
        <v>124</v>
      </c>
    </row>
    <row r="818" spans="2:9">
      <c r="B818" s="242"/>
      <c r="C818" s="483"/>
      <c r="D818" s="483"/>
      <c r="E818" s="483"/>
      <c r="F818" s="483"/>
      <c r="G818" s="483"/>
      <c r="H818" s="483"/>
      <c r="I818" s="483"/>
    </row>
    <row r="819" spans="2:9">
      <c r="B819" s="64" t="s">
        <v>387</v>
      </c>
      <c r="C819" s="461" t="s">
        <v>124</v>
      </c>
      <c r="D819" s="461" t="s">
        <v>124</v>
      </c>
      <c r="E819" s="461" t="s">
        <v>124</v>
      </c>
      <c r="F819" s="461" t="s">
        <v>124</v>
      </c>
      <c r="G819" s="461" t="s">
        <v>124</v>
      </c>
      <c r="H819" s="461" t="s">
        <v>124</v>
      </c>
      <c r="I819" s="461" t="s">
        <v>124</v>
      </c>
    </row>
    <row r="820" spans="2:9">
      <c r="B820" s="242" t="s">
        <v>291</v>
      </c>
      <c r="C820" s="461" t="s">
        <v>124</v>
      </c>
      <c r="D820" s="461" t="s">
        <v>124</v>
      </c>
      <c r="E820" s="461" t="s">
        <v>124</v>
      </c>
      <c r="F820" s="461" t="s">
        <v>124</v>
      </c>
      <c r="G820" s="461" t="s">
        <v>124</v>
      </c>
      <c r="H820" s="461" t="s">
        <v>124</v>
      </c>
      <c r="I820" s="461" t="s">
        <v>124</v>
      </c>
    </row>
    <row r="821" spans="2:9">
      <c r="B821" s="475" t="s">
        <v>292</v>
      </c>
      <c r="C821" s="461" t="s">
        <v>124</v>
      </c>
      <c r="D821" s="461" t="s">
        <v>124</v>
      </c>
      <c r="E821" s="461" t="s">
        <v>124</v>
      </c>
      <c r="F821" s="461" t="s">
        <v>124</v>
      </c>
      <c r="G821" s="461" t="s">
        <v>124</v>
      </c>
      <c r="H821" s="461" t="s">
        <v>124</v>
      </c>
      <c r="I821" s="461" t="s">
        <v>124</v>
      </c>
    </row>
    <row r="822" spans="2:9">
      <c r="B822" s="475" t="s">
        <v>293</v>
      </c>
      <c r="C822" s="461" t="s">
        <v>124</v>
      </c>
      <c r="D822" s="461" t="s">
        <v>124</v>
      </c>
      <c r="E822" s="461" t="s">
        <v>124</v>
      </c>
      <c r="F822" s="461" t="s">
        <v>124</v>
      </c>
      <c r="G822" s="461" t="s">
        <v>124</v>
      </c>
      <c r="H822" s="461" t="s">
        <v>124</v>
      </c>
      <c r="I822" s="461" t="s">
        <v>124</v>
      </c>
    </row>
    <row r="823" spans="2:9">
      <c r="B823" s="242" t="s">
        <v>294</v>
      </c>
      <c r="C823" s="461" t="s">
        <v>124</v>
      </c>
      <c r="D823" s="461" t="s">
        <v>124</v>
      </c>
      <c r="E823" s="461" t="s">
        <v>124</v>
      </c>
      <c r="F823" s="461" t="s">
        <v>124</v>
      </c>
      <c r="G823" s="461" t="s">
        <v>124</v>
      </c>
      <c r="H823" s="461" t="s">
        <v>124</v>
      </c>
      <c r="I823" s="461" t="s">
        <v>124</v>
      </c>
    </row>
    <row r="824" spans="2:9" ht="15" thickBot="1">
      <c r="B824" s="242" t="s">
        <v>236</v>
      </c>
      <c r="C824" s="461" t="s">
        <v>124</v>
      </c>
      <c r="D824" s="461" t="s">
        <v>124</v>
      </c>
      <c r="E824" s="461" t="s">
        <v>124</v>
      </c>
      <c r="F824" s="461" t="s">
        <v>124</v>
      </c>
      <c r="G824" s="461" t="s">
        <v>124</v>
      </c>
      <c r="H824" s="461" t="s">
        <v>124</v>
      </c>
      <c r="I824" s="461" t="s">
        <v>124</v>
      </c>
    </row>
    <row r="825" spans="2:9" ht="15" thickTop="1">
      <c r="B825" s="1359" t="s">
        <v>1058</v>
      </c>
      <c r="C825" s="1359"/>
      <c r="D825" s="1359"/>
      <c r="E825" s="1359"/>
      <c r="F825" s="1359"/>
      <c r="G825" s="1359"/>
      <c r="H825" s="1359"/>
      <c r="I825" s="1359"/>
    </row>
    <row r="826" spans="2:9">
      <c r="B826" s="1310"/>
      <c r="C826" s="1310"/>
      <c r="D826" s="1310"/>
      <c r="E826" s="1310"/>
      <c r="F826" s="1310"/>
      <c r="G826" s="1310"/>
      <c r="H826" s="1310"/>
      <c r="I826" s="1310"/>
    </row>
    <row r="827" spans="2:9">
      <c r="B827" s="411"/>
      <c r="C827" s="411"/>
      <c r="D827" s="411"/>
      <c r="E827" s="411"/>
      <c r="F827" s="411"/>
      <c r="G827" s="411"/>
      <c r="H827" s="411"/>
      <c r="I827" s="411"/>
    </row>
    <row r="828" spans="2:9">
      <c r="B828" s="1358" t="s">
        <v>64</v>
      </c>
      <c r="C828" s="1358"/>
      <c r="D828" s="1358"/>
      <c r="E828" s="1358"/>
      <c r="F828" s="1358"/>
      <c r="G828" s="1358"/>
      <c r="H828" s="1358"/>
      <c r="I828" s="1358"/>
    </row>
    <row r="829" spans="2:9">
      <c r="B829" s="413" t="s">
        <v>63</v>
      </c>
      <c r="C829" s="411"/>
      <c r="D829" s="411"/>
      <c r="E829" s="411"/>
      <c r="F829" s="411"/>
      <c r="G829" s="411"/>
      <c r="H829" s="411"/>
      <c r="I829" s="411"/>
    </row>
    <row r="830" spans="2:9">
      <c r="B830" s="411"/>
      <c r="C830" s="411"/>
      <c r="D830" s="411"/>
      <c r="E830" s="411"/>
      <c r="F830" s="411"/>
      <c r="G830" s="411"/>
      <c r="H830" s="411"/>
      <c r="I830" s="411"/>
    </row>
    <row r="831" spans="2:9">
      <c r="B831" s="1361" t="s">
        <v>389</v>
      </c>
      <c r="C831" s="1361" t="s">
        <v>390</v>
      </c>
      <c r="D831" s="1361" t="s">
        <v>391</v>
      </c>
      <c r="E831" s="1363" t="s">
        <v>392</v>
      </c>
      <c r="F831" s="1361" t="s">
        <v>393</v>
      </c>
      <c r="G831" s="1361" t="s">
        <v>394</v>
      </c>
      <c r="H831" s="1363" t="s">
        <v>395</v>
      </c>
      <c r="I831" s="1363"/>
    </row>
    <row r="832" spans="2:9">
      <c r="B832" s="1362"/>
      <c r="C832" s="1362"/>
      <c r="D832" s="1362"/>
      <c r="E832" s="1362"/>
      <c r="F832" s="1362"/>
      <c r="G832" s="1362"/>
      <c r="H832" s="1362"/>
      <c r="I832" s="1362"/>
    </row>
    <row r="833" spans="2:9">
      <c r="B833" s="547" t="s">
        <v>1072</v>
      </c>
      <c r="C833" s="487" t="s">
        <v>953</v>
      </c>
      <c r="D833" s="487" t="s">
        <v>398</v>
      </c>
      <c r="E833" s="487" t="s">
        <v>399</v>
      </c>
      <c r="F833" s="487" t="s">
        <v>400</v>
      </c>
      <c r="G833" s="487" t="s">
        <v>404</v>
      </c>
      <c r="H833" s="487" t="s">
        <v>402</v>
      </c>
      <c r="I833" s="487"/>
    </row>
    <row r="834" spans="2:9">
      <c r="B834" s="702" t="s">
        <v>1074</v>
      </c>
      <c r="C834" s="487" t="s">
        <v>409</v>
      </c>
      <c r="D834" s="487" t="s">
        <v>403</v>
      </c>
      <c r="E834" s="487" t="s">
        <v>399</v>
      </c>
      <c r="F834" s="487" t="s">
        <v>413</v>
      </c>
      <c r="G834" s="487" t="s">
        <v>409</v>
      </c>
      <c r="H834" s="487" t="s">
        <v>402</v>
      </c>
      <c r="I834" s="487"/>
    </row>
    <row r="835" spans="2:9">
      <c r="B835" s="702" t="s">
        <v>1098</v>
      </c>
      <c r="C835" s="703" t="s">
        <v>409</v>
      </c>
      <c r="D835" s="703" t="s">
        <v>403</v>
      </c>
      <c r="E835" s="703" t="s">
        <v>408</v>
      </c>
      <c r="F835" s="703" t="s">
        <v>413</v>
      </c>
      <c r="G835" s="703" t="s">
        <v>404</v>
      </c>
      <c r="H835" s="703" t="s">
        <v>402</v>
      </c>
      <c r="I835" s="703"/>
    </row>
    <row r="836" spans="2:9">
      <c r="B836" s="702" t="s">
        <v>1099</v>
      </c>
      <c r="C836" s="487" t="s">
        <v>409</v>
      </c>
      <c r="D836" s="487" t="s">
        <v>403</v>
      </c>
      <c r="E836" s="487" t="s">
        <v>408</v>
      </c>
      <c r="F836" s="487" t="s">
        <v>413</v>
      </c>
      <c r="G836" s="487" t="s">
        <v>404</v>
      </c>
      <c r="H836" s="487" t="s">
        <v>402</v>
      </c>
      <c r="I836" s="487"/>
    </row>
    <row r="837" spans="2:9">
      <c r="B837" s="702" t="s">
        <v>1100</v>
      </c>
      <c r="C837" s="487" t="s">
        <v>409</v>
      </c>
      <c r="D837" s="487" t="s">
        <v>403</v>
      </c>
      <c r="E837" s="487" t="s">
        <v>408</v>
      </c>
      <c r="F837" s="487" t="s">
        <v>413</v>
      </c>
      <c r="G837" s="487" t="s">
        <v>404</v>
      </c>
      <c r="H837" s="487" t="s">
        <v>402</v>
      </c>
      <c r="I837" s="487"/>
    </row>
    <row r="838" spans="2:9">
      <c r="B838" s="702" t="s">
        <v>1101</v>
      </c>
      <c r="C838" s="487" t="s">
        <v>409</v>
      </c>
      <c r="D838" s="487" t="s">
        <v>403</v>
      </c>
      <c r="E838" s="487" t="s">
        <v>408</v>
      </c>
      <c r="F838" s="487" t="s">
        <v>413</v>
      </c>
      <c r="G838" s="487" t="s">
        <v>404</v>
      </c>
      <c r="H838" s="487" t="s">
        <v>402</v>
      </c>
      <c r="I838" s="487"/>
    </row>
    <row r="839" spans="2:9">
      <c r="B839" s="702" t="s">
        <v>1079</v>
      </c>
      <c r="C839" s="703" t="s">
        <v>397</v>
      </c>
      <c r="D839" s="703" t="s">
        <v>403</v>
      </c>
      <c r="E839" s="703" t="s">
        <v>408</v>
      </c>
      <c r="F839" s="703" t="s">
        <v>413</v>
      </c>
      <c r="G839" s="703" t="s">
        <v>404</v>
      </c>
      <c r="H839" s="703" t="s">
        <v>402</v>
      </c>
      <c r="I839" s="703"/>
    </row>
    <row r="840" spans="2:9">
      <c r="B840" s="702" t="s">
        <v>1102</v>
      </c>
      <c r="C840" s="703" t="s">
        <v>409</v>
      </c>
      <c r="D840" s="703" t="s">
        <v>403</v>
      </c>
      <c r="E840" s="703" t="s">
        <v>408</v>
      </c>
      <c r="F840" s="703" t="s">
        <v>413</v>
      </c>
      <c r="G840" s="703" t="s">
        <v>404</v>
      </c>
      <c r="H840" s="703" t="s">
        <v>402</v>
      </c>
      <c r="I840" s="703"/>
    </row>
    <row r="841" spans="2:9">
      <c r="B841" s="702" t="s">
        <v>1103</v>
      </c>
      <c r="C841" s="540" t="s">
        <v>409</v>
      </c>
      <c r="D841" s="540" t="s">
        <v>403</v>
      </c>
      <c r="E841" s="540" t="s">
        <v>408</v>
      </c>
      <c r="F841" s="540" t="s">
        <v>413</v>
      </c>
      <c r="G841" s="540" t="s">
        <v>404</v>
      </c>
      <c r="H841" s="540" t="s">
        <v>601</v>
      </c>
      <c r="I841" s="540"/>
    </row>
    <row r="842" spans="2:9" s="1064" customFormat="1">
      <c r="B842" s="1140" t="s">
        <v>1104</v>
      </c>
      <c r="C842" s="1141" t="s">
        <v>409</v>
      </c>
      <c r="D842" s="931" t="s">
        <v>403</v>
      </c>
      <c r="E842" s="931" t="s">
        <v>408</v>
      </c>
      <c r="F842" s="931" t="s">
        <v>413</v>
      </c>
      <c r="G842" s="931" t="s">
        <v>404</v>
      </c>
      <c r="H842" s="931" t="s">
        <v>601</v>
      </c>
      <c r="I842" s="540"/>
    </row>
    <row r="843" spans="2:9" ht="15" thickBot="1">
      <c r="B843" s="1139" t="s">
        <v>1574</v>
      </c>
      <c r="C843" s="1062" t="s">
        <v>409</v>
      </c>
      <c r="D843" s="1062" t="s">
        <v>403</v>
      </c>
      <c r="E843" s="1062" t="s">
        <v>408</v>
      </c>
      <c r="F843" s="1062" t="s">
        <v>413</v>
      </c>
      <c r="G843" s="1062" t="s">
        <v>404</v>
      </c>
      <c r="H843" s="1062" t="s">
        <v>402</v>
      </c>
      <c r="I843" s="543"/>
    </row>
    <row r="844" spans="2:9" ht="15" thickTop="1">
      <c r="B844" s="1388"/>
      <c r="C844" s="1388"/>
      <c r="D844" s="1388"/>
      <c r="E844" s="411"/>
      <c r="F844" s="411"/>
      <c r="G844" s="411"/>
      <c r="H844" s="411"/>
      <c r="I844" s="411"/>
    </row>
    <row r="845" spans="2:9">
      <c r="B845" s="1361" t="s">
        <v>389</v>
      </c>
      <c r="C845" s="1361" t="s">
        <v>415</v>
      </c>
      <c r="D845" s="1363" t="s">
        <v>416</v>
      </c>
      <c r="E845" s="1363" t="s">
        <v>417</v>
      </c>
      <c r="F845" s="1363" t="s">
        <v>418</v>
      </c>
      <c r="G845" s="1361" t="s">
        <v>419</v>
      </c>
      <c r="H845" s="1361"/>
      <c r="I845" s="1361"/>
    </row>
    <row r="846" spans="2:9">
      <c r="B846" s="1362"/>
      <c r="C846" s="1362"/>
      <c r="D846" s="1362"/>
      <c r="E846" s="1362"/>
      <c r="F846" s="1362"/>
      <c r="G846" s="490" t="s">
        <v>420</v>
      </c>
      <c r="H846" s="490" t="s">
        <v>421</v>
      </c>
      <c r="I846" s="490"/>
    </row>
    <row r="847" spans="2:9">
      <c r="B847" s="547" t="s">
        <v>1072</v>
      </c>
      <c r="C847" s="487">
        <v>0</v>
      </c>
      <c r="D847" s="681">
        <v>0.70833333333333337</v>
      </c>
      <c r="E847" s="680" t="s">
        <v>398</v>
      </c>
      <c r="F847" s="681">
        <v>0.70833333333333337</v>
      </c>
      <c r="G847" s="681">
        <v>0.375</v>
      </c>
      <c r="H847" s="681">
        <v>0.70833333333333337</v>
      </c>
      <c r="I847" s="681"/>
    </row>
    <row r="848" spans="2:9" ht="24">
      <c r="B848" s="702" t="s">
        <v>1074</v>
      </c>
      <c r="C848" s="487">
        <v>0</v>
      </c>
      <c r="D848" s="1142">
        <v>0.34375</v>
      </c>
      <c r="E848" s="1143" t="s">
        <v>919</v>
      </c>
      <c r="F848" s="1144" t="s">
        <v>1105</v>
      </c>
      <c r="G848" s="1144" t="s">
        <v>1575</v>
      </c>
      <c r="H848" s="681" t="s">
        <v>1106</v>
      </c>
      <c r="I848" s="681"/>
    </row>
    <row r="849" spans="2:9" ht="36">
      <c r="B849" s="702" t="s">
        <v>1098</v>
      </c>
      <c r="C849" s="703" t="s">
        <v>1107</v>
      </c>
      <c r="D849" s="681" t="s">
        <v>1108</v>
      </c>
      <c r="E849" s="703" t="s">
        <v>919</v>
      </c>
      <c r="F849" s="681" t="s">
        <v>1109</v>
      </c>
      <c r="G849" s="681" t="s">
        <v>1110</v>
      </c>
      <c r="H849" s="681" t="s">
        <v>1109</v>
      </c>
      <c r="I849" s="681"/>
    </row>
    <row r="850" spans="2:9">
      <c r="B850" s="702" t="s">
        <v>1099</v>
      </c>
      <c r="C850" s="703" t="s">
        <v>1107</v>
      </c>
      <c r="D850" s="681">
        <v>0.45833333333333331</v>
      </c>
      <c r="E850" s="705" t="s">
        <v>919</v>
      </c>
      <c r="F850" s="487" t="s">
        <v>124</v>
      </c>
      <c r="G850" s="487" t="s">
        <v>124</v>
      </c>
      <c r="H850" s="487" t="s">
        <v>124</v>
      </c>
      <c r="I850" s="487"/>
    </row>
    <row r="851" spans="2:9">
      <c r="B851" s="702" t="s">
        <v>1100</v>
      </c>
      <c r="C851" s="703" t="s">
        <v>1107</v>
      </c>
      <c r="D851" s="681">
        <v>0.45833333333333331</v>
      </c>
      <c r="E851" s="705" t="s">
        <v>919</v>
      </c>
      <c r="F851" s="487" t="s">
        <v>124</v>
      </c>
      <c r="G851" s="487" t="s">
        <v>124</v>
      </c>
      <c r="H851" s="487" t="s">
        <v>124</v>
      </c>
      <c r="I851" s="487"/>
    </row>
    <row r="852" spans="2:9">
      <c r="B852" s="702" t="s">
        <v>1101</v>
      </c>
      <c r="C852" s="703" t="s">
        <v>1107</v>
      </c>
      <c r="D852" s="681">
        <v>0.65972222222222221</v>
      </c>
      <c r="E852" s="705" t="s">
        <v>919</v>
      </c>
      <c r="F852" s="487" t="s">
        <v>124</v>
      </c>
      <c r="G852" s="487" t="s">
        <v>124</v>
      </c>
      <c r="H852" s="487" t="s">
        <v>124</v>
      </c>
      <c r="I852" s="487"/>
    </row>
    <row r="853" spans="2:9" ht="24">
      <c r="B853" s="702" t="s">
        <v>1079</v>
      </c>
      <c r="C853" s="703" t="s">
        <v>1107</v>
      </c>
      <c r="D853" s="681" t="s">
        <v>1111</v>
      </c>
      <c r="E853" s="703" t="s">
        <v>919</v>
      </c>
      <c r="F853" s="681" t="s">
        <v>1112</v>
      </c>
      <c r="G853" s="681">
        <v>0.35416666666666669</v>
      </c>
      <c r="H853" s="681">
        <v>0.625</v>
      </c>
      <c r="I853" s="681"/>
    </row>
    <row r="854" spans="2:9">
      <c r="B854" s="702" t="s">
        <v>1102</v>
      </c>
      <c r="C854" s="703" t="s">
        <v>1107</v>
      </c>
      <c r="D854" s="681">
        <v>0.58333333333333337</v>
      </c>
      <c r="E854" s="703" t="s">
        <v>919</v>
      </c>
      <c r="F854" s="681" t="s">
        <v>124</v>
      </c>
      <c r="G854" s="681" t="s">
        <v>124</v>
      </c>
      <c r="H854" s="681" t="s">
        <v>124</v>
      </c>
      <c r="I854" s="681"/>
    </row>
    <row r="855" spans="2:9">
      <c r="B855" s="702" t="s">
        <v>1103</v>
      </c>
      <c r="C855" s="703" t="s">
        <v>1107</v>
      </c>
      <c r="D855" s="681">
        <v>0.38541666666666669</v>
      </c>
      <c r="E855" s="540" t="s">
        <v>919</v>
      </c>
      <c r="F855" s="681" t="s">
        <v>124</v>
      </c>
      <c r="G855" s="681" t="s">
        <v>124</v>
      </c>
      <c r="H855" s="681" t="s">
        <v>124</v>
      </c>
      <c r="I855" s="681"/>
    </row>
    <row r="856" spans="2:9">
      <c r="B856" s="1140" t="s">
        <v>1104</v>
      </c>
      <c r="C856" s="1148" t="s">
        <v>1107</v>
      </c>
      <c r="D856" s="1145">
        <v>0.4375</v>
      </c>
      <c r="E856" s="931" t="s">
        <v>919</v>
      </c>
      <c r="F856" s="1145" t="s">
        <v>124</v>
      </c>
      <c r="G856" s="1145" t="s">
        <v>124</v>
      </c>
      <c r="H856" s="1145" t="s">
        <v>124</v>
      </c>
      <c r="I856" s="1145"/>
    </row>
    <row r="857" spans="2:9" s="1064" customFormat="1" ht="15" thickBot="1">
      <c r="B857" s="1139" t="s">
        <v>1411</v>
      </c>
      <c r="C857" s="1146" t="s">
        <v>1107</v>
      </c>
      <c r="D857" s="1147">
        <v>0.58333333333333337</v>
      </c>
      <c r="E857" s="1062" t="s">
        <v>919</v>
      </c>
      <c r="F857" s="1147" t="s">
        <v>124</v>
      </c>
      <c r="G857" s="1147" t="s">
        <v>124</v>
      </c>
      <c r="H857" s="1147" t="s">
        <v>124</v>
      </c>
      <c r="I857" s="1145"/>
    </row>
    <row r="858" spans="2:9" ht="15" thickTop="1">
      <c r="B858" s="1388" t="s">
        <v>1058</v>
      </c>
      <c r="C858" s="1388"/>
      <c r="D858" s="1388"/>
      <c r="E858" s="411"/>
      <c r="F858" s="411"/>
      <c r="G858" s="411"/>
      <c r="H858" s="411"/>
      <c r="I858" s="411"/>
    </row>
    <row r="859" spans="2:9">
      <c r="B859" s="1393" t="s">
        <v>1113</v>
      </c>
      <c r="C859" s="1393"/>
      <c r="D859" s="1393"/>
      <c r="E859" s="1393"/>
      <c r="F859" s="1393"/>
      <c r="G859" s="1393"/>
      <c r="H859" s="1393"/>
      <c r="I859" s="1393"/>
    </row>
    <row r="860" spans="2:9">
      <c r="B860" s="411"/>
      <c r="C860" s="411"/>
      <c r="D860" s="411"/>
      <c r="E860" s="411"/>
      <c r="F860" s="411"/>
      <c r="G860" s="411"/>
      <c r="H860" s="411"/>
      <c r="I860" s="411"/>
    </row>
    <row r="861" spans="2:9">
      <c r="B861" s="1358" t="s">
        <v>72</v>
      </c>
      <c r="C861" s="1358"/>
      <c r="D861" s="1358"/>
      <c r="E861" s="1358"/>
      <c r="F861" s="1358"/>
      <c r="G861" s="1358"/>
      <c r="H861" s="1358"/>
      <c r="I861" s="1358"/>
    </row>
    <row r="862" spans="2:9">
      <c r="B862" s="413" t="s">
        <v>71</v>
      </c>
      <c r="C862" s="411"/>
      <c r="D862" s="411"/>
      <c r="E862" s="411"/>
      <c r="F862" s="411"/>
      <c r="G862" s="411"/>
      <c r="H862" s="411"/>
      <c r="I862" s="411"/>
    </row>
    <row r="863" spans="2:9">
      <c r="B863" s="411"/>
      <c r="C863" s="411"/>
      <c r="D863" s="411"/>
      <c r="E863" s="411"/>
      <c r="F863" s="411"/>
      <c r="G863" s="411"/>
      <c r="H863" s="411"/>
      <c r="I863" s="411"/>
    </row>
    <row r="864" spans="2:9" ht="26.4">
      <c r="B864" s="491" t="s">
        <v>389</v>
      </c>
      <c r="C864" s="492" t="s">
        <v>392</v>
      </c>
      <c r="D864" s="492" t="s">
        <v>434</v>
      </c>
      <c r="E864" s="492" t="s">
        <v>435</v>
      </c>
      <c r="F864" s="492" t="s">
        <v>436</v>
      </c>
      <c r="G864" s="492" t="s">
        <v>437</v>
      </c>
      <c r="H864" s="411"/>
      <c r="I864" s="411"/>
    </row>
    <row r="865" spans="2:9" ht="15" thickBot="1">
      <c r="B865" s="706" t="s">
        <v>525</v>
      </c>
      <c r="C865" s="707" t="s">
        <v>139</v>
      </c>
      <c r="D865" s="707" t="s">
        <v>139</v>
      </c>
      <c r="E865" s="707" t="s">
        <v>139</v>
      </c>
      <c r="F865" s="707" t="s">
        <v>139</v>
      </c>
      <c r="G865" s="401" t="s">
        <v>139</v>
      </c>
      <c r="H865" s="493"/>
      <c r="I865" s="493"/>
    </row>
    <row r="866" spans="2:9" ht="15" thickTop="1">
      <c r="B866" s="1388" t="s">
        <v>1058</v>
      </c>
      <c r="C866" s="1388"/>
      <c r="D866" s="1388"/>
      <c r="E866" s="411"/>
      <c r="F866" s="411"/>
      <c r="G866" s="411"/>
      <c r="H866" s="411"/>
      <c r="I866" s="411"/>
    </row>
    <row r="867" spans="2:9">
      <c r="B867" s="556"/>
      <c r="C867" s="556"/>
      <c r="D867" s="556"/>
      <c r="E867" s="411"/>
      <c r="F867" s="411"/>
      <c r="G867" s="411"/>
      <c r="H867" s="411"/>
      <c r="I867" s="411"/>
    </row>
    <row r="868" spans="2:9">
      <c r="B868" s="1358" t="s">
        <v>83</v>
      </c>
      <c r="C868" s="1358"/>
      <c r="D868" s="1358"/>
      <c r="E868" s="1358"/>
      <c r="F868" s="1358"/>
      <c r="G868" s="1358"/>
      <c r="H868" s="1358"/>
      <c r="I868" s="1358"/>
    </row>
    <row r="869" spans="2:9">
      <c r="B869" s="413" t="s">
        <v>82</v>
      </c>
      <c r="C869" s="411"/>
      <c r="D869" s="411"/>
      <c r="E869" s="411"/>
      <c r="F869" s="411"/>
      <c r="G869" s="411"/>
      <c r="H869" s="411"/>
      <c r="I869" s="411"/>
    </row>
    <row r="870" spans="2:9">
      <c r="B870" s="411"/>
      <c r="C870" s="411"/>
      <c r="D870" s="411"/>
      <c r="E870" s="411"/>
      <c r="F870" s="411"/>
      <c r="G870" s="411"/>
      <c r="H870" s="411"/>
      <c r="I870" s="411"/>
    </row>
    <row r="871" spans="2:9">
      <c r="B871" s="1361" t="s">
        <v>444</v>
      </c>
      <c r="C871" s="1363" t="s">
        <v>445</v>
      </c>
      <c r="D871" s="1363" t="s">
        <v>392</v>
      </c>
      <c r="E871" s="1363" t="s">
        <v>446</v>
      </c>
      <c r="F871" s="1363" t="s">
        <v>447</v>
      </c>
      <c r="G871" s="1363" t="s">
        <v>448</v>
      </c>
      <c r="H871" s="1363" t="s">
        <v>449</v>
      </c>
      <c r="I871" s="1363"/>
    </row>
    <row r="872" spans="2:9">
      <c r="B872" s="1362"/>
      <c r="C872" s="1362"/>
      <c r="D872" s="1362"/>
      <c r="E872" s="1362"/>
      <c r="F872" s="1362"/>
      <c r="G872" s="1362"/>
      <c r="H872" s="1362"/>
      <c r="I872" s="1362"/>
    </row>
    <row r="873" spans="2:9" ht="15" thickBot="1">
      <c r="B873" s="706" t="s">
        <v>525</v>
      </c>
      <c r="C873" s="400" t="s">
        <v>139</v>
      </c>
      <c r="D873" s="401" t="s">
        <v>139</v>
      </c>
      <c r="E873" s="401" t="s">
        <v>139</v>
      </c>
      <c r="F873" s="401" t="s">
        <v>139</v>
      </c>
      <c r="G873" s="401" t="s">
        <v>139</v>
      </c>
      <c r="H873" s="401" t="s">
        <v>139</v>
      </c>
      <c r="I873" s="401"/>
    </row>
    <row r="874" spans="2:9" ht="15" thickTop="1">
      <c r="B874" s="411"/>
      <c r="C874" s="708"/>
      <c r="D874" s="708"/>
      <c r="E874" s="708"/>
      <c r="F874" s="708"/>
      <c r="G874" s="708"/>
      <c r="H874" s="708"/>
      <c r="I874" s="708"/>
    </row>
    <row r="875" spans="2:9">
      <c r="B875" s="1361" t="s">
        <v>444</v>
      </c>
      <c r="C875" s="1361" t="s">
        <v>456</v>
      </c>
      <c r="D875" s="1363" t="s">
        <v>457</v>
      </c>
      <c r="E875" s="1363" t="s">
        <v>458</v>
      </c>
      <c r="F875" s="1363" t="s">
        <v>459</v>
      </c>
      <c r="G875" s="708"/>
      <c r="H875" s="708"/>
      <c r="I875" s="708"/>
    </row>
    <row r="876" spans="2:9">
      <c r="B876" s="1362"/>
      <c r="C876" s="1362"/>
      <c r="D876" s="1362"/>
      <c r="E876" s="1362"/>
      <c r="F876" s="1362"/>
      <c r="G876" s="708"/>
      <c r="H876" s="708"/>
      <c r="I876" s="708"/>
    </row>
    <row r="877" spans="2:9" ht="15" thickBot="1">
      <c r="B877" s="706" t="s">
        <v>525</v>
      </c>
      <c r="C877" s="400" t="s">
        <v>139</v>
      </c>
      <c r="D877" s="401" t="s">
        <v>139</v>
      </c>
      <c r="E877" s="401" t="s">
        <v>139</v>
      </c>
      <c r="F877" s="401" t="s">
        <v>139</v>
      </c>
      <c r="G877" s="708"/>
      <c r="H877" s="708"/>
      <c r="I877" s="708"/>
    </row>
    <row r="878" spans="2:9" ht="15" thickTop="1">
      <c r="B878" s="1388" t="s">
        <v>1058</v>
      </c>
      <c r="C878" s="1388"/>
      <c r="D878" s="1388"/>
      <c r="E878" s="411"/>
      <c r="F878" s="411"/>
      <c r="G878" s="411"/>
      <c r="H878" s="411"/>
      <c r="I878" s="411"/>
    </row>
    <row r="879" spans="2:9">
      <c r="B879" s="498"/>
      <c r="C879" s="411"/>
      <c r="D879" s="411"/>
      <c r="E879" s="411"/>
      <c r="F879" s="411"/>
      <c r="G879" s="411"/>
      <c r="H879" s="411"/>
      <c r="I879" s="411"/>
    </row>
    <row r="880" spans="2:9">
      <c r="B880" s="1358" t="s">
        <v>92</v>
      </c>
      <c r="C880" s="1358"/>
      <c r="D880" s="1358"/>
      <c r="E880" s="1358"/>
      <c r="F880" s="1358"/>
      <c r="G880" s="1358"/>
      <c r="H880" s="1358"/>
      <c r="I880" s="1358"/>
    </row>
    <row r="881" spans="2:9">
      <c r="B881" s="413" t="s">
        <v>91</v>
      </c>
      <c r="C881" s="411"/>
      <c r="D881" s="411"/>
      <c r="E881" s="411"/>
      <c r="F881" s="411"/>
      <c r="G881" s="411"/>
      <c r="H881" s="411"/>
      <c r="I881" s="411"/>
    </row>
    <row r="882" spans="2:9">
      <c r="B882" s="411"/>
      <c r="C882" s="411"/>
      <c r="D882" s="411"/>
      <c r="E882" s="411"/>
      <c r="F882" s="411"/>
      <c r="G882" s="411"/>
      <c r="H882" s="411"/>
      <c r="I882" s="411"/>
    </row>
    <row r="883" spans="2:9">
      <c r="B883" s="1361" t="s">
        <v>389</v>
      </c>
      <c r="C883" s="1363" t="s">
        <v>464</v>
      </c>
      <c r="D883" s="1363" t="s">
        <v>392</v>
      </c>
      <c r="E883" s="1363" t="s">
        <v>465</v>
      </c>
      <c r="F883" s="1363" t="s">
        <v>466</v>
      </c>
      <c r="G883" s="1363" t="s">
        <v>467</v>
      </c>
      <c r="H883" s="1363" t="s">
        <v>468</v>
      </c>
      <c r="I883" s="1363"/>
    </row>
    <row r="884" spans="2:9">
      <c r="B884" s="1362"/>
      <c r="C884" s="1362"/>
      <c r="D884" s="1362"/>
      <c r="E884" s="1362"/>
      <c r="F884" s="1362"/>
      <c r="G884" s="1362"/>
      <c r="H884" s="1362"/>
      <c r="I884" s="1362"/>
    </row>
    <row r="885" spans="2:9" ht="24.6" thickBot="1">
      <c r="B885" s="704" t="s">
        <v>1097</v>
      </c>
      <c r="C885" s="709" t="s">
        <v>1114</v>
      </c>
      <c r="D885" s="265" t="s">
        <v>1115</v>
      </c>
      <c r="E885" s="265" t="s">
        <v>1090</v>
      </c>
      <c r="F885" s="710" t="s">
        <v>425</v>
      </c>
      <c r="G885" s="265" t="s">
        <v>1116</v>
      </c>
      <c r="H885" s="265" t="s">
        <v>1117</v>
      </c>
      <c r="I885" s="265"/>
    </row>
    <row r="886" spans="2:9" ht="15" thickTop="1">
      <c r="B886" s="411"/>
      <c r="C886" s="411"/>
      <c r="D886" s="411"/>
      <c r="E886" s="411"/>
      <c r="F886" s="411"/>
      <c r="G886" s="411"/>
      <c r="H886" s="411"/>
      <c r="I886" s="411"/>
    </row>
    <row r="887" spans="2:9">
      <c r="B887" s="1361" t="s">
        <v>389</v>
      </c>
      <c r="C887" s="1361" t="s">
        <v>471</v>
      </c>
      <c r="D887" s="1363" t="s">
        <v>472</v>
      </c>
      <c r="E887" s="1363" t="s">
        <v>473</v>
      </c>
      <c r="F887" s="1363" t="s">
        <v>458</v>
      </c>
      <c r="G887" s="1356"/>
      <c r="H887" s="1356"/>
      <c r="I887" s="1356"/>
    </row>
    <row r="888" spans="2:9">
      <c r="B888" s="1362"/>
      <c r="C888" s="1362"/>
      <c r="D888" s="1362"/>
      <c r="E888" s="1362"/>
      <c r="F888" s="1362"/>
      <c r="G888" s="1357"/>
      <c r="H888" s="1357"/>
      <c r="I888" s="1357"/>
    </row>
    <row r="889" spans="2:9" ht="15" thickBot="1">
      <c r="B889" s="704" t="s">
        <v>1097</v>
      </c>
      <c r="C889" s="265" t="s">
        <v>629</v>
      </c>
      <c r="D889" s="265" t="s">
        <v>630</v>
      </c>
      <c r="E889" s="265" t="s">
        <v>1118</v>
      </c>
      <c r="F889" s="268" t="s">
        <v>399</v>
      </c>
      <c r="G889" s="680"/>
      <c r="H889" s="680"/>
      <c r="I889" s="680"/>
    </row>
    <row r="890" spans="2:9" ht="15" thickTop="1">
      <c r="B890" s="630" t="s">
        <v>1119</v>
      </c>
      <c r="C890" s="680"/>
      <c r="D890" s="680"/>
      <c r="E890" s="680"/>
      <c r="F890" s="684"/>
      <c r="G890" s="680"/>
      <c r="H890" s="680"/>
      <c r="I890" s="680"/>
    </row>
    <row r="891" spans="2:9">
      <c r="B891" s="1393" t="s">
        <v>1120</v>
      </c>
      <c r="C891" s="1393"/>
      <c r="D891" s="1393"/>
      <c r="E891" s="1393"/>
      <c r="F891" s="1393"/>
      <c r="G891" s="1393"/>
      <c r="H891" s="1393"/>
      <c r="I891" s="1393"/>
    </row>
    <row r="892" spans="2:9">
      <c r="B892" s="411"/>
      <c r="C892" s="411"/>
      <c r="D892" s="411"/>
      <c r="E892" s="411"/>
      <c r="F892" s="411"/>
      <c r="G892" s="411"/>
      <c r="H892" s="411"/>
      <c r="I892" s="411"/>
    </row>
  </sheetData>
  <mergeCells count="122">
    <mergeCell ref="B2:I2"/>
    <mergeCell ref="B13:I13"/>
    <mergeCell ref="B14:I14"/>
    <mergeCell ref="B15:I15"/>
    <mergeCell ref="B31:I31"/>
    <mergeCell ref="B33:I33"/>
    <mergeCell ref="B90:I90"/>
    <mergeCell ref="B123:I123"/>
    <mergeCell ref="B124:I124"/>
    <mergeCell ref="B126:I126"/>
    <mergeCell ref="B158:I158"/>
    <mergeCell ref="B159:I159"/>
    <mergeCell ref="B34:I34"/>
    <mergeCell ref="B49:I49"/>
    <mergeCell ref="B50:I50"/>
    <mergeCell ref="B52:I52"/>
    <mergeCell ref="B87:I87"/>
    <mergeCell ref="B88:I88"/>
    <mergeCell ref="B497:I497"/>
    <mergeCell ref="B365:I365"/>
    <mergeCell ref="B367:I367"/>
    <mergeCell ref="B430:I430"/>
    <mergeCell ref="B431:I431"/>
    <mergeCell ref="B433:I433"/>
    <mergeCell ref="B496:I496"/>
    <mergeCell ref="B161:I161"/>
    <mergeCell ref="B226:I226"/>
    <mergeCell ref="B227:I227"/>
    <mergeCell ref="B229:I229"/>
    <mergeCell ref="B294:I294"/>
    <mergeCell ref="B296:I296"/>
    <mergeCell ref="B540:I540"/>
    <mergeCell ref="B547:I547"/>
    <mergeCell ref="B548:I548"/>
    <mergeCell ref="B550:I550"/>
    <mergeCell ref="B570:I570"/>
    <mergeCell ref="B571:I571"/>
    <mergeCell ref="B499:I499"/>
    <mergeCell ref="B522:I522"/>
    <mergeCell ref="B523:I523"/>
    <mergeCell ref="B525:I525"/>
    <mergeCell ref="B537:I537"/>
    <mergeCell ref="B622:I622"/>
    <mergeCell ref="B668:I668"/>
    <mergeCell ref="B669:I669"/>
    <mergeCell ref="B671:I671"/>
    <mergeCell ref="B718:I718"/>
    <mergeCell ref="B719:I719"/>
    <mergeCell ref="B573:I573"/>
    <mergeCell ref="B593:I593"/>
    <mergeCell ref="B594:I594"/>
    <mergeCell ref="B596:I596"/>
    <mergeCell ref="B619:I619"/>
    <mergeCell ref="B620:I620"/>
    <mergeCell ref="B765:I765"/>
    <mergeCell ref="B777:I777"/>
    <mergeCell ref="B778:I778"/>
    <mergeCell ref="B780:I780"/>
    <mergeCell ref="B801:I801"/>
    <mergeCell ref="B802:I802"/>
    <mergeCell ref="B721:I721"/>
    <mergeCell ref="B747:I747"/>
    <mergeCell ref="B748:I748"/>
    <mergeCell ref="B750:I750"/>
    <mergeCell ref="B762:I762"/>
    <mergeCell ref="B763:I763"/>
    <mergeCell ref="B844:D844"/>
    <mergeCell ref="B845:B846"/>
    <mergeCell ref="C845:C846"/>
    <mergeCell ref="D845:D846"/>
    <mergeCell ref="E845:E846"/>
    <mergeCell ref="F845:F846"/>
    <mergeCell ref="G845:I845"/>
    <mergeCell ref="B804:I804"/>
    <mergeCell ref="B825:I825"/>
    <mergeCell ref="B826:I826"/>
    <mergeCell ref="B828:I828"/>
    <mergeCell ref="B831:B832"/>
    <mergeCell ref="C831:C832"/>
    <mergeCell ref="D831:D832"/>
    <mergeCell ref="E831:E832"/>
    <mergeCell ref="F831:F832"/>
    <mergeCell ref="G831:G832"/>
    <mergeCell ref="H831:H832"/>
    <mergeCell ref="I831:I832"/>
    <mergeCell ref="G871:G872"/>
    <mergeCell ref="B875:B876"/>
    <mergeCell ref="C875:C876"/>
    <mergeCell ref="D875:D876"/>
    <mergeCell ref="E875:E876"/>
    <mergeCell ref="F875:F876"/>
    <mergeCell ref="B858:D858"/>
    <mergeCell ref="B859:I859"/>
    <mergeCell ref="B861:I861"/>
    <mergeCell ref="B866:D866"/>
    <mergeCell ref="B868:I868"/>
    <mergeCell ref="B871:B872"/>
    <mergeCell ref="C871:C872"/>
    <mergeCell ref="D871:D872"/>
    <mergeCell ref="E871:E872"/>
    <mergeCell ref="F871:F872"/>
    <mergeCell ref="H871:H872"/>
    <mergeCell ref="I871:I872"/>
    <mergeCell ref="B878:D878"/>
    <mergeCell ref="B880:I880"/>
    <mergeCell ref="B883:B884"/>
    <mergeCell ref="C883:C884"/>
    <mergeCell ref="D883:D884"/>
    <mergeCell ref="E883:E884"/>
    <mergeCell ref="F883:F884"/>
    <mergeCell ref="G883:G884"/>
    <mergeCell ref="H883:H884"/>
    <mergeCell ref="I883:I884"/>
    <mergeCell ref="B887:B888"/>
    <mergeCell ref="C887:C888"/>
    <mergeCell ref="D887:D888"/>
    <mergeCell ref="E887:E888"/>
    <mergeCell ref="F887:F888"/>
    <mergeCell ref="G887:G888"/>
    <mergeCell ref="H887:H888"/>
    <mergeCell ref="I887:I888"/>
    <mergeCell ref="B891:I89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I999"/>
  <sheetViews>
    <sheetView tabSelected="1" view="pageBreakPreview" topLeftCell="A986" zoomScale="75" zoomScaleNormal="100" zoomScaleSheetLayoutView="75" workbookViewId="0">
      <selection activeCell="E1006" sqref="E1006"/>
    </sheetView>
  </sheetViews>
  <sheetFormatPr baseColWidth="10" defaultRowHeight="14.4"/>
  <cols>
    <col min="2" max="2" width="37.6640625" customWidth="1"/>
    <col min="8" max="9" width="11.5546875" style="906"/>
  </cols>
  <sheetData>
    <row r="1" spans="2:9">
      <c r="B1" s="411"/>
      <c r="C1" s="411"/>
      <c r="D1" s="411"/>
      <c r="E1" s="411"/>
      <c r="F1" s="411"/>
      <c r="G1" s="411"/>
      <c r="H1" s="411"/>
      <c r="I1" s="411"/>
    </row>
    <row r="2" spans="2:9">
      <c r="B2" s="1358" t="s">
        <v>6</v>
      </c>
      <c r="C2" s="1358"/>
      <c r="D2" s="1358"/>
      <c r="E2" s="1358"/>
      <c r="F2" s="1358"/>
      <c r="G2" s="1358"/>
      <c r="H2" s="1358"/>
      <c r="I2" s="1358"/>
    </row>
    <row r="3" spans="2:9">
      <c r="B3" s="413" t="s">
        <v>5</v>
      </c>
      <c r="C3" s="411"/>
      <c r="D3" s="411"/>
      <c r="E3" s="411"/>
      <c r="F3" s="411"/>
      <c r="G3" s="411"/>
      <c r="H3" s="411"/>
      <c r="I3" s="411"/>
    </row>
    <row r="4" spans="2:9">
      <c r="B4" s="414"/>
      <c r="C4" s="411"/>
      <c r="D4" s="411"/>
      <c r="E4" s="411"/>
      <c r="F4" s="411"/>
      <c r="G4" s="411"/>
      <c r="H4" s="411"/>
      <c r="I4" s="411"/>
    </row>
    <row r="5" spans="2:9">
      <c r="B5" s="415"/>
      <c r="C5" s="416">
        <v>2014</v>
      </c>
      <c r="D5" s="416">
        <v>2015</v>
      </c>
      <c r="E5" s="416">
        <v>2016</v>
      </c>
      <c r="F5" s="416">
        <v>2017</v>
      </c>
      <c r="G5" s="416">
        <v>2018</v>
      </c>
      <c r="H5" s="416">
        <v>2019</v>
      </c>
      <c r="I5" s="416">
        <v>2020</v>
      </c>
    </row>
    <row r="6" spans="2:9">
      <c r="B6" s="417" t="s">
        <v>482</v>
      </c>
      <c r="C6" s="418">
        <v>1345.3430000000001</v>
      </c>
      <c r="D6" s="418">
        <f>1.349667*1000</f>
        <v>1349.6669999999999</v>
      </c>
      <c r="E6" s="418">
        <f>1.353895*1000</f>
        <v>1353.895</v>
      </c>
      <c r="F6" s="418">
        <f>1.356633*1000</f>
        <v>1356.633</v>
      </c>
      <c r="G6" s="418">
        <f>1.359193*1000</f>
        <v>1359.193</v>
      </c>
      <c r="H6" s="418">
        <f>1.363985*1000</f>
        <v>1363.9849999999999</v>
      </c>
      <c r="I6" s="936">
        <f>1.366725*1000</f>
        <v>1366.7249999999999</v>
      </c>
    </row>
    <row r="7" spans="2:9">
      <c r="B7" s="417" t="s">
        <v>112</v>
      </c>
      <c r="C7" s="1274">
        <v>27747.159780810187</v>
      </c>
      <c r="D7" s="1274">
        <v>25285.831091189102</v>
      </c>
      <c r="E7" s="1274">
        <v>22459.755401470578</v>
      </c>
      <c r="F7" s="1274">
        <v>23267.969849823599</v>
      </c>
      <c r="G7" s="1274">
        <v>23870.280443157226</v>
      </c>
      <c r="H7" s="1274">
        <v>23882.868982497079</v>
      </c>
      <c r="I7" s="1274">
        <v>21394.817528207135</v>
      </c>
    </row>
    <row r="8" spans="2:9" ht="16.2">
      <c r="B8" s="417" t="s">
        <v>1121</v>
      </c>
      <c r="C8" s="418">
        <f>C7/C6*1000</f>
        <v>20624.598917012379</v>
      </c>
      <c r="D8" s="418">
        <f t="shared" ref="D8:I8" si="0">D7/D6*1000</f>
        <v>18734.866519807554</v>
      </c>
      <c r="E8" s="418">
        <f t="shared" si="0"/>
        <v>16588.993534558129</v>
      </c>
      <c r="F8" s="418">
        <f t="shared" si="0"/>
        <v>17151.263348174194</v>
      </c>
      <c r="G8" s="418">
        <f t="shared" si="0"/>
        <v>17562.097835375276</v>
      </c>
      <c r="H8" s="418">
        <f t="shared" si="0"/>
        <v>17509.627292453424</v>
      </c>
      <c r="I8" s="418">
        <f t="shared" si="0"/>
        <v>15654.076371038165</v>
      </c>
    </row>
    <row r="9" spans="2:9">
      <c r="B9" s="417" t="s">
        <v>483</v>
      </c>
      <c r="C9" s="711">
        <v>5.6836609999999999</v>
      </c>
      <c r="D9" s="711">
        <v>4.6694630000000004</v>
      </c>
      <c r="E9" s="711">
        <v>3.07</v>
      </c>
      <c r="F9" s="711">
        <v>1.8767339999999999</v>
      </c>
      <c r="G9" s="711">
        <v>1.0187710000000001</v>
      </c>
      <c r="H9" s="711">
        <v>1.0003310000000001</v>
      </c>
      <c r="I9" s="711">
        <v>0.59791680000000003</v>
      </c>
    </row>
    <row r="10" spans="2:9">
      <c r="B10" s="417" t="s">
        <v>484</v>
      </c>
      <c r="C10" s="505"/>
      <c r="D10" s="505"/>
      <c r="E10" s="505"/>
      <c r="F10" s="505"/>
      <c r="G10" s="505"/>
      <c r="H10" s="505"/>
      <c r="I10" s="505"/>
    </row>
    <row r="11" spans="2:9" ht="15.6">
      <c r="B11" s="419" t="s">
        <v>1122</v>
      </c>
      <c r="C11" s="418">
        <v>6.3585000000000003</v>
      </c>
      <c r="D11" s="418">
        <v>6.4196</v>
      </c>
      <c r="E11" s="418">
        <v>6.7460000000000004</v>
      </c>
      <c r="F11" s="418">
        <v>6.7627499999999996</v>
      </c>
      <c r="G11" s="418">
        <v>6.7804500000000001</v>
      </c>
      <c r="H11" s="418">
        <v>6.7623499999999996</v>
      </c>
      <c r="I11" s="418">
        <v>6.7611499999999998</v>
      </c>
    </row>
    <row r="12" spans="2:9" ht="15" thickBot="1">
      <c r="B12" s="421" t="s">
        <v>114</v>
      </c>
      <c r="C12" s="418">
        <v>6.3849260000000001</v>
      </c>
      <c r="D12" s="418">
        <v>6.3536650000000003</v>
      </c>
      <c r="E12" s="418">
        <v>6.6433759999999999</v>
      </c>
      <c r="F12" s="418">
        <v>6.7539239999999996</v>
      </c>
      <c r="G12" s="418">
        <v>6.7566990000000002</v>
      </c>
      <c r="H12" s="418">
        <v>6.7552729999999999</v>
      </c>
      <c r="I12" s="418">
        <v>6.7503310000000001</v>
      </c>
    </row>
    <row r="13" spans="2:9" ht="15" thickTop="1">
      <c r="B13" s="1359" t="s">
        <v>1123</v>
      </c>
      <c r="C13" s="1359"/>
      <c r="D13" s="1359"/>
      <c r="E13" s="1359"/>
      <c r="F13" s="1359"/>
      <c r="G13" s="1359"/>
      <c r="H13" s="1359"/>
      <c r="I13" s="1359"/>
    </row>
    <row r="14" spans="2:9">
      <c r="B14" s="1374" t="s">
        <v>1124</v>
      </c>
      <c r="C14" s="1374"/>
      <c r="D14" s="1374"/>
      <c r="E14" s="1374"/>
      <c r="F14" s="1374"/>
      <c r="G14" s="1374"/>
      <c r="H14" s="1374"/>
      <c r="I14" s="1374"/>
    </row>
    <row r="15" spans="2:9">
      <c r="B15" s="417"/>
      <c r="C15" s="411"/>
      <c r="D15" s="411"/>
      <c r="E15" s="411"/>
      <c r="F15" s="411"/>
      <c r="G15" s="411"/>
      <c r="H15" s="411"/>
      <c r="I15" s="411"/>
    </row>
    <row r="16" spans="2:9">
      <c r="B16" s="1358" t="s">
        <v>8</v>
      </c>
      <c r="C16" s="1358"/>
      <c r="D16" s="1358"/>
      <c r="E16" s="1358"/>
      <c r="F16" s="1358"/>
      <c r="G16" s="1358"/>
      <c r="H16" s="1358"/>
      <c r="I16" s="1358"/>
    </row>
    <row r="17" spans="2:9" ht="15.6">
      <c r="B17" s="644" t="s">
        <v>7</v>
      </c>
      <c r="C17" s="411"/>
      <c r="D17" s="411"/>
      <c r="E17" s="411"/>
      <c r="F17" s="411"/>
      <c r="G17" s="411"/>
      <c r="H17" s="411"/>
      <c r="I17" s="411"/>
    </row>
    <row r="18" spans="2:9">
      <c r="B18" s="422" t="s">
        <v>115</v>
      </c>
      <c r="C18" s="411"/>
      <c r="D18" s="411"/>
      <c r="E18" s="411"/>
      <c r="F18" s="411"/>
      <c r="G18" s="411"/>
      <c r="H18" s="411"/>
      <c r="I18" s="411"/>
    </row>
    <row r="19" spans="2:9">
      <c r="B19" s="415"/>
      <c r="C19" s="416">
        <v>2014</v>
      </c>
      <c r="D19" s="416">
        <v>2015</v>
      </c>
      <c r="E19" s="416">
        <v>2016</v>
      </c>
      <c r="F19" s="416">
        <v>2017</v>
      </c>
      <c r="G19" s="416">
        <v>2018</v>
      </c>
      <c r="H19" s="416">
        <v>2019</v>
      </c>
      <c r="I19" s="416">
        <v>2020</v>
      </c>
    </row>
    <row r="20" spans="2:9">
      <c r="B20" s="300" t="s">
        <v>116</v>
      </c>
      <c r="C20" s="1268">
        <v>1079.9100000000001</v>
      </c>
      <c r="D20" s="1268">
        <v>1204</v>
      </c>
      <c r="E20" s="1268">
        <v>1181.1099999999999</v>
      </c>
      <c r="F20" s="1268">
        <v>1199.9000000000001</v>
      </c>
      <c r="G20" s="1268">
        <v>1175.31</v>
      </c>
      <c r="H20" s="1268">
        <v>707.93</v>
      </c>
      <c r="I20" s="1268">
        <v>1084.1099999999999</v>
      </c>
    </row>
    <row r="21" spans="2:9">
      <c r="B21" s="425" t="s">
        <v>118</v>
      </c>
      <c r="C21" s="1268"/>
      <c r="D21" s="1268"/>
      <c r="E21" s="1268"/>
      <c r="F21" s="1268"/>
      <c r="G21" s="1268"/>
      <c r="H21" s="1268"/>
      <c r="I21" s="1268"/>
    </row>
    <row r="22" spans="2:9">
      <c r="B22" s="303" t="s">
        <v>119</v>
      </c>
      <c r="C22" s="1268">
        <v>11086.5</v>
      </c>
      <c r="D22" s="1268">
        <v>10805.4</v>
      </c>
      <c r="E22" s="1268">
        <v>10609.82</v>
      </c>
      <c r="F22" s="1268">
        <v>10251.06</v>
      </c>
      <c r="G22" s="1268">
        <v>10660.41</v>
      </c>
      <c r="H22" s="1268">
        <v>11397.57</v>
      </c>
      <c r="I22" s="1268">
        <v>12688.88</v>
      </c>
    </row>
    <row r="23" spans="2:9">
      <c r="B23" s="303" t="s">
        <v>120</v>
      </c>
      <c r="C23" s="1268">
        <v>2984.91</v>
      </c>
      <c r="D23" s="1268">
        <v>3218.52</v>
      </c>
      <c r="E23" s="1268">
        <v>3347.63</v>
      </c>
      <c r="F23" s="1268">
        <v>3179.79</v>
      </c>
      <c r="G23" s="1268">
        <v>3287.4</v>
      </c>
      <c r="H23" s="1268">
        <v>3244.12</v>
      </c>
      <c r="I23" s="1268">
        <v>3549.09</v>
      </c>
    </row>
    <row r="24" spans="2:9" s="1152" customFormat="1">
      <c r="B24" s="303"/>
    </row>
    <row r="25" spans="2:9">
      <c r="B25" s="423" t="s">
        <v>121</v>
      </c>
      <c r="C25" s="1268">
        <v>12156.55</v>
      </c>
      <c r="D25" s="1268">
        <v>11983.78</v>
      </c>
      <c r="E25" s="1268">
        <v>11743.12</v>
      </c>
      <c r="F25" s="1268">
        <v>11340.23</v>
      </c>
      <c r="G25" s="1268">
        <v>11720.92</v>
      </c>
      <c r="H25" s="1268">
        <v>11547.17</v>
      </c>
      <c r="I25" s="1268">
        <v>13167.98</v>
      </c>
    </row>
    <row r="26" spans="2:9">
      <c r="B26" s="423" t="s">
        <v>122</v>
      </c>
      <c r="C26" s="712"/>
      <c r="D26" s="712"/>
      <c r="E26" s="712"/>
      <c r="F26" s="712"/>
      <c r="G26" s="712"/>
      <c r="H26" s="712"/>
      <c r="I26" s="712"/>
    </row>
    <row r="27" spans="2:9">
      <c r="B27" s="427" t="s">
        <v>123</v>
      </c>
      <c r="C27" s="1268">
        <v>108.86</v>
      </c>
      <c r="D27" s="1268">
        <v>110.13</v>
      </c>
      <c r="E27" s="1268">
        <v>106.69</v>
      </c>
      <c r="F27" s="1268">
        <v>122.97</v>
      </c>
      <c r="G27" s="1268">
        <v>135.54</v>
      </c>
      <c r="H27" s="1268">
        <v>157.61000000000001</v>
      </c>
      <c r="I27" s="1268">
        <v>168.94</v>
      </c>
    </row>
    <row r="28" spans="2:9">
      <c r="B28" s="427" t="s">
        <v>125</v>
      </c>
      <c r="C28" s="712" t="s">
        <v>139</v>
      </c>
      <c r="D28" s="712" t="s">
        <v>139</v>
      </c>
      <c r="E28" s="712" t="s">
        <v>139</v>
      </c>
      <c r="F28" s="712" t="s">
        <v>139</v>
      </c>
      <c r="G28" s="712" t="s">
        <v>139</v>
      </c>
      <c r="H28" s="712" t="s">
        <v>139</v>
      </c>
      <c r="I28" s="712" t="s">
        <v>139</v>
      </c>
    </row>
    <row r="29" spans="2:9">
      <c r="B29" s="427" t="s">
        <v>126</v>
      </c>
      <c r="C29" s="712" t="s">
        <v>139</v>
      </c>
      <c r="D29" s="712" t="s">
        <v>139</v>
      </c>
      <c r="E29" s="712" t="s">
        <v>139</v>
      </c>
      <c r="F29" s="712" t="s">
        <v>139</v>
      </c>
      <c r="G29" s="712" t="s">
        <v>139</v>
      </c>
      <c r="H29" s="712" t="s">
        <v>139</v>
      </c>
      <c r="I29" s="712" t="s">
        <v>139</v>
      </c>
    </row>
    <row r="30" spans="2:9" ht="15" thickBot="1">
      <c r="B30" s="421" t="s">
        <v>127</v>
      </c>
      <c r="C30" s="1268">
        <v>70.650000000000006</v>
      </c>
      <c r="D30" s="1268">
        <v>72.91</v>
      </c>
      <c r="E30" s="1268">
        <v>69.52</v>
      </c>
      <c r="F30" s="1268">
        <v>73.02</v>
      </c>
      <c r="G30" s="1268">
        <v>78.55</v>
      </c>
      <c r="H30" s="1268">
        <v>87.57</v>
      </c>
      <c r="I30" s="1268">
        <v>91.67</v>
      </c>
    </row>
    <row r="31" spans="2:9" ht="15" thickTop="1">
      <c r="B31" s="1359" t="s">
        <v>1123</v>
      </c>
      <c r="C31" s="1359"/>
      <c r="D31" s="1359"/>
      <c r="E31" s="1359"/>
      <c r="F31" s="1359"/>
      <c r="G31" s="1359"/>
      <c r="H31" s="1359"/>
      <c r="I31" s="1359"/>
    </row>
    <row r="32" spans="2:9">
      <c r="B32" s="1374"/>
      <c r="C32" s="1374"/>
      <c r="D32" s="1374"/>
      <c r="E32" s="1374"/>
      <c r="F32" s="1374"/>
      <c r="G32" s="1374"/>
      <c r="H32" s="1374"/>
      <c r="I32" s="1374"/>
    </row>
    <row r="33" spans="2:9">
      <c r="B33" s="417"/>
      <c r="C33" s="411"/>
      <c r="D33" s="411"/>
      <c r="E33" s="411"/>
      <c r="F33" s="411"/>
      <c r="G33" s="411"/>
      <c r="H33" s="411"/>
      <c r="I33" s="411"/>
    </row>
    <row r="34" spans="2:9">
      <c r="B34" s="1358" t="s">
        <v>10</v>
      </c>
      <c r="C34" s="1358"/>
      <c r="D34" s="1358"/>
      <c r="E34" s="1358"/>
      <c r="F34" s="1358"/>
      <c r="G34" s="1358"/>
      <c r="H34" s="1358"/>
      <c r="I34" s="1358"/>
    </row>
    <row r="35" spans="2:9">
      <c r="B35" s="413" t="s">
        <v>9</v>
      </c>
      <c r="C35" s="411"/>
      <c r="D35" s="411"/>
      <c r="E35" s="411"/>
      <c r="F35" s="411"/>
      <c r="G35" s="411"/>
      <c r="H35" s="411"/>
      <c r="I35" s="411"/>
    </row>
    <row r="36" spans="2:9">
      <c r="B36" s="428" t="s">
        <v>115</v>
      </c>
      <c r="C36" s="411"/>
      <c r="D36" s="411"/>
      <c r="E36" s="411"/>
      <c r="F36" s="411"/>
      <c r="G36" s="411"/>
      <c r="H36" s="411"/>
      <c r="I36" s="411"/>
    </row>
    <row r="37" spans="2:9">
      <c r="B37" s="417"/>
      <c r="C37" s="411"/>
      <c r="D37" s="411"/>
      <c r="E37" s="411"/>
      <c r="F37" s="411"/>
      <c r="G37" s="411"/>
      <c r="H37" s="411"/>
      <c r="I37" s="411"/>
    </row>
    <row r="38" spans="2:9">
      <c r="B38" s="415"/>
      <c r="C38" s="416">
        <v>2014</v>
      </c>
      <c r="D38" s="416">
        <v>2015</v>
      </c>
      <c r="E38" s="416">
        <v>2016</v>
      </c>
      <c r="F38" s="416">
        <v>2017</v>
      </c>
      <c r="G38" s="416">
        <v>2018</v>
      </c>
      <c r="H38" s="416">
        <v>2019</v>
      </c>
      <c r="I38" s="416">
        <v>2020</v>
      </c>
    </row>
    <row r="39" spans="2:9">
      <c r="B39" s="300" t="s">
        <v>129</v>
      </c>
      <c r="C39" s="1269">
        <v>3016.9</v>
      </c>
      <c r="D39" s="1269">
        <v>2825.9</v>
      </c>
      <c r="E39" s="1269">
        <v>2373.3000000000002</v>
      </c>
      <c r="F39" s="1269">
        <v>2310.8000000000002</v>
      </c>
      <c r="G39" s="1269">
        <v>2379.1999999999998</v>
      </c>
      <c r="H39" s="1269">
        <v>3088.3</v>
      </c>
      <c r="I39" s="1270">
        <v>3479.7</v>
      </c>
    </row>
    <row r="40" spans="2:9">
      <c r="B40" s="427" t="s">
        <v>133</v>
      </c>
      <c r="C40" s="1269">
        <v>2089.1</v>
      </c>
      <c r="D40" s="1269">
        <v>2098</v>
      </c>
      <c r="E40" s="1269">
        <v>2081.6</v>
      </c>
      <c r="F40" s="1269">
        <v>1975.6</v>
      </c>
      <c r="G40" s="1269">
        <v>2035.3</v>
      </c>
      <c r="H40" s="1269">
        <v>2130.4</v>
      </c>
      <c r="I40" s="1269">
        <v>1970.8</v>
      </c>
    </row>
    <row r="41" spans="2:9">
      <c r="B41" s="83" t="s">
        <v>130</v>
      </c>
      <c r="C41" s="1269">
        <v>2089.1</v>
      </c>
      <c r="D41" s="1269">
        <v>2098</v>
      </c>
      <c r="E41" s="1269">
        <v>2081.6</v>
      </c>
      <c r="F41" s="1269">
        <v>1975.6</v>
      </c>
      <c r="G41" s="1269">
        <v>2035.3</v>
      </c>
      <c r="H41" s="1269">
        <v>2130.4</v>
      </c>
      <c r="I41" s="1269">
        <v>1970.8</v>
      </c>
    </row>
    <row r="42" spans="2:9">
      <c r="B42" s="83" t="s">
        <v>131</v>
      </c>
      <c r="C42" s="426" t="s">
        <v>139</v>
      </c>
      <c r="D42" s="426" t="s">
        <v>139</v>
      </c>
      <c r="E42" s="426" t="s">
        <v>139</v>
      </c>
      <c r="F42" s="426" t="s">
        <v>139</v>
      </c>
      <c r="G42" s="426" t="s">
        <v>139</v>
      </c>
      <c r="H42" s="426" t="s">
        <v>139</v>
      </c>
      <c r="I42" s="426" t="s">
        <v>139</v>
      </c>
    </row>
    <row r="43" spans="2:9">
      <c r="B43" s="427" t="s">
        <v>132</v>
      </c>
      <c r="C43" s="1269">
        <v>927.8</v>
      </c>
      <c r="D43" s="1269">
        <v>727.9</v>
      </c>
      <c r="E43" s="1269">
        <v>291.7</v>
      </c>
      <c r="F43" s="1269">
        <v>335.2</v>
      </c>
      <c r="G43" s="1269">
        <v>343.9</v>
      </c>
      <c r="H43" s="1269">
        <v>957.9</v>
      </c>
      <c r="I43" s="1269">
        <v>1508.9</v>
      </c>
    </row>
    <row r="44" spans="2:9">
      <c r="B44" s="83" t="s">
        <v>130</v>
      </c>
      <c r="C44" s="1269">
        <v>927.8</v>
      </c>
      <c r="D44" s="1269">
        <v>727.9</v>
      </c>
      <c r="E44" s="1269">
        <v>291.7</v>
      </c>
      <c r="F44" s="1269">
        <v>335.2</v>
      </c>
      <c r="G44" s="1269">
        <v>343.9</v>
      </c>
      <c r="H44" s="1269">
        <v>957.9</v>
      </c>
      <c r="I44" s="1269">
        <v>1508.9</v>
      </c>
    </row>
    <row r="45" spans="2:9">
      <c r="B45" s="83" t="s">
        <v>131</v>
      </c>
      <c r="C45" s="426" t="s">
        <v>139</v>
      </c>
      <c r="D45" s="426" t="s">
        <v>139</v>
      </c>
      <c r="E45" s="426" t="s">
        <v>139</v>
      </c>
      <c r="F45" s="426" t="s">
        <v>139</v>
      </c>
      <c r="G45" s="426" t="s">
        <v>139</v>
      </c>
      <c r="H45" s="426" t="s">
        <v>139</v>
      </c>
      <c r="I45" s="426" t="s">
        <v>139</v>
      </c>
    </row>
    <row r="46" spans="2:9" s="1152" customFormat="1">
      <c r="B46" s="83"/>
      <c r="C46" s="426"/>
      <c r="D46" s="426"/>
      <c r="E46" s="426"/>
      <c r="F46" s="426"/>
      <c r="G46" s="426"/>
      <c r="H46" s="426"/>
      <c r="I46" s="426"/>
    </row>
    <row r="47" spans="2:9">
      <c r="B47" s="300" t="s">
        <v>134</v>
      </c>
      <c r="C47" s="1269">
        <v>3.3</v>
      </c>
      <c r="D47" s="1269">
        <v>1.6</v>
      </c>
      <c r="E47" s="1269">
        <v>4.5</v>
      </c>
      <c r="F47" s="1269">
        <v>4.7</v>
      </c>
      <c r="G47" s="1269">
        <v>13.5</v>
      </c>
      <c r="H47" s="1269">
        <v>1.1000000000000001</v>
      </c>
      <c r="I47" s="1269">
        <v>1.3</v>
      </c>
    </row>
    <row r="48" spans="2:9" ht="15" thickBot="1">
      <c r="B48" s="429" t="s">
        <v>135</v>
      </c>
      <c r="C48" s="426" t="s">
        <v>139</v>
      </c>
      <c r="D48" s="426" t="s">
        <v>139</v>
      </c>
      <c r="E48" s="426" t="s">
        <v>139</v>
      </c>
      <c r="F48" s="426" t="s">
        <v>139</v>
      </c>
      <c r="G48" s="426" t="s">
        <v>139</v>
      </c>
      <c r="H48" s="426" t="s">
        <v>139</v>
      </c>
      <c r="I48" s="426" t="s">
        <v>139</v>
      </c>
    </row>
    <row r="49" spans="2:9" ht="15" thickTop="1">
      <c r="B49" s="1359" t="s">
        <v>1123</v>
      </c>
      <c r="C49" s="1359"/>
      <c r="D49" s="1359"/>
      <c r="E49" s="1359"/>
      <c r="F49" s="1359"/>
      <c r="G49" s="1359"/>
      <c r="H49" s="1359"/>
      <c r="I49" s="1359"/>
    </row>
    <row r="50" spans="2:9">
      <c r="B50" s="1374"/>
      <c r="C50" s="1374"/>
      <c r="D50" s="1374"/>
      <c r="E50" s="1374"/>
      <c r="F50" s="1374"/>
      <c r="G50" s="1374"/>
      <c r="H50" s="1374"/>
      <c r="I50" s="1374"/>
    </row>
    <row r="51" spans="2:9">
      <c r="B51" s="417"/>
      <c r="C51" s="411"/>
      <c r="D51" s="411"/>
      <c r="E51" s="411"/>
      <c r="F51" s="411"/>
      <c r="G51" s="411"/>
      <c r="H51" s="411"/>
      <c r="I51" s="411"/>
    </row>
    <row r="52" spans="2:9">
      <c r="B52" s="1358" t="s">
        <v>12</v>
      </c>
      <c r="C52" s="1358"/>
      <c r="D52" s="1358"/>
      <c r="E52" s="1358"/>
      <c r="F52" s="1358"/>
      <c r="G52" s="1358"/>
      <c r="H52" s="1358"/>
      <c r="I52" s="1358"/>
    </row>
    <row r="53" spans="2:9">
      <c r="B53" s="413" t="s">
        <v>11</v>
      </c>
      <c r="C53" s="411"/>
      <c r="D53" s="411"/>
      <c r="E53" s="411"/>
      <c r="F53" s="411"/>
      <c r="G53" s="411"/>
      <c r="H53" s="411"/>
      <c r="I53" s="411"/>
    </row>
    <row r="54" spans="2:9">
      <c r="B54" s="422" t="s">
        <v>115</v>
      </c>
      <c r="C54" s="411"/>
      <c r="D54" s="411"/>
      <c r="E54" s="411"/>
      <c r="F54" s="411"/>
      <c r="G54" s="411"/>
      <c r="H54" s="411"/>
      <c r="I54" s="411"/>
    </row>
    <row r="55" spans="2:9">
      <c r="B55" s="417"/>
      <c r="C55" s="411"/>
      <c r="D55" s="411"/>
      <c r="E55" s="411"/>
      <c r="F55" s="411"/>
      <c r="G55" s="411"/>
      <c r="H55" s="411"/>
      <c r="I55" s="411"/>
    </row>
    <row r="56" spans="2:9">
      <c r="B56" s="415"/>
      <c r="C56" s="416">
        <v>2014</v>
      </c>
      <c r="D56" s="416">
        <v>2015</v>
      </c>
      <c r="E56" s="416">
        <v>2016</v>
      </c>
      <c r="F56" s="416">
        <v>2017</v>
      </c>
      <c r="G56" s="416">
        <v>2018</v>
      </c>
      <c r="H56" s="416">
        <v>2019</v>
      </c>
      <c r="I56" s="416">
        <v>2020</v>
      </c>
    </row>
    <row r="57" spans="2:9">
      <c r="B57" s="417" t="s">
        <v>136</v>
      </c>
      <c r="C57" s="1266">
        <v>913</v>
      </c>
      <c r="D57" s="1266">
        <v>1003.67</v>
      </c>
      <c r="E57" s="1266">
        <v>1026.04</v>
      </c>
      <c r="F57" s="1266">
        <v>963.86</v>
      </c>
      <c r="G57" s="1266">
        <v>869.13</v>
      </c>
      <c r="H57" s="1266">
        <v>1171.94</v>
      </c>
      <c r="I57" s="1266">
        <v>538.07000000000005</v>
      </c>
    </row>
    <row r="58" spans="2:9">
      <c r="B58" s="422"/>
      <c r="C58" s="418"/>
      <c r="D58" s="418"/>
      <c r="E58" s="418"/>
      <c r="F58" s="418"/>
      <c r="G58" s="418"/>
      <c r="H58" s="418"/>
      <c r="I58" s="418"/>
    </row>
    <row r="59" spans="2:9">
      <c r="B59" s="417" t="s">
        <v>137</v>
      </c>
      <c r="C59" s="1266">
        <v>911.29</v>
      </c>
      <c r="D59" s="1266">
        <v>1001.75</v>
      </c>
      <c r="E59" s="1266">
        <v>1024.3399999999999</v>
      </c>
      <c r="F59" s="1266">
        <v>963.25</v>
      </c>
      <c r="G59" s="1266">
        <v>868</v>
      </c>
      <c r="H59" s="1266">
        <v>1170.82</v>
      </c>
      <c r="I59" s="1266">
        <v>537.03</v>
      </c>
    </row>
    <row r="60" spans="2:9">
      <c r="B60" s="713" t="s">
        <v>118</v>
      </c>
      <c r="C60" s="418"/>
      <c r="D60" s="418"/>
      <c r="E60" s="418"/>
      <c r="F60" s="418"/>
      <c r="G60" s="418"/>
      <c r="H60" s="418"/>
      <c r="I60" s="418"/>
    </row>
    <row r="61" spans="2:9">
      <c r="B61" s="714" t="s">
        <v>1125</v>
      </c>
      <c r="C61" s="1265">
        <v>804.99</v>
      </c>
      <c r="D61" s="1265">
        <v>847.4</v>
      </c>
      <c r="E61" s="1265">
        <v>896.49</v>
      </c>
      <c r="F61" s="1265">
        <v>856.12</v>
      </c>
      <c r="G61" s="1265">
        <v>745.72</v>
      </c>
      <c r="H61" s="1265">
        <v>373.69</v>
      </c>
      <c r="I61" s="1265">
        <v>0.03</v>
      </c>
    </row>
    <row r="62" spans="2:9">
      <c r="B62" s="714" t="s">
        <v>1184</v>
      </c>
      <c r="C62" s="1265" t="s">
        <v>139</v>
      </c>
      <c r="D62" s="1265" t="s">
        <v>139</v>
      </c>
      <c r="E62" s="1265" t="s">
        <v>139</v>
      </c>
      <c r="F62" s="1265" t="s">
        <v>139</v>
      </c>
      <c r="G62" s="1265" t="s">
        <v>139</v>
      </c>
      <c r="H62" s="1265">
        <v>720.18</v>
      </c>
      <c r="I62" s="1265">
        <v>458.5</v>
      </c>
    </row>
    <row r="63" spans="2:9">
      <c r="B63" s="714" t="s">
        <v>1126</v>
      </c>
      <c r="C63" s="1265">
        <v>4.6500000000000004</v>
      </c>
      <c r="D63" s="1265">
        <v>0.2</v>
      </c>
      <c r="E63" s="1265">
        <v>2.17</v>
      </c>
      <c r="F63" s="1265">
        <v>0.01</v>
      </c>
      <c r="G63" s="1265">
        <v>0.1</v>
      </c>
      <c r="H63" s="1265">
        <v>0</v>
      </c>
      <c r="I63" s="1265">
        <v>0.01</v>
      </c>
    </row>
    <row r="64" spans="2:9">
      <c r="B64" s="714" t="s">
        <v>1127</v>
      </c>
      <c r="C64" s="1265">
        <v>4.68</v>
      </c>
      <c r="D64" s="1265">
        <v>49.55</v>
      </c>
      <c r="E64" s="1265">
        <v>21.16</v>
      </c>
      <c r="F64" s="1265">
        <v>14.79</v>
      </c>
      <c r="G64" s="1265">
        <v>33.99</v>
      </c>
      <c r="H64" s="1265">
        <v>0.15</v>
      </c>
      <c r="I64" s="1265">
        <v>1.34</v>
      </c>
    </row>
    <row r="65" spans="2:9" s="927" customFormat="1">
      <c r="B65" s="714" t="s">
        <v>1128</v>
      </c>
      <c r="C65" s="1265">
        <v>75.510000000000005</v>
      </c>
      <c r="D65" s="1265">
        <v>84.06</v>
      </c>
      <c r="E65" s="1265">
        <v>84.63</v>
      </c>
      <c r="F65" s="1265">
        <v>73.39</v>
      </c>
      <c r="G65" s="1265">
        <v>70.61</v>
      </c>
      <c r="H65" s="1265">
        <v>57.4</v>
      </c>
      <c r="I65" s="1265">
        <v>38.659999999999997</v>
      </c>
    </row>
    <row r="66" spans="2:9">
      <c r="B66" s="714" t="s">
        <v>1486</v>
      </c>
      <c r="C66" s="1275" t="s">
        <v>139</v>
      </c>
      <c r="D66" s="1265" t="s">
        <v>139</v>
      </c>
      <c r="E66" s="1265" t="s">
        <v>139</v>
      </c>
      <c r="F66" s="1265" t="s">
        <v>139</v>
      </c>
      <c r="G66" s="1265" t="s">
        <v>139</v>
      </c>
      <c r="H66" s="1265" t="s">
        <v>139</v>
      </c>
      <c r="I66" s="1265">
        <v>23.28</v>
      </c>
    </row>
    <row r="67" spans="2:9">
      <c r="B67" s="714" t="s">
        <v>1129</v>
      </c>
      <c r="C67" s="1265">
        <v>10.18</v>
      </c>
      <c r="D67" s="1265">
        <v>9.43</v>
      </c>
      <c r="E67" s="1265">
        <v>9.2899999999999991</v>
      </c>
      <c r="F67" s="1265">
        <v>8.98</v>
      </c>
      <c r="G67" s="1265">
        <v>8.43</v>
      </c>
      <c r="H67" s="1265">
        <v>9.66</v>
      </c>
      <c r="I67" s="1265">
        <v>4.59</v>
      </c>
    </row>
    <row r="68" spans="2:9" s="927" customFormat="1">
      <c r="B68" s="714" t="s">
        <v>1487</v>
      </c>
      <c r="C68" s="1275" t="s">
        <v>139</v>
      </c>
      <c r="D68" s="1265" t="s">
        <v>139</v>
      </c>
      <c r="E68" s="1265" t="s">
        <v>139</v>
      </c>
      <c r="F68" s="1265" t="s">
        <v>139</v>
      </c>
      <c r="G68" s="1265" t="s">
        <v>139</v>
      </c>
      <c r="H68" s="1265" t="s">
        <v>139</v>
      </c>
      <c r="I68" s="1276">
        <v>3.19</v>
      </c>
    </row>
    <row r="69" spans="2:9">
      <c r="B69" s="714" t="s">
        <v>1130</v>
      </c>
      <c r="C69" s="1265">
        <v>6.45</v>
      </c>
      <c r="D69" s="1265">
        <v>6.47</v>
      </c>
      <c r="E69" s="1265">
        <v>6.25</v>
      </c>
      <c r="F69" s="1265">
        <v>5.86</v>
      </c>
      <c r="G69" s="1265">
        <v>5.54</v>
      </c>
      <c r="H69" s="1265">
        <v>6.34</v>
      </c>
      <c r="I69" s="1265">
        <v>3.16</v>
      </c>
    </row>
    <row r="70" spans="2:9" s="927" customFormat="1">
      <c r="B70" s="714" t="s">
        <v>1488</v>
      </c>
      <c r="C70" s="1275" t="s">
        <v>139</v>
      </c>
      <c r="D70" s="1265" t="s">
        <v>139</v>
      </c>
      <c r="E70" s="1265" t="s">
        <v>139</v>
      </c>
      <c r="F70" s="1265" t="s">
        <v>139</v>
      </c>
      <c r="G70" s="1265" t="s">
        <v>139</v>
      </c>
      <c r="H70" s="1265" t="s">
        <v>139</v>
      </c>
      <c r="I70" s="1265">
        <v>1.85</v>
      </c>
    </row>
    <row r="71" spans="2:9">
      <c r="B71" s="714" t="s">
        <v>1131</v>
      </c>
      <c r="C71" s="1265">
        <v>4.82</v>
      </c>
      <c r="D71" s="1265">
        <v>4.6399999999999997</v>
      </c>
      <c r="E71" s="1265">
        <v>4.3600000000000003</v>
      </c>
      <c r="F71" s="1265">
        <v>4.1100000000000003</v>
      </c>
      <c r="G71" s="1265">
        <v>3.62</v>
      </c>
      <c r="H71" s="1265">
        <v>3.39</v>
      </c>
      <c r="I71" s="1265">
        <v>2.4300000000000002</v>
      </c>
    </row>
    <row r="72" spans="2:9" s="927" customFormat="1">
      <c r="B72" s="714" t="s">
        <v>1489</v>
      </c>
      <c r="C72" s="1265" t="s">
        <v>139</v>
      </c>
      <c r="D72" s="1265" t="s">
        <v>139</v>
      </c>
      <c r="E72" s="1265" t="s">
        <v>139</v>
      </c>
      <c r="F72" s="1265" t="s">
        <v>139</v>
      </c>
      <c r="G72" s="1265" t="s">
        <v>139</v>
      </c>
      <c r="H72" s="1265" t="s">
        <v>139</v>
      </c>
      <c r="I72" s="1265">
        <v>0</v>
      </c>
    </row>
    <row r="73" spans="2:9">
      <c r="B73" s="419"/>
      <c r="C73" s="418"/>
      <c r="D73" s="418"/>
      <c r="E73" s="418"/>
      <c r="F73" s="418"/>
      <c r="G73" s="418"/>
      <c r="H73" s="418"/>
      <c r="I73" s="418"/>
    </row>
    <row r="74" spans="2:9">
      <c r="B74" s="417" t="s">
        <v>149</v>
      </c>
      <c r="C74" s="1266">
        <v>1.71</v>
      </c>
      <c r="D74" s="1266">
        <v>1.92</v>
      </c>
      <c r="E74" s="1266">
        <v>1.7</v>
      </c>
      <c r="F74" s="1266">
        <v>0.61</v>
      </c>
      <c r="G74" s="1266">
        <v>1.1299999999999999</v>
      </c>
      <c r="H74" s="1266">
        <v>1.1299999999999999</v>
      </c>
      <c r="I74" s="1266">
        <v>1.04</v>
      </c>
    </row>
    <row r="75" spans="2:9">
      <c r="B75" s="713" t="s">
        <v>118</v>
      </c>
      <c r="C75" s="418"/>
      <c r="D75" s="418"/>
      <c r="E75" s="418"/>
      <c r="F75" s="418"/>
      <c r="G75" s="418"/>
      <c r="H75" s="418"/>
      <c r="I75" s="418"/>
    </row>
    <row r="76" spans="2:9">
      <c r="B76" s="715" t="s">
        <v>1131</v>
      </c>
      <c r="C76" s="418">
        <v>4.5608240937327991E-3</v>
      </c>
      <c r="D76" s="418">
        <v>1.2591158016672266E-2</v>
      </c>
      <c r="E76" s="418">
        <v>1.50525877204602E-3</v>
      </c>
      <c r="F76" s="418">
        <v>0</v>
      </c>
      <c r="G76" s="418">
        <v>0</v>
      </c>
      <c r="H76" s="418">
        <v>0</v>
      </c>
      <c r="I76" s="418">
        <v>0</v>
      </c>
    </row>
    <row r="77" spans="2:9">
      <c r="B77" s="716" t="s">
        <v>1132</v>
      </c>
      <c r="C77" s="418">
        <v>1.7299677596917509E-3</v>
      </c>
      <c r="D77" s="418">
        <v>0</v>
      </c>
      <c r="E77" s="418">
        <v>1.50525877204602E-3</v>
      </c>
      <c r="F77" s="418">
        <v>1.4806207472870588E-4</v>
      </c>
      <c r="G77" s="418">
        <v>1.480012651148142E-4</v>
      </c>
      <c r="H77" s="418">
        <v>4.4409752203944977E-4</v>
      </c>
      <c r="I77" s="418">
        <v>0</v>
      </c>
    </row>
    <row r="78" spans="2:9">
      <c r="B78" s="716" t="s">
        <v>1133</v>
      </c>
      <c r="C78" s="1266">
        <v>1.19</v>
      </c>
      <c r="D78" s="1266">
        <v>1.34</v>
      </c>
      <c r="E78" s="1266">
        <v>1.19</v>
      </c>
      <c r="F78" s="418">
        <v>0.39532573952564465</v>
      </c>
      <c r="G78" s="418">
        <v>0.74563037364843399</v>
      </c>
      <c r="H78" s="418">
        <v>0.75185710481278845</v>
      </c>
      <c r="I78" s="418">
        <v>0.69878054868716799</v>
      </c>
    </row>
    <row r="79" spans="2:9">
      <c r="B79" s="716" t="s">
        <v>1134</v>
      </c>
      <c r="C79" s="418">
        <v>0.29425178894393328</v>
      </c>
      <c r="D79" s="418">
        <v>0.33051789793764702</v>
      </c>
      <c r="E79" s="418">
        <v>0.29804123686511197</v>
      </c>
      <c r="F79" s="418">
        <v>0.13029462576126116</v>
      </c>
      <c r="G79" s="418">
        <v>0.2107538015234954</v>
      </c>
      <c r="H79" s="418">
        <v>0.24617805971720166</v>
      </c>
      <c r="I79" s="418">
        <v>0.22235946652097502</v>
      </c>
    </row>
    <row r="80" spans="2:9">
      <c r="B80" s="716" t="s">
        <v>1135</v>
      </c>
      <c r="C80" s="418">
        <v>0.13902649996068256</v>
      </c>
      <c r="D80" s="418">
        <v>0.15738947520840332</v>
      </c>
      <c r="E80" s="418">
        <v>0.13396803071209579</v>
      </c>
      <c r="F80" s="418">
        <v>7.181010624342235E-2</v>
      </c>
      <c r="G80" s="418">
        <v>0.12728108799874022</v>
      </c>
      <c r="H80" s="418">
        <v>0.12870020204956928</v>
      </c>
      <c r="I80" s="418">
        <v>0.1155498893313528</v>
      </c>
    </row>
    <row r="81" spans="2:9">
      <c r="B81" s="716" t="s">
        <v>1136</v>
      </c>
      <c r="C81" s="418">
        <v>7.9893056538491783E-2</v>
      </c>
      <c r="D81" s="418">
        <v>7.8694737604201662E-2</v>
      </c>
      <c r="E81" s="418">
        <v>7.6768197374347022E-2</v>
      </c>
      <c r="F81" s="418">
        <v>1.3473648800312234E-2</v>
      </c>
      <c r="G81" s="418">
        <v>4.4696382064673884E-2</v>
      </c>
      <c r="H81" s="418">
        <v>0</v>
      </c>
      <c r="I81" s="418">
        <v>0</v>
      </c>
    </row>
    <row r="82" spans="2:9">
      <c r="B82" s="422"/>
      <c r="C82" s="505"/>
      <c r="D82" s="505"/>
      <c r="E82" s="505"/>
      <c r="F82" s="505"/>
      <c r="G82" s="505"/>
      <c r="H82" s="505"/>
      <c r="I82" s="505"/>
    </row>
    <row r="83" spans="2:9" ht="26.4">
      <c r="B83" s="423" t="s">
        <v>155</v>
      </c>
      <c r="C83" s="1266">
        <v>228.01</v>
      </c>
      <c r="D83" s="1266">
        <v>227.05</v>
      </c>
      <c r="E83" s="1266">
        <v>228.64</v>
      </c>
      <c r="F83" s="1266">
        <v>194.98</v>
      </c>
      <c r="G83" s="1266">
        <v>213.97</v>
      </c>
      <c r="H83" s="1266">
        <v>594.54</v>
      </c>
      <c r="I83" s="1266">
        <v>247.73</v>
      </c>
    </row>
    <row r="84" spans="2:9" ht="27" thickBot="1">
      <c r="B84" s="434" t="s">
        <v>116</v>
      </c>
      <c r="C84" s="717">
        <v>1079.9100000000001</v>
      </c>
      <c r="D84" s="717">
        <v>1204</v>
      </c>
      <c r="E84" s="717">
        <v>1181.1099999999999</v>
      </c>
      <c r="F84" s="717">
        <v>1199.9000000000001</v>
      </c>
      <c r="G84" s="717">
        <v>1175.31</v>
      </c>
      <c r="H84" s="717">
        <v>707.93</v>
      </c>
      <c r="I84" s="717">
        <v>1084.1099999999999</v>
      </c>
    </row>
    <row r="85" spans="2:9" ht="15" thickTop="1">
      <c r="B85" s="1359" t="s">
        <v>1137</v>
      </c>
      <c r="C85" s="1359"/>
      <c r="D85" s="1359"/>
      <c r="E85" s="1359"/>
      <c r="F85" s="1359"/>
      <c r="G85" s="1359"/>
      <c r="H85" s="1359"/>
      <c r="I85" s="1359"/>
    </row>
    <row r="86" spans="2:9">
      <c r="B86" s="1374"/>
      <c r="C86" s="1374"/>
      <c r="D86" s="1374"/>
      <c r="E86" s="1374"/>
      <c r="F86" s="1374"/>
      <c r="G86" s="1374"/>
      <c r="H86" s="1374"/>
      <c r="I86" s="1374"/>
    </row>
    <row r="87" spans="2:9">
      <c r="B87" s="417"/>
      <c r="C87" s="411"/>
      <c r="D87" s="411"/>
      <c r="E87" s="411"/>
      <c r="F87" s="411"/>
      <c r="G87" s="411"/>
      <c r="H87" s="411"/>
      <c r="I87" s="411"/>
    </row>
    <row r="88" spans="2:9">
      <c r="B88" s="1358" t="s">
        <v>14</v>
      </c>
      <c r="C88" s="1358"/>
      <c r="D88" s="1358"/>
      <c r="E88" s="1358"/>
      <c r="F88" s="1358"/>
      <c r="G88" s="1358"/>
      <c r="H88" s="1358"/>
      <c r="I88" s="1358"/>
    </row>
    <row r="89" spans="2:9">
      <c r="B89" s="413" t="s">
        <v>13</v>
      </c>
      <c r="C89" s="411"/>
      <c r="D89" s="411"/>
      <c r="E89" s="411"/>
      <c r="F89" s="411"/>
      <c r="G89" s="411"/>
      <c r="H89" s="411"/>
      <c r="I89" s="411"/>
    </row>
    <row r="90" spans="2:9">
      <c r="B90" s="422" t="s">
        <v>156</v>
      </c>
      <c r="C90" s="411"/>
      <c r="D90" s="411"/>
      <c r="E90" s="411"/>
      <c r="F90" s="411"/>
      <c r="G90" s="411"/>
      <c r="H90" s="411"/>
      <c r="I90" s="411"/>
    </row>
    <row r="91" spans="2:9">
      <c r="B91" s="417"/>
      <c r="C91" s="411"/>
      <c r="D91" s="411"/>
      <c r="E91" s="411"/>
      <c r="F91" s="411"/>
      <c r="G91" s="411"/>
      <c r="H91" s="411"/>
      <c r="I91" s="411"/>
    </row>
    <row r="92" spans="2:9">
      <c r="B92" s="415"/>
      <c r="C92" s="416">
        <v>2014</v>
      </c>
      <c r="D92" s="416">
        <v>2015</v>
      </c>
      <c r="E92" s="416">
        <v>2016</v>
      </c>
      <c r="F92" s="416">
        <v>2017</v>
      </c>
      <c r="G92" s="416">
        <v>2018</v>
      </c>
      <c r="H92" s="416">
        <v>2019</v>
      </c>
      <c r="I92" s="416">
        <v>2020</v>
      </c>
    </row>
    <row r="93" spans="2:9">
      <c r="B93" s="85" t="s">
        <v>157</v>
      </c>
      <c r="C93" s="411"/>
      <c r="D93" s="411"/>
      <c r="E93" s="411"/>
      <c r="F93" s="411"/>
      <c r="G93" s="411"/>
      <c r="H93" s="411"/>
      <c r="I93" s="411"/>
    </row>
    <row r="94" spans="2:9">
      <c r="B94" s="435" t="s">
        <v>158</v>
      </c>
      <c r="C94" s="436">
        <v>1</v>
      </c>
      <c r="D94" s="436">
        <v>1</v>
      </c>
      <c r="E94" s="436">
        <v>1</v>
      </c>
      <c r="F94" s="436">
        <v>1</v>
      </c>
      <c r="G94" s="436">
        <v>1</v>
      </c>
      <c r="H94" s="436">
        <v>1</v>
      </c>
      <c r="I94" s="436">
        <v>1</v>
      </c>
    </row>
    <row r="95" spans="2:9">
      <c r="B95" s="47" t="s">
        <v>159</v>
      </c>
      <c r="C95" s="436">
        <v>24</v>
      </c>
      <c r="D95" s="436">
        <v>24</v>
      </c>
      <c r="E95" s="436">
        <v>24</v>
      </c>
      <c r="F95" s="436">
        <v>24</v>
      </c>
      <c r="G95" s="436">
        <v>24</v>
      </c>
      <c r="H95" s="436">
        <v>30</v>
      </c>
      <c r="I95" s="436">
        <v>30</v>
      </c>
    </row>
    <row r="96" spans="2:9">
      <c r="B96" s="47" t="s">
        <v>160</v>
      </c>
      <c r="C96" s="436">
        <v>172</v>
      </c>
      <c r="D96" s="436">
        <v>182</v>
      </c>
      <c r="E96" s="436">
        <v>222</v>
      </c>
      <c r="F96" s="436">
        <v>241</v>
      </c>
      <c r="G96" s="436">
        <v>246</v>
      </c>
      <c r="H96" s="436">
        <v>239</v>
      </c>
      <c r="I96" s="436">
        <v>243</v>
      </c>
    </row>
    <row r="97" spans="2:9">
      <c r="B97" s="435" t="s">
        <v>161</v>
      </c>
      <c r="C97" s="1269">
        <v>5.13</v>
      </c>
      <c r="D97" s="1269">
        <v>4.2699999999999996</v>
      </c>
      <c r="E97" s="1269">
        <v>4.13</v>
      </c>
      <c r="F97" s="1269">
        <v>2.78</v>
      </c>
      <c r="G97" s="1269">
        <v>2.0499999999999998</v>
      </c>
      <c r="H97" s="1269">
        <v>2.92</v>
      </c>
      <c r="I97" s="1269">
        <v>3.35</v>
      </c>
    </row>
    <row r="98" spans="2:9">
      <c r="B98" s="435"/>
      <c r="C98" s="436"/>
      <c r="D98" s="436"/>
      <c r="E98" s="436"/>
      <c r="F98" s="436"/>
      <c r="G98" s="436"/>
      <c r="H98" s="436"/>
      <c r="I98" s="436"/>
    </row>
    <row r="99" spans="2:9">
      <c r="B99" s="85" t="s">
        <v>501</v>
      </c>
      <c r="C99" s="436"/>
      <c r="D99" s="436"/>
      <c r="E99" s="436"/>
      <c r="F99" s="436"/>
      <c r="G99" s="436"/>
      <c r="H99" s="436"/>
      <c r="I99" s="436"/>
    </row>
    <row r="100" spans="2:9">
      <c r="B100" s="435" t="s">
        <v>163</v>
      </c>
      <c r="C100" s="436">
        <v>8</v>
      </c>
      <c r="D100" s="436">
        <v>8</v>
      </c>
      <c r="E100" s="436">
        <v>8</v>
      </c>
      <c r="F100" s="436">
        <v>8</v>
      </c>
      <c r="G100" s="436">
        <v>8</v>
      </c>
      <c r="H100" s="436">
        <v>8</v>
      </c>
      <c r="I100" s="436">
        <v>8</v>
      </c>
    </row>
    <row r="101" spans="2:9">
      <c r="B101" s="435" t="s">
        <v>158</v>
      </c>
      <c r="C101" s="436">
        <v>135</v>
      </c>
      <c r="D101" s="436">
        <v>131</v>
      </c>
      <c r="E101" s="436">
        <v>133</v>
      </c>
      <c r="F101" s="436">
        <v>127</v>
      </c>
      <c r="G101" s="436">
        <v>124</v>
      </c>
      <c r="H101" s="436">
        <v>122</v>
      </c>
      <c r="I101" s="436">
        <v>119</v>
      </c>
    </row>
    <row r="102" spans="2:9">
      <c r="B102" s="435" t="s">
        <v>165</v>
      </c>
      <c r="C102" s="436">
        <v>199772.5</v>
      </c>
      <c r="D102" s="436">
        <v>214297</v>
      </c>
      <c r="E102" s="436">
        <v>223499.2</v>
      </c>
      <c r="F102" s="436">
        <v>218807</v>
      </c>
      <c r="G102" s="436">
        <v>218061</v>
      </c>
      <c r="H102" s="436">
        <v>228620.79999999999</v>
      </c>
      <c r="I102" s="436">
        <v>233153.5</v>
      </c>
    </row>
    <row r="103" spans="2:9">
      <c r="B103" s="435" t="s">
        <v>161</v>
      </c>
      <c r="C103" s="1269">
        <v>7.44</v>
      </c>
      <c r="D103" s="1269">
        <v>6.85</v>
      </c>
      <c r="E103" s="1269">
        <v>6.58</v>
      </c>
      <c r="F103" s="1269">
        <v>6.43</v>
      </c>
      <c r="G103" s="1269">
        <v>6.6</v>
      </c>
      <c r="H103" s="1269">
        <v>7.31</v>
      </c>
      <c r="I103" s="1269">
        <v>8.34</v>
      </c>
    </row>
    <row r="104" spans="2:9">
      <c r="B104" s="435"/>
      <c r="C104" s="436"/>
      <c r="D104" s="436"/>
      <c r="E104" s="436"/>
      <c r="F104" s="436"/>
      <c r="G104" s="436"/>
      <c r="H104" s="436"/>
      <c r="I104" s="436"/>
    </row>
    <row r="105" spans="2:9" ht="26.4">
      <c r="B105" s="88" t="s">
        <v>166</v>
      </c>
      <c r="C105" s="436"/>
      <c r="D105" s="436"/>
      <c r="E105" s="436"/>
      <c r="F105" s="436"/>
      <c r="G105" s="436"/>
      <c r="H105" s="436"/>
      <c r="I105" s="436"/>
    </row>
    <row r="106" spans="2:9">
      <c r="B106" s="435" t="s">
        <v>163</v>
      </c>
      <c r="C106" s="436" t="s">
        <v>139</v>
      </c>
      <c r="D106" s="436" t="s">
        <v>139</v>
      </c>
      <c r="E106" s="436" t="s">
        <v>139</v>
      </c>
      <c r="F106" s="436" t="s">
        <v>139</v>
      </c>
      <c r="G106" s="436" t="s">
        <v>139</v>
      </c>
      <c r="H106" s="436" t="s">
        <v>139</v>
      </c>
      <c r="I106" s="436" t="s">
        <v>139</v>
      </c>
    </row>
    <row r="107" spans="2:9">
      <c r="B107" s="435" t="s">
        <v>158</v>
      </c>
      <c r="C107" s="436" t="s">
        <v>139</v>
      </c>
      <c r="D107" s="436" t="s">
        <v>139</v>
      </c>
      <c r="E107" s="436" t="s">
        <v>139</v>
      </c>
      <c r="F107" s="436" t="s">
        <v>139</v>
      </c>
      <c r="G107" s="436" t="s">
        <v>139</v>
      </c>
      <c r="H107" s="436" t="s">
        <v>139</v>
      </c>
      <c r="I107" s="436" t="s">
        <v>139</v>
      </c>
    </row>
    <row r="108" spans="2:9">
      <c r="B108" s="435" t="s">
        <v>165</v>
      </c>
      <c r="C108" s="436" t="s">
        <v>139</v>
      </c>
      <c r="D108" s="436" t="s">
        <v>139</v>
      </c>
      <c r="E108" s="436" t="s">
        <v>139</v>
      </c>
      <c r="F108" s="436" t="s">
        <v>139</v>
      </c>
      <c r="G108" s="436" t="s">
        <v>139</v>
      </c>
      <c r="H108" s="436" t="s">
        <v>139</v>
      </c>
      <c r="I108" s="436" t="s">
        <v>139</v>
      </c>
    </row>
    <row r="109" spans="2:9">
      <c r="B109" s="435" t="s">
        <v>161</v>
      </c>
      <c r="C109" s="436" t="s">
        <v>139</v>
      </c>
      <c r="D109" s="436" t="s">
        <v>139</v>
      </c>
      <c r="E109" s="436" t="s">
        <v>139</v>
      </c>
      <c r="F109" s="436" t="s">
        <v>139</v>
      </c>
      <c r="G109" s="436" t="s">
        <v>139</v>
      </c>
      <c r="H109" s="436" t="s">
        <v>139</v>
      </c>
      <c r="I109" s="436" t="s">
        <v>139</v>
      </c>
    </row>
    <row r="110" spans="2:9">
      <c r="B110" s="435"/>
      <c r="C110" s="436"/>
      <c r="D110" s="436"/>
      <c r="E110" s="436"/>
      <c r="F110" s="436"/>
      <c r="G110" s="436"/>
      <c r="H110" s="436"/>
      <c r="I110" s="436"/>
    </row>
    <row r="111" spans="2:9">
      <c r="B111" s="85" t="s">
        <v>167</v>
      </c>
      <c r="C111" s="436"/>
      <c r="D111" s="436"/>
      <c r="E111" s="436"/>
      <c r="F111" s="436"/>
      <c r="G111" s="436"/>
      <c r="H111" s="436"/>
      <c r="I111" s="436"/>
    </row>
    <row r="112" spans="2:9">
      <c r="B112" s="435" t="s">
        <v>163</v>
      </c>
      <c r="C112" s="436">
        <v>2</v>
      </c>
      <c r="D112" s="436">
        <v>2</v>
      </c>
      <c r="E112" s="436">
        <v>2</v>
      </c>
      <c r="F112" s="436">
        <v>2</v>
      </c>
      <c r="G112" s="436">
        <v>2</v>
      </c>
      <c r="H112" s="436">
        <v>2</v>
      </c>
      <c r="I112" s="436">
        <v>2</v>
      </c>
    </row>
    <row r="113" spans="2:9">
      <c r="B113" s="435" t="s">
        <v>161</v>
      </c>
      <c r="C113" s="436" t="s">
        <v>139</v>
      </c>
      <c r="D113" s="436" t="s">
        <v>139</v>
      </c>
      <c r="E113" s="436" t="s">
        <v>139</v>
      </c>
      <c r="F113" s="436" t="s">
        <v>139</v>
      </c>
      <c r="G113" s="436" t="s">
        <v>139</v>
      </c>
      <c r="H113" s="436" t="s">
        <v>139</v>
      </c>
      <c r="I113" s="436" t="s">
        <v>139</v>
      </c>
    </row>
    <row r="114" spans="2:9" ht="15" thickBot="1">
      <c r="B114" s="437" t="s">
        <v>170</v>
      </c>
      <c r="C114" s="506" t="s">
        <v>139</v>
      </c>
      <c r="D114" s="506" t="s">
        <v>139</v>
      </c>
      <c r="E114" s="506" t="s">
        <v>139</v>
      </c>
      <c r="F114" s="506" t="s">
        <v>139</v>
      </c>
      <c r="G114" s="506" t="s">
        <v>139</v>
      </c>
      <c r="H114" s="506" t="s">
        <v>139</v>
      </c>
      <c r="I114" s="506" t="s">
        <v>139</v>
      </c>
    </row>
    <row r="115" spans="2:9" ht="15" thickTop="1">
      <c r="B115" s="1359" t="s">
        <v>1137</v>
      </c>
      <c r="C115" s="1359"/>
      <c r="D115" s="1359"/>
      <c r="E115" s="1359"/>
      <c r="F115" s="1359"/>
      <c r="G115" s="1359"/>
      <c r="H115" s="1359"/>
      <c r="I115" s="1359"/>
    </row>
    <row r="116" spans="2:9">
      <c r="B116" s="1374"/>
      <c r="C116" s="1374"/>
      <c r="D116" s="1374"/>
      <c r="E116" s="1374"/>
      <c r="F116" s="1374"/>
      <c r="G116" s="1374"/>
      <c r="H116" s="1374"/>
      <c r="I116" s="1374"/>
    </row>
    <row r="117" spans="2:9">
      <c r="B117" s="417"/>
      <c r="C117" s="411"/>
      <c r="D117" s="411"/>
      <c r="E117" s="411"/>
      <c r="F117" s="411"/>
      <c r="G117" s="411"/>
      <c r="H117" s="411"/>
      <c r="I117" s="411"/>
    </row>
    <row r="118" spans="2:9">
      <c r="B118" s="1358" t="s">
        <v>17</v>
      </c>
      <c r="C118" s="1358"/>
      <c r="D118" s="1358"/>
      <c r="E118" s="1358"/>
      <c r="F118" s="1358"/>
      <c r="G118" s="1358"/>
      <c r="H118" s="1358"/>
      <c r="I118" s="1358"/>
    </row>
    <row r="119" spans="2:9" ht="16.8">
      <c r="B119" s="413" t="s">
        <v>1138</v>
      </c>
      <c r="C119" s="411"/>
      <c r="D119" s="411"/>
      <c r="E119" s="411"/>
      <c r="F119" s="411"/>
      <c r="G119" s="411"/>
      <c r="H119" s="411"/>
      <c r="I119" s="411"/>
    </row>
    <row r="120" spans="2:9">
      <c r="B120" s="422" t="s">
        <v>172</v>
      </c>
      <c r="C120" s="411"/>
      <c r="D120" s="411"/>
      <c r="E120" s="411"/>
      <c r="F120" s="411"/>
      <c r="G120" s="411"/>
      <c r="H120" s="411"/>
      <c r="I120" s="411"/>
    </row>
    <row r="121" spans="2:9">
      <c r="B121" s="417"/>
      <c r="C121" s="411"/>
      <c r="D121" s="411"/>
      <c r="E121" s="411"/>
      <c r="F121" s="411"/>
      <c r="G121" s="411"/>
      <c r="H121" s="411"/>
      <c r="I121" s="411"/>
    </row>
    <row r="122" spans="2:9">
      <c r="B122" s="415"/>
      <c r="C122" s="416">
        <v>2014</v>
      </c>
      <c r="D122" s="416">
        <v>2015</v>
      </c>
      <c r="E122" s="416">
        <v>2016</v>
      </c>
      <c r="F122" s="416">
        <v>2017</v>
      </c>
      <c r="G122" s="416">
        <v>2018</v>
      </c>
      <c r="H122" s="416">
        <v>2019</v>
      </c>
      <c r="I122" s="416">
        <v>2020</v>
      </c>
    </row>
    <row r="123" spans="2:9">
      <c r="B123" s="57" t="s">
        <v>173</v>
      </c>
      <c r="C123" s="411"/>
      <c r="D123" s="411"/>
      <c r="E123" s="411"/>
      <c r="F123" s="411"/>
      <c r="G123" s="411"/>
      <c r="H123" s="411"/>
      <c r="I123" s="411"/>
    </row>
    <row r="124" spans="2:9">
      <c r="B124" s="60" t="s">
        <v>174</v>
      </c>
      <c r="C124" s="436">
        <v>3081832</v>
      </c>
      <c r="D124" s="436">
        <v>3230543</v>
      </c>
      <c r="E124" s="436">
        <v>3348853</v>
      </c>
      <c r="F124" s="436">
        <v>3449932</v>
      </c>
      <c r="G124" s="436">
        <v>3597132</v>
      </c>
      <c r="H124" s="436">
        <v>3793367</v>
      </c>
      <c r="I124" s="436">
        <v>3272035</v>
      </c>
    </row>
    <row r="125" spans="2:9">
      <c r="B125" s="60" t="s">
        <v>175</v>
      </c>
      <c r="C125" s="436">
        <v>2705182</v>
      </c>
      <c r="D125" s="436">
        <v>2808091</v>
      </c>
      <c r="E125" s="436">
        <v>2922174</v>
      </c>
      <c r="F125" s="436">
        <v>3024315</v>
      </c>
      <c r="G125" s="436">
        <v>3143439</v>
      </c>
      <c r="H125" s="436">
        <v>3304523</v>
      </c>
      <c r="I125" s="436">
        <v>2760768</v>
      </c>
    </row>
    <row r="126" spans="2:9">
      <c r="B126" s="60" t="s">
        <v>176</v>
      </c>
      <c r="C126" s="436" t="s">
        <v>139</v>
      </c>
      <c r="D126" s="436" t="s">
        <v>139</v>
      </c>
      <c r="E126" s="436" t="s">
        <v>139</v>
      </c>
      <c r="F126" s="436" t="s">
        <v>139</v>
      </c>
      <c r="G126" s="436" t="s">
        <v>139</v>
      </c>
      <c r="H126" s="436" t="s">
        <v>139</v>
      </c>
      <c r="I126" s="436" t="s">
        <v>139</v>
      </c>
    </row>
    <row r="127" spans="2:9">
      <c r="B127" s="60" t="s">
        <v>177</v>
      </c>
      <c r="C127" s="436">
        <v>376650</v>
      </c>
      <c r="D127" s="436">
        <v>422452</v>
      </c>
      <c r="E127" s="436">
        <v>426679</v>
      </c>
      <c r="F127" s="436">
        <v>425617</v>
      </c>
      <c r="G127" s="436">
        <v>453693</v>
      </c>
      <c r="H127" s="436">
        <v>488844</v>
      </c>
      <c r="I127" s="436">
        <v>511267</v>
      </c>
    </row>
    <row r="128" spans="2:9">
      <c r="B128" s="60" t="s">
        <v>178</v>
      </c>
      <c r="C128" s="436">
        <v>218942</v>
      </c>
      <c r="D128" s="436">
        <v>247566</v>
      </c>
      <c r="E128" s="436">
        <v>242737</v>
      </c>
      <c r="F128" s="436">
        <v>253973</v>
      </c>
      <c r="G128" s="436">
        <v>262198</v>
      </c>
      <c r="H128" s="436">
        <v>263404</v>
      </c>
      <c r="I128" s="436">
        <v>194704</v>
      </c>
    </row>
    <row r="129" spans="2:9" ht="26.4">
      <c r="B129" s="63" t="s">
        <v>179</v>
      </c>
      <c r="C129" s="436">
        <v>218942</v>
      </c>
      <c r="D129" s="436">
        <v>247566</v>
      </c>
      <c r="E129" s="436">
        <v>242737</v>
      </c>
      <c r="F129" s="436">
        <v>253973</v>
      </c>
      <c r="G129" s="436">
        <v>262198</v>
      </c>
      <c r="H129" s="436">
        <v>263404</v>
      </c>
      <c r="I129" s="436">
        <v>194704</v>
      </c>
    </row>
    <row r="130" spans="2:9">
      <c r="B130" s="64" t="s">
        <v>180</v>
      </c>
      <c r="C130" s="436">
        <v>3300774</v>
      </c>
      <c r="D130" s="436">
        <v>3478109</v>
      </c>
      <c r="E130" s="436">
        <v>3591590</v>
      </c>
      <c r="F130" s="436">
        <v>3703905</v>
      </c>
      <c r="G130" s="436">
        <v>3859330</v>
      </c>
      <c r="H130" s="436">
        <v>4056771</v>
      </c>
      <c r="I130" s="436">
        <v>3466739</v>
      </c>
    </row>
    <row r="131" spans="2:9" ht="26.4">
      <c r="B131" s="63" t="s">
        <v>181</v>
      </c>
      <c r="C131" s="436" t="s">
        <v>139</v>
      </c>
      <c r="D131" s="436" t="s">
        <v>139</v>
      </c>
      <c r="E131" s="436" t="s">
        <v>139</v>
      </c>
      <c r="F131" s="436" t="s">
        <v>139</v>
      </c>
      <c r="G131" s="436" t="s">
        <v>139</v>
      </c>
      <c r="H131" s="436" t="s">
        <v>139</v>
      </c>
      <c r="I131" s="436" t="s">
        <v>139</v>
      </c>
    </row>
    <row r="132" spans="2:9">
      <c r="B132" s="64" t="s">
        <v>182</v>
      </c>
      <c r="C132" s="436" t="s">
        <v>139</v>
      </c>
      <c r="D132" s="436" t="s">
        <v>139</v>
      </c>
      <c r="E132" s="436" t="s">
        <v>139</v>
      </c>
      <c r="F132" s="436" t="s">
        <v>139</v>
      </c>
      <c r="G132" s="436" t="s">
        <v>139</v>
      </c>
      <c r="H132" s="436" t="s">
        <v>139</v>
      </c>
      <c r="I132" s="436" t="s">
        <v>139</v>
      </c>
    </row>
    <row r="133" spans="2:9">
      <c r="B133" s="64"/>
      <c r="C133" s="436"/>
      <c r="D133" s="436"/>
      <c r="E133" s="436"/>
      <c r="F133" s="436"/>
      <c r="G133" s="436"/>
      <c r="H133" s="436"/>
      <c r="I133" s="436"/>
    </row>
    <row r="134" spans="2:9">
      <c r="B134" s="718" t="s">
        <v>183</v>
      </c>
      <c r="C134" s="436"/>
      <c r="D134" s="436"/>
      <c r="E134" s="436"/>
      <c r="F134" s="436"/>
      <c r="G134" s="436"/>
      <c r="H134" s="436"/>
      <c r="I134" s="436"/>
    </row>
    <row r="135" spans="2:9">
      <c r="B135" s="64" t="s">
        <v>184</v>
      </c>
      <c r="C135" s="436"/>
      <c r="D135" s="436"/>
      <c r="E135" s="436"/>
      <c r="F135" s="436"/>
      <c r="G135" s="436"/>
      <c r="H135" s="436"/>
      <c r="I135" s="436"/>
    </row>
    <row r="136" spans="2:9">
      <c r="B136" s="70" t="s">
        <v>118</v>
      </c>
      <c r="C136" s="436"/>
      <c r="D136" s="436"/>
      <c r="E136" s="436"/>
      <c r="F136" s="436"/>
      <c r="G136" s="436"/>
      <c r="H136" s="436"/>
      <c r="I136" s="436"/>
    </row>
    <row r="137" spans="2:9">
      <c r="B137" s="72" t="s">
        <v>185</v>
      </c>
      <c r="C137" s="719">
        <v>438</v>
      </c>
      <c r="D137" s="719">
        <v>442</v>
      </c>
      <c r="E137" s="719">
        <v>457</v>
      </c>
      <c r="F137" s="719">
        <v>469</v>
      </c>
      <c r="G137" s="719">
        <v>476</v>
      </c>
      <c r="H137" s="719">
        <v>495</v>
      </c>
      <c r="I137" s="719">
        <v>499</v>
      </c>
    </row>
    <row r="138" spans="2:9">
      <c r="B138" s="72" t="s">
        <v>186</v>
      </c>
      <c r="C138" s="436" t="s">
        <v>139</v>
      </c>
      <c r="D138" s="436" t="s">
        <v>139</v>
      </c>
      <c r="E138" s="436" t="s">
        <v>139</v>
      </c>
      <c r="F138" s="436" t="s">
        <v>139</v>
      </c>
      <c r="G138" s="436" t="s">
        <v>139</v>
      </c>
      <c r="H138" s="436" t="s">
        <v>139</v>
      </c>
      <c r="I138" s="436" t="s">
        <v>139</v>
      </c>
    </row>
    <row r="139" spans="2:9">
      <c r="B139" s="60" t="s">
        <v>187</v>
      </c>
      <c r="C139" s="436">
        <v>1</v>
      </c>
      <c r="D139" s="436">
        <v>1</v>
      </c>
      <c r="E139" s="436">
        <v>1</v>
      </c>
      <c r="F139" s="436">
        <v>1</v>
      </c>
      <c r="G139" s="436">
        <v>1</v>
      </c>
      <c r="H139" s="436">
        <v>1</v>
      </c>
      <c r="I139" s="436">
        <v>1</v>
      </c>
    </row>
    <row r="140" spans="2:9">
      <c r="B140" s="60"/>
      <c r="C140" s="436"/>
      <c r="D140" s="436"/>
      <c r="E140" s="436"/>
      <c r="F140" s="436"/>
      <c r="G140" s="436"/>
      <c r="H140" s="436"/>
      <c r="I140" s="436"/>
    </row>
    <row r="141" spans="2:9">
      <c r="B141" s="60" t="s">
        <v>188</v>
      </c>
      <c r="C141" s="1271">
        <v>15272</v>
      </c>
      <c r="D141" s="1271">
        <v>15637</v>
      </c>
      <c r="E141" s="1271">
        <v>16427</v>
      </c>
      <c r="F141" s="1271">
        <v>17035</v>
      </c>
      <c r="G141" s="1271">
        <v>18774</v>
      </c>
      <c r="H141" s="1271">
        <v>19357</v>
      </c>
      <c r="I141" s="1271">
        <v>19222</v>
      </c>
    </row>
    <row r="142" spans="2:9">
      <c r="B142" s="72" t="s">
        <v>189</v>
      </c>
      <c r="C142" s="719">
        <v>15272</v>
      </c>
      <c r="D142" s="719">
        <v>15637</v>
      </c>
      <c r="E142" s="719">
        <v>16427</v>
      </c>
      <c r="F142" s="719">
        <v>17035</v>
      </c>
      <c r="G142" s="719">
        <v>18774</v>
      </c>
      <c r="H142" s="719">
        <v>19357</v>
      </c>
      <c r="I142" s="719">
        <v>19222</v>
      </c>
    </row>
    <row r="143" spans="2:9">
      <c r="B143" s="60" t="s">
        <v>504</v>
      </c>
      <c r="C143" s="436" t="s">
        <v>139</v>
      </c>
      <c r="D143" s="436" t="s">
        <v>139</v>
      </c>
      <c r="E143" s="436" t="s">
        <v>139</v>
      </c>
      <c r="F143" s="436" t="s">
        <v>139</v>
      </c>
      <c r="G143" s="436" t="s">
        <v>139</v>
      </c>
      <c r="H143" s="436" t="s">
        <v>139</v>
      </c>
      <c r="I143" s="436" t="s">
        <v>139</v>
      </c>
    </row>
    <row r="144" spans="2:9">
      <c r="B144" s="75" t="s">
        <v>190</v>
      </c>
      <c r="C144" s="436" t="s">
        <v>139</v>
      </c>
      <c r="D144" s="436" t="s">
        <v>139</v>
      </c>
      <c r="E144" s="436" t="s">
        <v>139</v>
      </c>
      <c r="F144" s="436" t="s">
        <v>139</v>
      </c>
      <c r="G144" s="436" t="s">
        <v>139</v>
      </c>
      <c r="H144" s="436" t="s">
        <v>139</v>
      </c>
      <c r="I144" s="436" t="s">
        <v>139</v>
      </c>
    </row>
    <row r="145" spans="2:9">
      <c r="B145" s="60" t="s">
        <v>191</v>
      </c>
      <c r="C145" s="436" t="s">
        <v>139</v>
      </c>
      <c r="D145" s="436" t="s">
        <v>139</v>
      </c>
      <c r="E145" s="436" t="s">
        <v>139</v>
      </c>
      <c r="F145" s="436" t="s">
        <v>139</v>
      </c>
      <c r="G145" s="436" t="s">
        <v>139</v>
      </c>
      <c r="H145" s="436" t="s">
        <v>139</v>
      </c>
      <c r="I145" s="436" t="s">
        <v>139</v>
      </c>
    </row>
    <row r="146" spans="2:9">
      <c r="B146" s="60" t="s">
        <v>192</v>
      </c>
      <c r="C146" s="436"/>
      <c r="D146" s="436"/>
      <c r="E146" s="436"/>
      <c r="F146" s="436"/>
      <c r="G146" s="436"/>
      <c r="H146" s="436"/>
      <c r="I146" s="436"/>
    </row>
    <row r="147" spans="2:9">
      <c r="B147" s="63" t="s">
        <v>193</v>
      </c>
      <c r="C147" s="436">
        <v>1</v>
      </c>
      <c r="D147" s="436">
        <v>1</v>
      </c>
      <c r="E147" s="436">
        <v>1</v>
      </c>
      <c r="F147" s="436">
        <v>1</v>
      </c>
      <c r="G147" s="436">
        <v>1</v>
      </c>
      <c r="H147" s="436">
        <v>1</v>
      </c>
      <c r="I147" s="436">
        <v>1</v>
      </c>
    </row>
    <row r="148" spans="2:9" ht="15" thickBot="1">
      <c r="B148" s="219" t="s">
        <v>194</v>
      </c>
      <c r="C148" s="506" t="s">
        <v>139</v>
      </c>
      <c r="D148" s="506" t="s">
        <v>139</v>
      </c>
      <c r="E148" s="506" t="s">
        <v>139</v>
      </c>
      <c r="F148" s="506" t="s">
        <v>139</v>
      </c>
      <c r="G148" s="506" t="s">
        <v>139</v>
      </c>
      <c r="H148" s="506" t="s">
        <v>139</v>
      </c>
      <c r="I148" s="506" t="s">
        <v>139</v>
      </c>
    </row>
    <row r="149" spans="2:9" ht="15" thickTop="1">
      <c r="B149" s="1360" t="s">
        <v>1139</v>
      </c>
      <c r="C149" s="1360"/>
      <c r="D149" s="1360"/>
      <c r="E149" s="1360"/>
      <c r="F149" s="1360"/>
      <c r="G149" s="1360"/>
      <c r="H149" s="1360"/>
      <c r="I149" s="1360"/>
    </row>
    <row r="150" spans="2:9">
      <c r="B150" s="1360" t="s">
        <v>1140</v>
      </c>
      <c r="C150" s="1360"/>
      <c r="D150" s="1360"/>
      <c r="E150" s="1360"/>
      <c r="F150" s="1360"/>
      <c r="G150" s="1360"/>
      <c r="H150" s="1360"/>
      <c r="I150" s="1360"/>
    </row>
    <row r="151" spans="2:9">
      <c r="B151" s="1360"/>
      <c r="C151" s="1360"/>
      <c r="D151" s="1360"/>
      <c r="E151" s="1360"/>
      <c r="F151" s="1360"/>
      <c r="G151" s="1360"/>
      <c r="H151" s="1360"/>
      <c r="I151" s="1360"/>
    </row>
    <row r="152" spans="2:9">
      <c r="B152" s="417"/>
      <c r="C152" s="411"/>
      <c r="D152" s="411"/>
      <c r="E152" s="411"/>
      <c r="F152" s="411"/>
      <c r="G152" s="411"/>
      <c r="H152" s="411"/>
      <c r="I152" s="411"/>
    </row>
    <row r="153" spans="2:9">
      <c r="B153" s="1358" t="s">
        <v>19</v>
      </c>
      <c r="C153" s="1358"/>
      <c r="D153" s="1358"/>
      <c r="E153" s="1358"/>
      <c r="F153" s="1358"/>
      <c r="G153" s="1358"/>
      <c r="H153" s="1358"/>
      <c r="I153" s="1358"/>
    </row>
    <row r="154" spans="2:9">
      <c r="B154" s="413" t="s">
        <v>18</v>
      </c>
      <c r="C154" s="411"/>
      <c r="D154" s="411"/>
      <c r="E154" s="411"/>
      <c r="F154" s="411"/>
      <c r="G154" s="411"/>
      <c r="H154" s="411"/>
      <c r="I154" s="411"/>
    </row>
    <row r="155" spans="2:9">
      <c r="B155" s="422" t="s">
        <v>196</v>
      </c>
      <c r="C155" s="411"/>
      <c r="D155" s="411"/>
      <c r="E155" s="411"/>
      <c r="F155" s="411"/>
      <c r="G155" s="411"/>
      <c r="H155" s="411"/>
      <c r="I155" s="411"/>
    </row>
    <row r="156" spans="2:9">
      <c r="B156" s="417"/>
      <c r="C156" s="411"/>
      <c r="D156" s="411"/>
      <c r="E156" s="411"/>
      <c r="F156" s="411"/>
      <c r="G156" s="411"/>
      <c r="H156" s="411"/>
      <c r="I156" s="411"/>
    </row>
    <row r="157" spans="2:9">
      <c r="B157" s="415"/>
      <c r="C157" s="416">
        <v>2014</v>
      </c>
      <c r="D157" s="416">
        <v>2015</v>
      </c>
      <c r="E157" s="416">
        <v>2016</v>
      </c>
      <c r="F157" s="416">
        <v>2017</v>
      </c>
      <c r="G157" s="416">
        <v>2018</v>
      </c>
      <c r="H157" s="416">
        <v>2019</v>
      </c>
      <c r="I157" s="416">
        <v>2020</v>
      </c>
    </row>
    <row r="158" spans="2:9">
      <c r="B158" s="85" t="s">
        <v>197</v>
      </c>
      <c r="C158" s="411"/>
      <c r="D158" s="411"/>
      <c r="E158" s="411"/>
      <c r="F158" s="411"/>
      <c r="G158" s="411"/>
      <c r="H158" s="411"/>
      <c r="I158" s="411"/>
    </row>
    <row r="159" spans="2:9" ht="15.6">
      <c r="B159" s="64" t="s">
        <v>1141</v>
      </c>
      <c r="C159" s="426">
        <v>6711.6280000000006</v>
      </c>
      <c r="D159" s="426">
        <v>7173.9159999999993</v>
      </c>
      <c r="E159" s="426">
        <v>7388.7780000000002</v>
      </c>
      <c r="F159" s="426">
        <v>7906.982</v>
      </c>
      <c r="G159" s="426">
        <v>8939.5879999999997</v>
      </c>
      <c r="H159" s="426">
        <v>10079.534</v>
      </c>
      <c r="I159" s="426">
        <v>11935.812000000002</v>
      </c>
    </row>
    <row r="160" spans="2:9">
      <c r="B160" s="80" t="s">
        <v>199</v>
      </c>
      <c r="C160" s="426" t="s">
        <v>139</v>
      </c>
      <c r="D160" s="426" t="s">
        <v>139</v>
      </c>
      <c r="E160" s="426" t="s">
        <v>139</v>
      </c>
      <c r="F160" s="426" t="s">
        <v>139</v>
      </c>
      <c r="G160" s="426" t="s">
        <v>139</v>
      </c>
      <c r="H160" s="426" t="s">
        <v>139</v>
      </c>
      <c r="I160" s="426" t="s">
        <v>139</v>
      </c>
    </row>
    <row r="161" spans="2:9">
      <c r="B161" s="80" t="s">
        <v>200</v>
      </c>
      <c r="C161" s="426">
        <v>6711.6280000000006</v>
      </c>
      <c r="D161" s="426">
        <v>7173.9159999999993</v>
      </c>
      <c r="E161" s="426">
        <v>7388.7780000000002</v>
      </c>
      <c r="F161" s="426">
        <v>7906.982</v>
      </c>
      <c r="G161" s="426">
        <v>8939.5879999999997</v>
      </c>
      <c r="H161" s="426">
        <v>10079.534</v>
      </c>
      <c r="I161" s="426">
        <v>11935.812000000002</v>
      </c>
    </row>
    <row r="162" spans="2:9">
      <c r="B162" s="81" t="s">
        <v>201</v>
      </c>
      <c r="C162" s="426">
        <v>199.392</v>
      </c>
      <c r="D162" s="426">
        <v>225.267</v>
      </c>
      <c r="E162" s="426">
        <v>250.661</v>
      </c>
      <c r="F162" s="426">
        <v>275.56200000000001</v>
      </c>
      <c r="G162" s="426">
        <v>297.13099999999997</v>
      </c>
      <c r="H162" s="426">
        <v>321.916</v>
      </c>
      <c r="I162" s="426">
        <v>348.233</v>
      </c>
    </row>
    <row r="163" spans="2:9" ht="26.4">
      <c r="B163" s="82" t="s">
        <v>202</v>
      </c>
      <c r="C163" s="426">
        <v>45417.771000000001</v>
      </c>
      <c r="D163" s="426">
        <v>49344.08</v>
      </c>
      <c r="E163" s="426">
        <v>54468.437000000005</v>
      </c>
      <c r="F163" s="426">
        <v>55675.728999999999</v>
      </c>
      <c r="G163" s="426">
        <v>58460.055</v>
      </c>
      <c r="H163" s="426">
        <v>62554.593999999997</v>
      </c>
      <c r="I163" s="426">
        <v>57669.34</v>
      </c>
    </row>
    <row r="164" spans="2:9">
      <c r="B164" s="80" t="s">
        <v>203</v>
      </c>
      <c r="C164" s="426">
        <v>31854.857</v>
      </c>
      <c r="D164" s="426">
        <v>34446.885999999999</v>
      </c>
      <c r="E164" s="426">
        <v>37715.828000000001</v>
      </c>
      <c r="F164" s="426">
        <v>38161.368999999999</v>
      </c>
      <c r="G164" s="426">
        <v>40142.737000000001</v>
      </c>
      <c r="H164" s="426">
        <v>43274.631000000001</v>
      </c>
      <c r="I164" s="426">
        <v>40458.860999999997</v>
      </c>
    </row>
    <row r="165" spans="2:9" ht="26.4">
      <c r="B165" s="80" t="s">
        <v>204</v>
      </c>
      <c r="C165" s="426" t="s">
        <v>139</v>
      </c>
      <c r="D165" s="426" t="s">
        <v>139</v>
      </c>
      <c r="E165" s="426" t="s">
        <v>139</v>
      </c>
      <c r="F165" s="426" t="s">
        <v>139</v>
      </c>
      <c r="G165" s="426" t="s">
        <v>139</v>
      </c>
      <c r="H165" s="426" t="s">
        <v>139</v>
      </c>
      <c r="I165" s="426" t="s">
        <v>139</v>
      </c>
    </row>
    <row r="166" spans="2:9" ht="26.4">
      <c r="B166" s="80" t="s">
        <v>205</v>
      </c>
      <c r="C166" s="426">
        <v>13562.914000000001</v>
      </c>
      <c r="D166" s="426">
        <v>14897.194</v>
      </c>
      <c r="E166" s="426">
        <v>16752.609</v>
      </c>
      <c r="F166" s="426">
        <v>17514.36</v>
      </c>
      <c r="G166" s="426">
        <v>18317.317999999999</v>
      </c>
      <c r="H166" s="426">
        <v>19279.963</v>
      </c>
      <c r="I166" s="426">
        <v>17210.478999999999</v>
      </c>
    </row>
    <row r="167" spans="2:9">
      <c r="B167" s="82" t="s">
        <v>206</v>
      </c>
      <c r="C167" s="1269">
        <v>3944.3</v>
      </c>
      <c r="D167" s="1269">
        <v>4309.5069999999996</v>
      </c>
      <c r="E167" s="1269">
        <v>4651.0429999999997</v>
      </c>
      <c r="F167" s="1269">
        <v>4632.9179999999997</v>
      </c>
      <c r="G167" s="1269">
        <v>5174.2650000000003</v>
      </c>
      <c r="H167" s="1269">
        <v>6081.6350000000002</v>
      </c>
      <c r="I167" s="1269">
        <v>5551.5060000000003</v>
      </c>
    </row>
    <row r="168" spans="2:9">
      <c r="B168" s="82" t="s">
        <v>207</v>
      </c>
      <c r="C168" s="426">
        <f>C169</f>
        <v>14722.382</v>
      </c>
      <c r="D168" s="426">
        <f t="shared" ref="D168:I168" si="1">D169</f>
        <v>14444.267</v>
      </c>
      <c r="E168" s="426">
        <f t="shared" si="1"/>
        <v>13601.422</v>
      </c>
      <c r="F168" s="426">
        <f t="shared" si="1"/>
        <v>12952.458000000001</v>
      </c>
      <c r="G168" s="426">
        <f t="shared" si="1"/>
        <v>12059.367</v>
      </c>
      <c r="H168" s="426">
        <f t="shared" si="1"/>
        <v>11386.897000000001</v>
      </c>
      <c r="I168" s="426">
        <f t="shared" si="1"/>
        <v>8333.6110000000008</v>
      </c>
    </row>
    <row r="169" spans="2:9">
      <c r="B169" s="83" t="s">
        <v>673</v>
      </c>
      <c r="C169" s="426">
        <v>14722.382</v>
      </c>
      <c r="D169" s="426">
        <v>14444.267</v>
      </c>
      <c r="E169" s="426">
        <v>13601.422</v>
      </c>
      <c r="F169" s="426">
        <v>12952.458000000001</v>
      </c>
      <c r="G169" s="426">
        <v>12059.367</v>
      </c>
      <c r="H169" s="426">
        <v>11386.897000000001</v>
      </c>
      <c r="I169" s="426">
        <v>8333.6110000000008</v>
      </c>
    </row>
    <row r="170" spans="2:9">
      <c r="B170" s="83" t="s">
        <v>131</v>
      </c>
      <c r="C170" s="426" t="s">
        <v>139</v>
      </c>
      <c r="D170" s="426" t="s">
        <v>139</v>
      </c>
      <c r="E170" s="426" t="s">
        <v>139</v>
      </c>
      <c r="F170" s="426" t="s">
        <v>139</v>
      </c>
      <c r="G170" s="426" t="s">
        <v>139</v>
      </c>
      <c r="H170" s="426" t="s">
        <v>139</v>
      </c>
      <c r="I170" s="426" t="s">
        <v>124</v>
      </c>
    </row>
    <row r="171" spans="2:9">
      <c r="B171" s="64" t="s">
        <v>208</v>
      </c>
      <c r="C171" s="426" t="s">
        <v>139</v>
      </c>
      <c r="D171" s="426" t="s">
        <v>139</v>
      </c>
      <c r="E171" s="426" t="s">
        <v>139</v>
      </c>
      <c r="F171" s="426" t="s">
        <v>139</v>
      </c>
      <c r="G171" s="426" t="s">
        <v>139</v>
      </c>
      <c r="H171" s="426" t="s">
        <v>139</v>
      </c>
      <c r="I171" s="426" t="s">
        <v>139</v>
      </c>
    </row>
    <row r="172" spans="2:9">
      <c r="B172" s="64"/>
      <c r="C172" s="426"/>
      <c r="D172" s="426"/>
      <c r="E172" s="426"/>
      <c r="F172" s="426"/>
      <c r="G172" s="426"/>
      <c r="H172" s="426"/>
      <c r="I172" s="426"/>
    </row>
    <row r="173" spans="2:9" ht="26.4">
      <c r="B173" s="64" t="s">
        <v>209</v>
      </c>
      <c r="C173" s="426">
        <f>C159+C162+C163+C167+C169</f>
        <v>70995.472999999998</v>
      </c>
      <c r="D173" s="426">
        <f t="shared" ref="D173:I173" si="2">D159+D162+D163+D167+D169</f>
        <v>75497.036999999997</v>
      </c>
      <c r="E173" s="426">
        <f t="shared" si="2"/>
        <v>80360.341000000015</v>
      </c>
      <c r="F173" s="426">
        <f t="shared" si="2"/>
        <v>81443.649000000005</v>
      </c>
      <c r="G173" s="426">
        <f t="shared" si="2"/>
        <v>84930.406000000003</v>
      </c>
      <c r="H173" s="426">
        <f t="shared" si="2"/>
        <v>90424.575999999986</v>
      </c>
      <c r="I173" s="426">
        <f t="shared" si="2"/>
        <v>83838.501999999993</v>
      </c>
    </row>
    <row r="174" spans="2:9">
      <c r="B174" s="63" t="s">
        <v>210</v>
      </c>
      <c r="C174" s="426" t="s">
        <v>139</v>
      </c>
      <c r="D174" s="426" t="s">
        <v>139</v>
      </c>
      <c r="E174" s="426" t="s">
        <v>139</v>
      </c>
      <c r="F174" s="426" t="s">
        <v>139</v>
      </c>
      <c r="G174" s="426" t="s">
        <v>139</v>
      </c>
      <c r="H174" s="426" t="s">
        <v>139</v>
      </c>
      <c r="I174" s="426" t="s">
        <v>139</v>
      </c>
    </row>
    <row r="175" spans="2:9">
      <c r="B175" s="63"/>
      <c r="C175" s="426"/>
      <c r="D175" s="426"/>
      <c r="E175" s="426"/>
      <c r="F175" s="426"/>
      <c r="G175" s="426"/>
      <c r="H175" s="426"/>
      <c r="I175" s="426"/>
    </row>
    <row r="176" spans="2:9">
      <c r="B176" s="64" t="s">
        <v>211</v>
      </c>
      <c r="C176" s="426" t="s">
        <v>139</v>
      </c>
      <c r="D176" s="426" t="s">
        <v>139</v>
      </c>
      <c r="E176" s="426" t="s">
        <v>139</v>
      </c>
      <c r="F176" s="426" t="s">
        <v>139</v>
      </c>
      <c r="G176" s="426" t="s">
        <v>139</v>
      </c>
      <c r="H176" s="426" t="s">
        <v>139</v>
      </c>
      <c r="I176" s="426" t="s">
        <v>139</v>
      </c>
    </row>
    <row r="177" spans="2:9">
      <c r="B177" s="64"/>
      <c r="C177" s="426"/>
      <c r="D177" s="426"/>
      <c r="E177" s="426"/>
      <c r="F177" s="426"/>
      <c r="G177" s="426"/>
      <c r="H177" s="426"/>
      <c r="I177" s="426"/>
    </row>
    <row r="178" spans="2:9">
      <c r="B178" s="85" t="s">
        <v>212</v>
      </c>
      <c r="C178" s="426"/>
      <c r="D178" s="426"/>
      <c r="E178" s="426"/>
      <c r="F178" s="426"/>
      <c r="G178" s="426"/>
      <c r="H178" s="426"/>
      <c r="I178" s="426"/>
    </row>
    <row r="179" spans="2:9">
      <c r="B179" s="64" t="s">
        <v>213</v>
      </c>
      <c r="C179" s="426">
        <v>35125.904000000002</v>
      </c>
      <c r="D179" s="426">
        <v>35215.447999999997</v>
      </c>
      <c r="E179" s="426">
        <v>34205.212</v>
      </c>
      <c r="F179" s="426">
        <v>33194.207999999999</v>
      </c>
      <c r="G179" s="426">
        <v>32710.43</v>
      </c>
      <c r="H179" s="426">
        <v>34039.313000000002</v>
      </c>
      <c r="I179" s="426">
        <v>29968.495999999999</v>
      </c>
    </row>
    <row r="180" spans="2:9">
      <c r="B180" s="63" t="s">
        <v>214</v>
      </c>
      <c r="C180" s="426">
        <v>35125.904000000002</v>
      </c>
      <c r="D180" s="426">
        <v>35215.447999999997</v>
      </c>
      <c r="E180" s="426">
        <v>34205.212</v>
      </c>
      <c r="F180" s="426">
        <v>33194.207999999999</v>
      </c>
      <c r="G180" s="426">
        <v>32710.43</v>
      </c>
      <c r="H180" s="426">
        <v>34039.313000000002</v>
      </c>
      <c r="I180" s="426">
        <v>29968.495999999999</v>
      </c>
    </row>
    <row r="181" spans="2:9">
      <c r="B181" s="63" t="s">
        <v>215</v>
      </c>
      <c r="C181" s="426" t="s">
        <v>124</v>
      </c>
      <c r="D181" s="426" t="s">
        <v>124</v>
      </c>
      <c r="E181" s="426" t="s">
        <v>124</v>
      </c>
      <c r="F181" s="426" t="s">
        <v>124</v>
      </c>
      <c r="G181" s="426" t="s">
        <v>124</v>
      </c>
      <c r="H181" s="426" t="s">
        <v>124</v>
      </c>
      <c r="I181" s="426" t="s">
        <v>124</v>
      </c>
    </row>
    <row r="182" spans="2:9">
      <c r="B182" s="64" t="s">
        <v>216</v>
      </c>
      <c r="C182" s="426">
        <v>45417.771000000001</v>
      </c>
      <c r="D182" s="426">
        <v>49344.08</v>
      </c>
      <c r="E182" s="426">
        <v>54468.436999999998</v>
      </c>
      <c r="F182" s="426">
        <v>55675.728999999999</v>
      </c>
      <c r="G182" s="426">
        <v>58460.055</v>
      </c>
      <c r="H182" s="426">
        <v>62554.593999999997</v>
      </c>
      <c r="I182" s="426">
        <v>57669.34</v>
      </c>
    </row>
    <row r="183" spans="2:9" ht="15.6">
      <c r="B183" s="64" t="s">
        <v>1142</v>
      </c>
      <c r="C183" s="426">
        <v>3944.3</v>
      </c>
      <c r="D183" s="426">
        <v>4309.5069999999996</v>
      </c>
      <c r="E183" s="426">
        <v>4651.0429999999997</v>
      </c>
      <c r="F183" s="426">
        <v>4632.9179999999997</v>
      </c>
      <c r="G183" s="426">
        <v>5174.2650000000003</v>
      </c>
      <c r="H183" s="426">
        <v>6081.6350000000002</v>
      </c>
      <c r="I183" s="426">
        <v>5551.5060000000003</v>
      </c>
    </row>
    <row r="184" spans="2:9" ht="26.4">
      <c r="B184" s="63" t="s">
        <v>217</v>
      </c>
      <c r="C184" s="426" t="s">
        <v>139</v>
      </c>
      <c r="D184" s="426" t="s">
        <v>139</v>
      </c>
      <c r="E184" s="426" t="s">
        <v>139</v>
      </c>
      <c r="F184" s="426" t="s">
        <v>139</v>
      </c>
      <c r="G184" s="426" t="s">
        <v>139</v>
      </c>
      <c r="H184" s="426" t="s">
        <v>139</v>
      </c>
      <c r="I184" s="426" t="s">
        <v>139</v>
      </c>
    </row>
    <row r="185" spans="2:9">
      <c r="B185" s="63" t="s">
        <v>218</v>
      </c>
      <c r="C185" s="426">
        <v>3944.3</v>
      </c>
      <c r="D185" s="426">
        <v>4309.5069999999996</v>
      </c>
      <c r="E185" s="426">
        <v>4651.0429999999997</v>
      </c>
      <c r="F185" s="426">
        <v>4632.9179999999997</v>
      </c>
      <c r="G185" s="426">
        <v>5174.2650000000003</v>
      </c>
      <c r="H185" s="426">
        <v>6081.6350000000002</v>
      </c>
      <c r="I185" s="426">
        <v>5551.5060000000003</v>
      </c>
    </row>
    <row r="186" spans="2:9" ht="26.4">
      <c r="B186" s="63" t="s">
        <v>219</v>
      </c>
      <c r="C186" s="426" t="s">
        <v>139</v>
      </c>
      <c r="D186" s="426" t="s">
        <v>139</v>
      </c>
      <c r="E186" s="426" t="s">
        <v>139</v>
      </c>
      <c r="F186" s="426" t="s">
        <v>139</v>
      </c>
      <c r="G186" s="426" t="s">
        <v>139</v>
      </c>
      <c r="H186" s="426" t="s">
        <v>139</v>
      </c>
      <c r="I186" s="426" t="s">
        <v>139</v>
      </c>
    </row>
    <row r="187" spans="2:9">
      <c r="B187" s="63"/>
      <c r="C187" s="426"/>
      <c r="D187" s="426"/>
      <c r="E187" s="426"/>
      <c r="F187" s="426"/>
      <c r="G187" s="426"/>
      <c r="H187" s="426"/>
      <c r="I187" s="426"/>
    </row>
    <row r="188" spans="2:9" ht="26.4">
      <c r="B188" s="88" t="s">
        <v>220</v>
      </c>
      <c r="C188" s="426"/>
      <c r="D188" s="426"/>
      <c r="E188" s="426"/>
      <c r="F188" s="426"/>
      <c r="G188" s="426"/>
      <c r="H188" s="426"/>
      <c r="I188" s="426"/>
    </row>
    <row r="189" spans="2:9">
      <c r="B189" s="64" t="s">
        <v>213</v>
      </c>
      <c r="C189" s="426">
        <v>35125.904000000002</v>
      </c>
      <c r="D189" s="426">
        <v>35215.447999999997</v>
      </c>
      <c r="E189" s="426">
        <v>34205.212</v>
      </c>
      <c r="F189" s="426">
        <v>33194.207999999999</v>
      </c>
      <c r="G189" s="426">
        <v>32710.43</v>
      </c>
      <c r="H189" s="426">
        <v>34039.313000000002</v>
      </c>
      <c r="I189" s="426">
        <v>29968.495999999999</v>
      </c>
    </row>
    <row r="190" spans="2:9">
      <c r="B190" s="63" t="s">
        <v>214</v>
      </c>
      <c r="C190" s="426">
        <v>35125.904000000002</v>
      </c>
      <c r="D190" s="426">
        <v>35215.447999999997</v>
      </c>
      <c r="E190" s="426">
        <v>34205.212</v>
      </c>
      <c r="F190" s="426">
        <v>33194.207999999999</v>
      </c>
      <c r="G190" s="426">
        <v>32710.43</v>
      </c>
      <c r="H190" s="426">
        <v>34039.313000000002</v>
      </c>
      <c r="I190" s="426">
        <v>29968.495999999999</v>
      </c>
    </row>
    <row r="191" spans="2:9">
      <c r="B191" s="63" t="s">
        <v>215</v>
      </c>
      <c r="C191" s="426" t="s">
        <v>124</v>
      </c>
      <c r="D191" s="426" t="s">
        <v>124</v>
      </c>
      <c r="E191" s="426" t="s">
        <v>124</v>
      </c>
      <c r="F191" s="426" t="s">
        <v>124</v>
      </c>
      <c r="G191" s="426" t="s">
        <v>124</v>
      </c>
      <c r="H191" s="426" t="s">
        <v>124</v>
      </c>
      <c r="I191" s="426" t="s">
        <v>124</v>
      </c>
    </row>
    <row r="192" spans="2:9">
      <c r="B192" s="64" t="s">
        <v>216</v>
      </c>
      <c r="C192" s="426">
        <v>45417.771000000001</v>
      </c>
      <c r="D192" s="426">
        <v>49344.08</v>
      </c>
      <c r="E192" s="426">
        <v>54468.436999999998</v>
      </c>
      <c r="F192" s="426">
        <v>55675.728999999999</v>
      </c>
      <c r="G192" s="426">
        <v>58460.055</v>
      </c>
      <c r="H192" s="426">
        <v>62554.593999999997</v>
      </c>
      <c r="I192" s="426">
        <v>57669.34</v>
      </c>
    </row>
    <row r="193" spans="2:9">
      <c r="B193" s="64" t="s">
        <v>206</v>
      </c>
      <c r="C193" s="426">
        <v>3944.3</v>
      </c>
      <c r="D193" s="426">
        <v>4309.5069999999996</v>
      </c>
      <c r="E193" s="426">
        <v>4651.0429999999997</v>
      </c>
      <c r="F193" s="426">
        <v>4632.9179999999997</v>
      </c>
      <c r="G193" s="426">
        <v>5174.2650000000003</v>
      </c>
      <c r="H193" s="426">
        <v>6081.6350000000002</v>
      </c>
      <c r="I193" s="426">
        <v>5551.5060000000003</v>
      </c>
    </row>
    <row r="194" spans="2:9" ht="26.4">
      <c r="B194" s="63" t="s">
        <v>217</v>
      </c>
      <c r="C194" s="426" t="s">
        <v>139</v>
      </c>
      <c r="D194" s="426" t="s">
        <v>139</v>
      </c>
      <c r="E194" s="426" t="s">
        <v>139</v>
      </c>
      <c r="F194" s="426" t="s">
        <v>139</v>
      </c>
      <c r="G194" s="426" t="s">
        <v>139</v>
      </c>
      <c r="H194" s="426" t="s">
        <v>139</v>
      </c>
      <c r="I194" s="426" t="s">
        <v>139</v>
      </c>
    </row>
    <row r="195" spans="2:9">
      <c r="B195" s="63" t="s">
        <v>218</v>
      </c>
      <c r="C195" s="426">
        <v>3944.3</v>
      </c>
      <c r="D195" s="426">
        <v>4309.5069999999996</v>
      </c>
      <c r="E195" s="426">
        <v>4651.0429999999997</v>
      </c>
      <c r="F195" s="426">
        <v>4632.9179999999997</v>
      </c>
      <c r="G195" s="426">
        <v>5174.2650000000003</v>
      </c>
      <c r="H195" s="426">
        <v>6081.6350000000002</v>
      </c>
      <c r="I195" s="426">
        <v>5551.5060000000003</v>
      </c>
    </row>
    <row r="196" spans="2:9" ht="26.4">
      <c r="B196" s="63" t="s">
        <v>219</v>
      </c>
      <c r="C196" s="432" t="s">
        <v>139</v>
      </c>
      <c r="D196" s="432" t="s">
        <v>139</v>
      </c>
      <c r="E196" s="432" t="s">
        <v>139</v>
      </c>
      <c r="F196" s="432" t="s">
        <v>139</v>
      </c>
      <c r="G196" s="432" t="s">
        <v>139</v>
      </c>
      <c r="H196" s="432" t="s">
        <v>139</v>
      </c>
      <c r="I196" s="432" t="s">
        <v>139</v>
      </c>
    </row>
    <row r="197" spans="2:9">
      <c r="B197" s="63"/>
      <c r="C197" s="432"/>
      <c r="D197" s="432"/>
      <c r="E197" s="432"/>
      <c r="F197" s="432"/>
      <c r="G197" s="432"/>
      <c r="H197" s="432"/>
      <c r="I197" s="432"/>
    </row>
    <row r="198" spans="2:9" ht="42">
      <c r="B198" s="88" t="s">
        <v>1143</v>
      </c>
      <c r="C198" s="432"/>
      <c r="D198" s="432"/>
      <c r="E198" s="432"/>
      <c r="F198" s="432"/>
      <c r="G198" s="432"/>
      <c r="H198" s="432"/>
      <c r="I198" s="432"/>
    </row>
    <row r="199" spans="2:9">
      <c r="B199" s="64" t="s">
        <v>213</v>
      </c>
      <c r="C199" s="432" t="s">
        <v>139</v>
      </c>
      <c r="D199" s="432" t="s">
        <v>139</v>
      </c>
      <c r="E199" s="432" t="s">
        <v>139</v>
      </c>
      <c r="F199" s="432" t="s">
        <v>139</v>
      </c>
      <c r="G199" s="432" t="s">
        <v>139</v>
      </c>
      <c r="H199" s="432" t="s">
        <v>139</v>
      </c>
      <c r="I199" s="432" t="s">
        <v>139</v>
      </c>
    </row>
    <row r="200" spans="2:9">
      <c r="B200" s="63" t="s">
        <v>214</v>
      </c>
      <c r="C200" s="432" t="s">
        <v>139</v>
      </c>
      <c r="D200" s="432" t="s">
        <v>139</v>
      </c>
      <c r="E200" s="432" t="s">
        <v>139</v>
      </c>
      <c r="F200" s="432" t="s">
        <v>139</v>
      </c>
      <c r="G200" s="432" t="s">
        <v>139</v>
      </c>
      <c r="H200" s="432" t="s">
        <v>139</v>
      </c>
      <c r="I200" s="432" t="s">
        <v>139</v>
      </c>
    </row>
    <row r="201" spans="2:9">
      <c r="B201" s="63" t="s">
        <v>215</v>
      </c>
      <c r="C201" s="432" t="s">
        <v>139</v>
      </c>
      <c r="D201" s="432" t="s">
        <v>139</v>
      </c>
      <c r="E201" s="432" t="s">
        <v>139</v>
      </c>
      <c r="F201" s="432" t="s">
        <v>139</v>
      </c>
      <c r="G201" s="432" t="s">
        <v>139</v>
      </c>
      <c r="H201" s="432" t="s">
        <v>139</v>
      </c>
      <c r="I201" s="432" t="s">
        <v>139</v>
      </c>
    </row>
    <row r="202" spans="2:9">
      <c r="B202" s="64" t="s">
        <v>216</v>
      </c>
      <c r="C202" s="432" t="s">
        <v>139</v>
      </c>
      <c r="D202" s="432" t="s">
        <v>139</v>
      </c>
      <c r="E202" s="432" t="s">
        <v>139</v>
      </c>
      <c r="F202" s="432" t="s">
        <v>139</v>
      </c>
      <c r="G202" s="432" t="s">
        <v>139</v>
      </c>
      <c r="H202" s="432" t="s">
        <v>139</v>
      </c>
      <c r="I202" s="432" t="s">
        <v>139</v>
      </c>
    </row>
    <row r="203" spans="2:9">
      <c r="B203" s="64" t="s">
        <v>206</v>
      </c>
      <c r="C203" s="432" t="s">
        <v>139</v>
      </c>
      <c r="D203" s="432" t="s">
        <v>139</v>
      </c>
      <c r="E203" s="432" t="s">
        <v>139</v>
      </c>
      <c r="F203" s="432" t="s">
        <v>139</v>
      </c>
      <c r="G203" s="432" t="s">
        <v>139</v>
      </c>
      <c r="H203" s="432" t="s">
        <v>139</v>
      </c>
      <c r="I203" s="432" t="s">
        <v>139</v>
      </c>
    </row>
    <row r="204" spans="2:9" ht="26.4">
      <c r="B204" s="63" t="s">
        <v>217</v>
      </c>
      <c r="C204" s="432" t="s">
        <v>139</v>
      </c>
      <c r="D204" s="432" t="s">
        <v>139</v>
      </c>
      <c r="E204" s="432" t="s">
        <v>139</v>
      </c>
      <c r="F204" s="432" t="s">
        <v>139</v>
      </c>
      <c r="G204" s="432" t="s">
        <v>139</v>
      </c>
      <c r="H204" s="432" t="s">
        <v>139</v>
      </c>
      <c r="I204" s="432" t="s">
        <v>139</v>
      </c>
    </row>
    <row r="205" spans="2:9">
      <c r="B205" s="63" t="s">
        <v>218</v>
      </c>
      <c r="C205" s="432" t="s">
        <v>139</v>
      </c>
      <c r="D205" s="432" t="s">
        <v>139</v>
      </c>
      <c r="E205" s="432" t="s">
        <v>139</v>
      </c>
      <c r="F205" s="432" t="s">
        <v>139</v>
      </c>
      <c r="G205" s="432" t="s">
        <v>139</v>
      </c>
      <c r="H205" s="432" t="s">
        <v>139</v>
      </c>
      <c r="I205" s="432" t="s">
        <v>139</v>
      </c>
    </row>
    <row r="206" spans="2:9" ht="26.4">
      <c r="B206" s="63" t="s">
        <v>219</v>
      </c>
      <c r="C206" s="432" t="s">
        <v>139</v>
      </c>
      <c r="D206" s="432" t="s">
        <v>139</v>
      </c>
      <c r="E206" s="432" t="s">
        <v>139</v>
      </c>
      <c r="F206" s="432" t="s">
        <v>139</v>
      </c>
      <c r="G206" s="432" t="s">
        <v>139</v>
      </c>
      <c r="H206" s="432" t="s">
        <v>139</v>
      </c>
      <c r="I206" s="432" t="s">
        <v>139</v>
      </c>
    </row>
    <row r="207" spans="2:9">
      <c r="B207" s="63"/>
      <c r="C207" s="432"/>
      <c r="D207" s="432"/>
      <c r="E207" s="432"/>
      <c r="F207" s="432"/>
      <c r="G207" s="432"/>
      <c r="H207" s="432"/>
      <c r="I207" s="432"/>
    </row>
    <row r="208" spans="2:9" ht="39.6">
      <c r="B208" s="88" t="s">
        <v>222</v>
      </c>
      <c r="C208" s="432"/>
      <c r="D208" s="432"/>
      <c r="E208" s="432"/>
      <c r="F208" s="432"/>
      <c r="G208" s="432"/>
      <c r="H208" s="432"/>
      <c r="I208" s="432"/>
    </row>
    <row r="209" spans="2:9">
      <c r="B209" s="64" t="s">
        <v>213</v>
      </c>
      <c r="C209" s="432" t="s">
        <v>139</v>
      </c>
      <c r="D209" s="432" t="s">
        <v>139</v>
      </c>
      <c r="E209" s="432" t="s">
        <v>139</v>
      </c>
      <c r="F209" s="432" t="s">
        <v>139</v>
      </c>
      <c r="G209" s="432" t="s">
        <v>139</v>
      </c>
      <c r="H209" s="432" t="s">
        <v>139</v>
      </c>
      <c r="I209" s="432" t="s">
        <v>139</v>
      </c>
    </row>
    <row r="210" spans="2:9">
      <c r="B210" s="63" t="s">
        <v>214</v>
      </c>
      <c r="C210" s="432" t="s">
        <v>139</v>
      </c>
      <c r="D210" s="432" t="s">
        <v>139</v>
      </c>
      <c r="E210" s="432" t="s">
        <v>139</v>
      </c>
      <c r="F210" s="432" t="s">
        <v>139</v>
      </c>
      <c r="G210" s="432" t="s">
        <v>139</v>
      </c>
      <c r="H210" s="432" t="s">
        <v>139</v>
      </c>
      <c r="I210" s="432" t="s">
        <v>139</v>
      </c>
    </row>
    <row r="211" spans="2:9">
      <c r="B211" s="63" t="s">
        <v>215</v>
      </c>
      <c r="C211" s="432" t="s">
        <v>139</v>
      </c>
      <c r="D211" s="432" t="s">
        <v>139</v>
      </c>
      <c r="E211" s="432" t="s">
        <v>139</v>
      </c>
      <c r="F211" s="432" t="s">
        <v>139</v>
      </c>
      <c r="G211" s="432" t="s">
        <v>139</v>
      </c>
      <c r="H211" s="432" t="s">
        <v>139</v>
      </c>
      <c r="I211" s="432" t="s">
        <v>139</v>
      </c>
    </row>
    <row r="212" spans="2:9">
      <c r="B212" s="64" t="s">
        <v>216</v>
      </c>
      <c r="C212" s="432" t="s">
        <v>139</v>
      </c>
      <c r="D212" s="432" t="s">
        <v>139</v>
      </c>
      <c r="E212" s="432" t="s">
        <v>139</v>
      </c>
      <c r="F212" s="432" t="s">
        <v>139</v>
      </c>
      <c r="G212" s="432" t="s">
        <v>139</v>
      </c>
      <c r="H212" s="432" t="s">
        <v>139</v>
      </c>
      <c r="I212" s="432" t="s">
        <v>139</v>
      </c>
    </row>
    <row r="213" spans="2:9">
      <c r="B213" s="64" t="s">
        <v>206</v>
      </c>
      <c r="C213" s="432" t="s">
        <v>139</v>
      </c>
      <c r="D213" s="432" t="s">
        <v>139</v>
      </c>
      <c r="E213" s="432" t="s">
        <v>139</v>
      </c>
      <c r="F213" s="432" t="s">
        <v>139</v>
      </c>
      <c r="G213" s="432" t="s">
        <v>139</v>
      </c>
      <c r="H213" s="432" t="s">
        <v>139</v>
      </c>
      <c r="I213" s="432" t="s">
        <v>139</v>
      </c>
    </row>
    <row r="214" spans="2:9" ht="26.4">
      <c r="B214" s="63" t="s">
        <v>217</v>
      </c>
      <c r="C214" s="432" t="s">
        <v>139</v>
      </c>
      <c r="D214" s="432" t="s">
        <v>139</v>
      </c>
      <c r="E214" s="432" t="s">
        <v>139</v>
      </c>
      <c r="F214" s="432" t="s">
        <v>139</v>
      </c>
      <c r="G214" s="432" t="s">
        <v>139</v>
      </c>
      <c r="H214" s="432" t="s">
        <v>139</v>
      </c>
      <c r="I214" s="432" t="s">
        <v>139</v>
      </c>
    </row>
    <row r="215" spans="2:9">
      <c r="B215" s="63" t="s">
        <v>218</v>
      </c>
      <c r="C215" s="432" t="s">
        <v>139</v>
      </c>
      <c r="D215" s="432" t="s">
        <v>139</v>
      </c>
      <c r="E215" s="432" t="s">
        <v>139</v>
      </c>
      <c r="F215" s="432" t="s">
        <v>139</v>
      </c>
      <c r="G215" s="432" t="s">
        <v>139</v>
      </c>
      <c r="H215" s="432" t="s">
        <v>139</v>
      </c>
      <c r="I215" s="432" t="s">
        <v>139</v>
      </c>
    </row>
    <row r="216" spans="2:9" ht="27" thickBot="1">
      <c r="B216" s="507" t="s">
        <v>219</v>
      </c>
      <c r="C216" s="432" t="s">
        <v>139</v>
      </c>
      <c r="D216" s="432" t="s">
        <v>139</v>
      </c>
      <c r="E216" s="432" t="s">
        <v>139</v>
      </c>
      <c r="F216" s="432" t="s">
        <v>139</v>
      </c>
      <c r="G216" s="432" t="s">
        <v>139</v>
      </c>
      <c r="H216" s="432" t="s">
        <v>139</v>
      </c>
      <c r="I216" s="432" t="s">
        <v>139</v>
      </c>
    </row>
    <row r="217" spans="2:9" ht="15.6" thickTop="1" thickBot="1">
      <c r="B217" s="1359" t="s">
        <v>1144</v>
      </c>
      <c r="C217" s="1359"/>
      <c r="D217" s="1359"/>
      <c r="E217" s="1359"/>
      <c r="F217" s="1359"/>
      <c r="G217" s="1359"/>
      <c r="H217" s="1359"/>
      <c r="I217" s="1359"/>
    </row>
    <row r="218" spans="2:9" ht="15" thickTop="1">
      <c r="B218" s="1390" t="s">
        <v>1145</v>
      </c>
      <c r="C218" s="1359"/>
      <c r="D218" s="1359"/>
      <c r="E218" s="1359"/>
      <c r="F218" s="1359"/>
      <c r="G218" s="1359"/>
      <c r="H218" s="1359"/>
      <c r="I218" s="1359"/>
    </row>
    <row r="219" spans="2:9">
      <c r="B219" s="641"/>
      <c r="C219" s="641"/>
      <c r="D219" s="641"/>
      <c r="E219" s="641"/>
      <c r="F219" s="641"/>
      <c r="G219" s="641"/>
      <c r="H219" s="905"/>
      <c r="I219" s="905"/>
    </row>
    <row r="220" spans="2:9">
      <c r="B220" s="417"/>
      <c r="C220" s="411"/>
      <c r="D220" s="411"/>
      <c r="E220" s="411"/>
      <c r="F220" s="411"/>
      <c r="G220" s="411"/>
      <c r="H220" s="411"/>
      <c r="I220" s="411"/>
    </row>
    <row r="221" spans="2:9">
      <c r="B221" s="1358" t="s">
        <v>21</v>
      </c>
      <c r="C221" s="1358"/>
      <c r="D221" s="1358"/>
      <c r="E221" s="1358"/>
      <c r="F221" s="1358"/>
      <c r="G221" s="1358"/>
      <c r="H221" s="1358"/>
      <c r="I221" s="1358"/>
    </row>
    <row r="222" spans="2:9">
      <c r="B222" s="413" t="s">
        <v>20</v>
      </c>
      <c r="C222" s="411"/>
      <c r="D222" s="411"/>
      <c r="E222" s="411"/>
      <c r="F222" s="411"/>
      <c r="G222" s="411"/>
      <c r="H222" s="411"/>
      <c r="I222" s="411"/>
    </row>
    <row r="223" spans="2:9">
      <c r="B223" s="422" t="s">
        <v>224</v>
      </c>
      <c r="C223" s="411"/>
      <c r="D223" s="411"/>
      <c r="E223" s="411"/>
      <c r="F223" s="411"/>
      <c r="G223" s="411"/>
      <c r="H223" s="411"/>
      <c r="I223" s="411"/>
    </row>
    <row r="224" spans="2:9">
      <c r="B224" s="417"/>
      <c r="C224" s="411"/>
      <c r="D224" s="411"/>
      <c r="E224" s="411"/>
      <c r="F224" s="411"/>
      <c r="G224" s="411"/>
      <c r="H224" s="411"/>
      <c r="I224" s="411"/>
    </row>
    <row r="225" spans="2:9">
      <c r="B225" s="415"/>
      <c r="C225" s="416">
        <v>2014</v>
      </c>
      <c r="D225" s="416">
        <v>2015</v>
      </c>
      <c r="E225" s="416">
        <v>2016</v>
      </c>
      <c r="F225" s="416">
        <v>2017</v>
      </c>
      <c r="G225" s="416">
        <v>2018</v>
      </c>
      <c r="H225" s="416">
        <v>2019</v>
      </c>
      <c r="I225" s="416">
        <v>2020</v>
      </c>
    </row>
    <row r="226" spans="2:9">
      <c r="B226" s="85" t="s">
        <v>197</v>
      </c>
      <c r="C226" s="411"/>
      <c r="D226" s="411"/>
      <c r="E226" s="411"/>
      <c r="F226" s="411"/>
      <c r="G226" s="411"/>
      <c r="H226" s="411"/>
      <c r="I226" s="411"/>
    </row>
    <row r="227" spans="2:9" ht="15.6">
      <c r="B227" s="64" t="s">
        <v>1141</v>
      </c>
      <c r="C227" s="1269">
        <v>26335.08</v>
      </c>
      <c r="D227" s="1269">
        <v>26259.37</v>
      </c>
      <c r="E227" s="1269">
        <v>22891.360000000001</v>
      </c>
      <c r="F227" s="1269">
        <v>22992.25</v>
      </c>
      <c r="G227" s="1269">
        <v>26257.05</v>
      </c>
      <c r="H227" s="1269">
        <v>26513.439999999999</v>
      </c>
      <c r="I227" s="1269">
        <v>26973.35</v>
      </c>
    </row>
    <row r="228" spans="2:9">
      <c r="B228" s="80" t="s">
        <v>199</v>
      </c>
      <c r="C228" s="426" t="s">
        <v>139</v>
      </c>
      <c r="D228" s="426" t="s">
        <v>139</v>
      </c>
      <c r="E228" s="426" t="s">
        <v>139</v>
      </c>
      <c r="F228" s="426" t="s">
        <v>139</v>
      </c>
      <c r="G228" s="426" t="s">
        <v>139</v>
      </c>
      <c r="H228" s="426" t="s">
        <v>139</v>
      </c>
      <c r="I228" s="1269" t="s">
        <v>139</v>
      </c>
    </row>
    <row r="229" spans="2:9">
      <c r="B229" s="80" t="s">
        <v>200</v>
      </c>
      <c r="C229" s="426">
        <v>26335.076726065421</v>
      </c>
      <c r="D229" s="426">
        <v>7336.1262131415488</v>
      </c>
      <c r="E229" s="426">
        <v>6908.5598103133107</v>
      </c>
      <c r="F229" s="426">
        <v>6916.1977988677399</v>
      </c>
      <c r="G229" s="426">
        <v>8062.6056337821174</v>
      </c>
      <c r="H229" s="426">
        <v>8728.5751465899302</v>
      </c>
      <c r="I229" s="1269">
        <v>26973.355</v>
      </c>
    </row>
    <row r="230" spans="2:9">
      <c r="B230" s="81" t="s">
        <v>201</v>
      </c>
      <c r="C230" s="426">
        <v>79.075676444801388</v>
      </c>
      <c r="D230" s="426">
        <v>94.46639784439374</v>
      </c>
      <c r="E230" s="426">
        <v>78.835434574228529</v>
      </c>
      <c r="F230" s="426">
        <v>87.213313860209283</v>
      </c>
      <c r="G230" s="426">
        <v>133.30574807313454</v>
      </c>
      <c r="H230" s="426">
        <v>108.44589845591732</v>
      </c>
      <c r="I230" s="1269">
        <v>277.30500000000001</v>
      </c>
    </row>
    <row r="231" spans="2:9" ht="26.4">
      <c r="B231" s="82" t="s">
        <v>202</v>
      </c>
      <c r="C231" s="426">
        <f>C232+C234</f>
        <v>2827.2379614939937</v>
      </c>
      <c r="D231" s="426">
        <f t="shared" ref="D231:I231" si="3">D232+D234</f>
        <v>3175.5103298899139</v>
      </c>
      <c r="E231" s="426">
        <f t="shared" si="3"/>
        <v>3285.0192388613868</v>
      </c>
      <c r="F231" s="426">
        <f t="shared" si="3"/>
        <v>3277.800097261977</v>
      </c>
      <c r="G231" s="426">
        <f t="shared" si="3"/>
        <v>3283.2977024579604</v>
      </c>
      <c r="H231" s="426">
        <f t="shared" si="3"/>
        <v>3493.1253103864201</v>
      </c>
      <c r="I231" s="1269">
        <f t="shared" si="3"/>
        <v>3479.547</v>
      </c>
    </row>
    <row r="232" spans="2:9">
      <c r="B232" s="80" t="s">
        <v>203</v>
      </c>
      <c r="C232" s="426">
        <v>1547.7104528149582</v>
      </c>
      <c r="D232" s="426">
        <v>1714.6334067392597</v>
      </c>
      <c r="E232" s="426">
        <v>1764.7455011292454</v>
      </c>
      <c r="F232" s="426">
        <v>1746.7165595926162</v>
      </c>
      <c r="G232" s="426">
        <v>1796.2052277968871</v>
      </c>
      <c r="H232" s="426">
        <v>1901.2859537608624</v>
      </c>
      <c r="I232" s="1269">
        <v>1948.077</v>
      </c>
    </row>
    <row r="233" spans="2:9" ht="26.4">
      <c r="B233" s="80" t="s">
        <v>204</v>
      </c>
      <c r="C233" s="426" t="s">
        <v>139</v>
      </c>
      <c r="D233" s="426" t="s">
        <v>139</v>
      </c>
      <c r="E233" s="426" t="s">
        <v>139</v>
      </c>
      <c r="F233" s="426" t="s">
        <v>139</v>
      </c>
      <c r="G233" s="426" t="s">
        <v>139</v>
      </c>
      <c r="H233" s="426" t="s">
        <v>139</v>
      </c>
      <c r="I233" s="1269" t="s">
        <v>139</v>
      </c>
    </row>
    <row r="234" spans="2:9" ht="26.4">
      <c r="B234" s="80" t="s">
        <v>205</v>
      </c>
      <c r="C234" s="426">
        <v>1279.5275086790357</v>
      </c>
      <c r="D234" s="426">
        <v>1460.876923150654</v>
      </c>
      <c r="E234" s="426">
        <v>1520.2737377321412</v>
      </c>
      <c r="F234" s="426">
        <v>1531.0835376693608</v>
      </c>
      <c r="G234" s="426">
        <v>1487.0924746610735</v>
      </c>
      <c r="H234" s="426">
        <v>1591.8393566255575</v>
      </c>
      <c r="I234" s="1269">
        <v>1531.47</v>
      </c>
    </row>
    <row r="235" spans="2:9">
      <c r="B235" s="82" t="s">
        <v>206</v>
      </c>
      <c r="C235" s="426">
        <v>362.78822598139743</v>
      </c>
      <c r="D235" s="426">
        <v>400.46315387280009</v>
      </c>
      <c r="E235" s="426">
        <v>426.20871736881759</v>
      </c>
      <c r="F235" s="426">
        <v>462.6651114226338</v>
      </c>
      <c r="G235" s="426">
        <v>466.03921437758333</v>
      </c>
      <c r="H235" s="426">
        <v>513.90705605952621</v>
      </c>
      <c r="I235" s="1269">
        <v>482.80200000000002</v>
      </c>
    </row>
    <row r="236" spans="2:9">
      <c r="B236" s="82" t="s">
        <v>207</v>
      </c>
      <c r="C236" s="426"/>
      <c r="D236" s="426"/>
      <c r="E236" s="426"/>
      <c r="F236" s="426"/>
      <c r="G236" s="426"/>
      <c r="H236" s="426"/>
      <c r="I236" s="1269">
        <v>0</v>
      </c>
    </row>
    <row r="237" spans="2:9">
      <c r="B237" s="83" t="s">
        <v>673</v>
      </c>
      <c r="C237" s="426">
        <v>53307.83501734335</v>
      </c>
      <c r="D237" s="426">
        <v>53629.912583367237</v>
      </c>
      <c r="E237" s="426">
        <v>44911.717290124783</v>
      </c>
      <c r="F237" s="426">
        <v>42593.080981056344</v>
      </c>
      <c r="G237" s="426">
        <v>41892.020216206169</v>
      </c>
      <c r="H237" s="426">
        <v>40757.138924610445</v>
      </c>
      <c r="I237" s="1269">
        <v>33598.809000000001</v>
      </c>
    </row>
    <row r="238" spans="2:9">
      <c r="B238" s="83" t="s">
        <v>131</v>
      </c>
      <c r="C238" s="426" t="s">
        <v>139</v>
      </c>
      <c r="D238" s="426" t="s">
        <v>139</v>
      </c>
      <c r="E238" s="426" t="s">
        <v>139</v>
      </c>
      <c r="F238" s="426" t="s">
        <v>139</v>
      </c>
      <c r="G238" s="426" t="s">
        <v>139</v>
      </c>
      <c r="H238" s="426" t="s">
        <v>139</v>
      </c>
      <c r="I238" s="1269" t="s">
        <v>854</v>
      </c>
    </row>
    <row r="239" spans="2:9">
      <c r="B239" s="64" t="s">
        <v>208</v>
      </c>
      <c r="C239" s="426" t="s">
        <v>139</v>
      </c>
      <c r="D239" s="426" t="s">
        <v>139</v>
      </c>
      <c r="E239" s="426" t="s">
        <v>139</v>
      </c>
      <c r="F239" s="426" t="s">
        <v>139</v>
      </c>
      <c r="G239" s="426" t="s">
        <v>139</v>
      </c>
      <c r="H239" s="426" t="s">
        <v>139</v>
      </c>
      <c r="I239" s="1269" t="s">
        <v>139</v>
      </c>
    </row>
    <row r="240" spans="2:9">
      <c r="B240" s="64"/>
      <c r="C240" s="426"/>
      <c r="D240" s="426"/>
      <c r="E240" s="426"/>
      <c r="F240" s="426"/>
      <c r="G240" s="426"/>
      <c r="H240" s="426"/>
      <c r="I240" s="1269"/>
    </row>
    <row r="241" spans="2:9" ht="26.4">
      <c r="B241" s="64" t="s">
        <v>225</v>
      </c>
      <c r="C241" s="426">
        <f t="shared" ref="C241:G241" si="4">C227+C230+C232+C234+C235+C237</f>
        <v>82912.016881263538</v>
      </c>
      <c r="D241" s="426">
        <f t="shared" si="4"/>
        <v>83559.722464974344</v>
      </c>
      <c r="E241" s="426">
        <f t="shared" si="4"/>
        <v>71593.140680929209</v>
      </c>
      <c r="F241" s="426">
        <f t="shared" si="4"/>
        <v>69413.009503601163</v>
      </c>
      <c r="G241" s="426">
        <f t="shared" si="4"/>
        <v>72031.712881114843</v>
      </c>
      <c r="H241" s="426">
        <f>H227+H230+H232+H234+H235+H237</f>
        <v>71386.057189512299</v>
      </c>
      <c r="I241" s="1269">
        <f>I227+I230+I232+I234+I235+I237</f>
        <v>64811.813000000002</v>
      </c>
    </row>
    <row r="242" spans="2:9">
      <c r="B242" s="63" t="s">
        <v>210</v>
      </c>
      <c r="C242" s="426" t="s">
        <v>139</v>
      </c>
      <c r="D242" s="426" t="s">
        <v>139</v>
      </c>
      <c r="E242" s="426" t="s">
        <v>139</v>
      </c>
      <c r="F242" s="426" t="s">
        <v>139</v>
      </c>
      <c r="G242" s="426" t="s">
        <v>139</v>
      </c>
      <c r="H242" s="426" t="s">
        <v>139</v>
      </c>
      <c r="I242" s="1269" t="s">
        <v>139</v>
      </c>
    </row>
    <row r="243" spans="2:9">
      <c r="B243" s="63"/>
      <c r="C243" s="446"/>
      <c r="D243" s="446"/>
      <c r="E243" s="446"/>
      <c r="F243" s="446"/>
      <c r="G243" s="446"/>
      <c r="H243" s="446"/>
      <c r="I243" s="446"/>
    </row>
    <row r="244" spans="2:9">
      <c r="B244" s="64" t="s">
        <v>211</v>
      </c>
      <c r="C244" s="426" t="s">
        <v>139</v>
      </c>
      <c r="D244" s="426" t="s">
        <v>139</v>
      </c>
      <c r="E244" s="426" t="s">
        <v>139</v>
      </c>
      <c r="F244" s="426" t="s">
        <v>139</v>
      </c>
      <c r="G244" s="426" t="s">
        <v>139</v>
      </c>
      <c r="H244" s="426" t="s">
        <v>139</v>
      </c>
      <c r="I244" s="1269" t="s">
        <v>139</v>
      </c>
    </row>
    <row r="245" spans="2:9">
      <c r="B245" s="64"/>
      <c r="C245" s="426"/>
      <c r="D245" s="426"/>
      <c r="E245" s="426"/>
      <c r="F245" s="426"/>
      <c r="G245" s="426"/>
      <c r="H245" s="426"/>
      <c r="I245" s="1269"/>
    </row>
    <row r="246" spans="2:9">
      <c r="B246" s="85" t="s">
        <v>212</v>
      </c>
      <c r="C246" s="426"/>
      <c r="D246" s="426"/>
      <c r="E246" s="426"/>
      <c r="F246" s="426"/>
      <c r="G246" s="426"/>
      <c r="H246" s="426"/>
      <c r="I246" s="1269"/>
    </row>
    <row r="247" spans="2:9">
      <c r="B247" s="64" t="s">
        <v>213</v>
      </c>
      <c r="C247" s="426">
        <v>3577.9136138555091</v>
      </c>
      <c r="D247" s="426">
        <v>3798.5812974873552</v>
      </c>
      <c r="E247" s="426">
        <v>3716.3530843053295</v>
      </c>
      <c r="F247" s="426">
        <v>3655.9065164117928</v>
      </c>
      <c r="G247" s="426">
        <v>3606.6738662873686</v>
      </c>
      <c r="H247" s="426">
        <v>3856.5815221472176</v>
      </c>
      <c r="I247" s="1269">
        <v>3726.42</v>
      </c>
    </row>
    <row r="248" spans="2:9">
      <c r="B248" s="63" t="s">
        <v>214</v>
      </c>
      <c r="C248" s="426">
        <v>3577.9136138555091</v>
      </c>
      <c r="D248" s="426">
        <v>3798.5812974873552</v>
      </c>
      <c r="E248" s="426">
        <v>3716.3530843053295</v>
      </c>
      <c r="F248" s="426">
        <v>3655.9065164117928</v>
      </c>
      <c r="G248" s="426">
        <v>3606.6738662873686</v>
      </c>
      <c r="H248" s="426">
        <v>3856.5815221472176</v>
      </c>
      <c r="I248" s="1269">
        <v>3726.42</v>
      </c>
    </row>
    <row r="249" spans="2:9">
      <c r="B249" s="63" t="s">
        <v>215</v>
      </c>
      <c r="C249" s="426" t="s">
        <v>139</v>
      </c>
      <c r="D249" s="426" t="s">
        <v>139</v>
      </c>
      <c r="E249" s="426" t="s">
        <v>139</v>
      </c>
      <c r="F249" s="426" t="s">
        <v>139</v>
      </c>
      <c r="G249" s="426" t="s">
        <v>139</v>
      </c>
      <c r="H249" s="426" t="s">
        <v>139</v>
      </c>
      <c r="I249" s="1269" t="s">
        <v>854</v>
      </c>
    </row>
    <row r="250" spans="2:9">
      <c r="B250" s="64" t="s">
        <v>216</v>
      </c>
      <c r="C250" s="426">
        <v>2827.2379614939941</v>
      </c>
      <c r="D250" s="426">
        <v>3175.5103298899135</v>
      </c>
      <c r="E250" s="426">
        <v>3285.0192388613859</v>
      </c>
      <c r="F250" s="426">
        <v>3277.8000972619766</v>
      </c>
      <c r="G250" s="426">
        <v>3283.2977024579604</v>
      </c>
      <c r="H250" s="426">
        <v>3493.1253103864201</v>
      </c>
      <c r="I250" s="1269">
        <v>3479.547</v>
      </c>
    </row>
    <row r="251" spans="2:9">
      <c r="B251" s="64" t="s">
        <v>206</v>
      </c>
      <c r="C251" s="426">
        <v>362.78822598139743</v>
      </c>
      <c r="D251" s="426">
        <v>400.46315387280009</v>
      </c>
      <c r="E251" s="426">
        <v>426.20871736881759</v>
      </c>
      <c r="F251" s="426">
        <v>462.6651114226338</v>
      </c>
      <c r="G251" s="426">
        <v>466.03921437758333</v>
      </c>
      <c r="H251" s="426">
        <v>513.90705605952621</v>
      </c>
      <c r="I251" s="1269">
        <v>482.80200000000002</v>
      </c>
    </row>
    <row r="252" spans="2:9" ht="26.4">
      <c r="B252" s="63" t="s">
        <v>217</v>
      </c>
      <c r="C252" s="426" t="s">
        <v>139</v>
      </c>
      <c r="D252" s="426" t="s">
        <v>139</v>
      </c>
      <c r="E252" s="426" t="s">
        <v>139</v>
      </c>
      <c r="F252" s="426" t="s">
        <v>139</v>
      </c>
      <c r="G252" s="426" t="s">
        <v>139</v>
      </c>
      <c r="H252" s="426" t="s">
        <v>139</v>
      </c>
      <c r="I252" s="1269" t="s">
        <v>855</v>
      </c>
    </row>
    <row r="253" spans="2:9">
      <c r="B253" s="63" t="s">
        <v>218</v>
      </c>
      <c r="C253" s="426">
        <v>362.78822598139743</v>
      </c>
      <c r="D253" s="426">
        <v>400.46315387280009</v>
      </c>
      <c r="E253" s="426">
        <v>426.20871736881759</v>
      </c>
      <c r="F253" s="426">
        <v>462.6651114226338</v>
      </c>
      <c r="G253" s="426">
        <v>466.03921437758333</v>
      </c>
      <c r="H253" s="426">
        <v>513.90705605952621</v>
      </c>
      <c r="I253" s="1269">
        <v>482.80200000000002</v>
      </c>
    </row>
    <row r="254" spans="2:9" ht="26.4">
      <c r="B254" s="63" t="s">
        <v>219</v>
      </c>
      <c r="C254" s="426" t="s">
        <v>139</v>
      </c>
      <c r="D254" s="426" t="s">
        <v>139</v>
      </c>
      <c r="E254" s="426" t="s">
        <v>139</v>
      </c>
      <c r="F254" s="426" t="s">
        <v>139</v>
      </c>
      <c r="G254" s="426" t="s">
        <v>139</v>
      </c>
      <c r="H254" s="426" t="s">
        <v>139</v>
      </c>
      <c r="I254" s="1269" t="s">
        <v>855</v>
      </c>
    </row>
    <row r="255" spans="2:9">
      <c r="B255" s="63"/>
      <c r="C255" s="426"/>
      <c r="D255" s="426"/>
      <c r="E255" s="426"/>
      <c r="F255" s="426"/>
      <c r="G255" s="426"/>
      <c r="H255" s="426"/>
      <c r="I255" s="1269"/>
    </row>
    <row r="256" spans="2:9" ht="26.4">
      <c r="B256" s="88" t="s">
        <v>220</v>
      </c>
      <c r="C256" s="426"/>
      <c r="D256" s="426"/>
      <c r="E256" s="426"/>
      <c r="F256" s="426"/>
      <c r="G256" s="426"/>
      <c r="H256" s="426"/>
      <c r="I256" s="1269"/>
    </row>
    <row r="257" spans="2:9">
      <c r="B257" s="64" t="s">
        <v>213</v>
      </c>
      <c r="C257" s="426">
        <v>3577.9136138555091</v>
      </c>
      <c r="D257" s="426">
        <v>3798.5812974873552</v>
      </c>
      <c r="E257" s="426">
        <v>3716.3530843053295</v>
      </c>
      <c r="F257" s="426">
        <v>3655.9065164117928</v>
      </c>
      <c r="G257" s="426">
        <v>3606.6738662873686</v>
      </c>
      <c r="H257" s="426">
        <v>3856.5815221472176</v>
      </c>
      <c r="I257" s="1269">
        <v>3726.42</v>
      </c>
    </row>
    <row r="258" spans="2:9">
      <c r="B258" s="63" t="s">
        <v>214</v>
      </c>
      <c r="C258" s="426">
        <v>3577.9136138555091</v>
      </c>
      <c r="D258" s="426">
        <v>3798.5812974873552</v>
      </c>
      <c r="E258" s="426">
        <v>3716.3530843053295</v>
      </c>
      <c r="F258" s="426">
        <v>3655.9065164117928</v>
      </c>
      <c r="G258" s="426">
        <v>3606.6738662873686</v>
      </c>
      <c r="H258" s="426">
        <v>3856.5815221472176</v>
      </c>
      <c r="I258" s="1269">
        <v>3726.42</v>
      </c>
    </row>
    <row r="259" spans="2:9">
      <c r="B259" s="63" t="s">
        <v>215</v>
      </c>
      <c r="C259" s="426" t="s">
        <v>139</v>
      </c>
      <c r="D259" s="426" t="s">
        <v>139</v>
      </c>
      <c r="E259" s="426" t="s">
        <v>139</v>
      </c>
      <c r="F259" s="426" t="s">
        <v>139</v>
      </c>
      <c r="G259" s="426" t="s">
        <v>139</v>
      </c>
      <c r="H259" s="426" t="s">
        <v>139</v>
      </c>
      <c r="I259" s="1269" t="s">
        <v>854</v>
      </c>
    </row>
    <row r="260" spans="2:9">
      <c r="B260" s="64" t="s">
        <v>216</v>
      </c>
      <c r="C260" s="426">
        <v>2827.2379614939941</v>
      </c>
      <c r="D260" s="426">
        <v>3175.5103298899135</v>
      </c>
      <c r="E260" s="426">
        <v>3285.0192388613859</v>
      </c>
      <c r="F260" s="426">
        <v>3277.8000972619766</v>
      </c>
      <c r="G260" s="426">
        <v>3283.2977024579604</v>
      </c>
      <c r="H260" s="426">
        <v>3493.1253103864201</v>
      </c>
      <c r="I260" s="1269">
        <v>3479.547</v>
      </c>
    </row>
    <row r="261" spans="2:9" ht="15.6">
      <c r="B261" s="64" t="s">
        <v>1142</v>
      </c>
      <c r="C261" s="426">
        <v>362.78822598139743</v>
      </c>
      <c r="D261" s="426">
        <v>400.46315387280009</v>
      </c>
      <c r="E261" s="426">
        <v>426.20871736881759</v>
      </c>
      <c r="F261" s="426">
        <v>462.6651114226338</v>
      </c>
      <c r="G261" s="426">
        <v>466.03921437758333</v>
      </c>
      <c r="H261" s="426">
        <v>513.90705605952621</v>
      </c>
      <c r="I261" s="1269">
        <v>482.80200000000002</v>
      </c>
    </row>
    <row r="262" spans="2:9" ht="26.4">
      <c r="B262" s="63" t="s">
        <v>217</v>
      </c>
      <c r="C262" s="426" t="s">
        <v>139</v>
      </c>
      <c r="D262" s="426" t="s">
        <v>139</v>
      </c>
      <c r="E262" s="426" t="s">
        <v>139</v>
      </c>
      <c r="F262" s="426" t="s">
        <v>139</v>
      </c>
      <c r="G262" s="426" t="s">
        <v>139</v>
      </c>
      <c r="H262" s="426" t="s">
        <v>139</v>
      </c>
      <c r="I262" s="1269" t="s">
        <v>855</v>
      </c>
    </row>
    <row r="263" spans="2:9">
      <c r="B263" s="63" t="s">
        <v>218</v>
      </c>
      <c r="C263" s="426">
        <v>362.78822598139743</v>
      </c>
      <c r="D263" s="426">
        <v>400.46315387280009</v>
      </c>
      <c r="E263" s="426">
        <v>426.20871736881759</v>
      </c>
      <c r="F263" s="426">
        <v>462.6651114226338</v>
      </c>
      <c r="G263" s="426">
        <v>466.03921437758333</v>
      </c>
      <c r="H263" s="426">
        <v>513.90705605952621</v>
      </c>
      <c r="I263" s="1269">
        <v>482.80200000000002</v>
      </c>
    </row>
    <row r="264" spans="2:9" ht="26.4">
      <c r="B264" s="63" t="s">
        <v>219</v>
      </c>
      <c r="C264" s="432" t="s">
        <v>139</v>
      </c>
      <c r="D264" s="432" t="s">
        <v>139</v>
      </c>
      <c r="E264" s="432" t="s">
        <v>139</v>
      </c>
      <c r="F264" s="432" t="s">
        <v>139</v>
      </c>
      <c r="G264" s="432" t="s">
        <v>139</v>
      </c>
      <c r="H264" s="432" t="s">
        <v>139</v>
      </c>
      <c r="I264" s="1267" t="s">
        <v>855</v>
      </c>
    </row>
    <row r="265" spans="2:9">
      <c r="B265" s="63"/>
      <c r="C265" s="432"/>
      <c r="D265" s="432"/>
      <c r="E265" s="432"/>
      <c r="F265" s="432"/>
      <c r="G265" s="432"/>
      <c r="H265" s="432"/>
      <c r="I265" s="432"/>
    </row>
    <row r="266" spans="2:9" ht="42">
      <c r="B266" s="88" t="s">
        <v>1146</v>
      </c>
      <c r="C266" s="432"/>
      <c r="D266" s="432"/>
      <c r="E266" s="432"/>
      <c r="F266" s="432"/>
      <c r="G266" s="432"/>
      <c r="H266" s="432"/>
      <c r="I266" s="432"/>
    </row>
    <row r="267" spans="2:9">
      <c r="B267" s="64" t="s">
        <v>213</v>
      </c>
      <c r="C267" s="432" t="s">
        <v>139</v>
      </c>
      <c r="D267" s="432" t="s">
        <v>139</v>
      </c>
      <c r="E267" s="432" t="s">
        <v>139</v>
      </c>
      <c r="F267" s="432" t="s">
        <v>139</v>
      </c>
      <c r="G267" s="432" t="s">
        <v>139</v>
      </c>
      <c r="H267" s="432" t="s">
        <v>139</v>
      </c>
      <c r="I267" s="432" t="s">
        <v>139</v>
      </c>
    </row>
    <row r="268" spans="2:9">
      <c r="B268" s="63" t="s">
        <v>214</v>
      </c>
      <c r="C268" s="432" t="s">
        <v>139</v>
      </c>
      <c r="D268" s="432" t="s">
        <v>139</v>
      </c>
      <c r="E268" s="432" t="s">
        <v>139</v>
      </c>
      <c r="F268" s="432" t="s">
        <v>139</v>
      </c>
      <c r="G268" s="432" t="s">
        <v>139</v>
      </c>
      <c r="H268" s="432" t="s">
        <v>139</v>
      </c>
      <c r="I268" s="432" t="s">
        <v>139</v>
      </c>
    </row>
    <row r="269" spans="2:9">
      <c r="B269" s="63" t="s">
        <v>215</v>
      </c>
      <c r="C269" s="432" t="s">
        <v>139</v>
      </c>
      <c r="D269" s="432" t="s">
        <v>139</v>
      </c>
      <c r="E269" s="432" t="s">
        <v>139</v>
      </c>
      <c r="F269" s="432" t="s">
        <v>139</v>
      </c>
      <c r="G269" s="432" t="s">
        <v>139</v>
      </c>
      <c r="H269" s="432" t="s">
        <v>139</v>
      </c>
      <c r="I269" s="432" t="s">
        <v>139</v>
      </c>
    </row>
    <row r="270" spans="2:9">
      <c r="B270" s="64" t="s">
        <v>216</v>
      </c>
      <c r="C270" s="432" t="s">
        <v>139</v>
      </c>
      <c r="D270" s="432" t="s">
        <v>139</v>
      </c>
      <c r="E270" s="432" t="s">
        <v>139</v>
      </c>
      <c r="F270" s="432" t="s">
        <v>139</v>
      </c>
      <c r="G270" s="432" t="s">
        <v>139</v>
      </c>
      <c r="H270" s="432" t="s">
        <v>139</v>
      </c>
      <c r="I270" s="432" t="s">
        <v>139</v>
      </c>
    </row>
    <row r="271" spans="2:9">
      <c r="B271" s="64" t="s">
        <v>206</v>
      </c>
      <c r="C271" s="432" t="s">
        <v>139</v>
      </c>
      <c r="D271" s="432" t="s">
        <v>139</v>
      </c>
      <c r="E271" s="432" t="s">
        <v>139</v>
      </c>
      <c r="F271" s="432" t="s">
        <v>139</v>
      </c>
      <c r="G271" s="432" t="s">
        <v>139</v>
      </c>
      <c r="H271" s="432" t="s">
        <v>139</v>
      </c>
      <c r="I271" s="432" t="s">
        <v>139</v>
      </c>
    </row>
    <row r="272" spans="2:9" ht="26.4">
      <c r="B272" s="63" t="s">
        <v>217</v>
      </c>
      <c r="C272" s="432" t="s">
        <v>139</v>
      </c>
      <c r="D272" s="432" t="s">
        <v>139</v>
      </c>
      <c r="E272" s="432" t="s">
        <v>139</v>
      </c>
      <c r="F272" s="432" t="s">
        <v>139</v>
      </c>
      <c r="G272" s="432" t="s">
        <v>139</v>
      </c>
      <c r="H272" s="432" t="s">
        <v>139</v>
      </c>
      <c r="I272" s="432" t="s">
        <v>139</v>
      </c>
    </row>
    <row r="273" spans="2:9">
      <c r="B273" s="63" t="s">
        <v>218</v>
      </c>
      <c r="C273" s="432" t="s">
        <v>139</v>
      </c>
      <c r="D273" s="432" t="s">
        <v>139</v>
      </c>
      <c r="E273" s="432" t="s">
        <v>139</v>
      </c>
      <c r="F273" s="432" t="s">
        <v>139</v>
      </c>
      <c r="G273" s="432" t="s">
        <v>139</v>
      </c>
      <c r="H273" s="432" t="s">
        <v>139</v>
      </c>
      <c r="I273" s="432" t="s">
        <v>139</v>
      </c>
    </row>
    <row r="274" spans="2:9" ht="26.4">
      <c r="B274" s="63" t="s">
        <v>219</v>
      </c>
      <c r="C274" s="432" t="s">
        <v>139</v>
      </c>
      <c r="D274" s="432" t="s">
        <v>139</v>
      </c>
      <c r="E274" s="432" t="s">
        <v>139</v>
      </c>
      <c r="F274" s="432" t="s">
        <v>139</v>
      </c>
      <c r="G274" s="432" t="s">
        <v>139</v>
      </c>
      <c r="H274" s="432" t="s">
        <v>139</v>
      </c>
      <c r="I274" s="432" t="s">
        <v>139</v>
      </c>
    </row>
    <row r="275" spans="2:9">
      <c r="B275" s="63"/>
      <c r="C275" s="432"/>
      <c r="D275" s="432"/>
      <c r="E275" s="432"/>
      <c r="F275" s="432"/>
      <c r="G275" s="432"/>
      <c r="H275" s="432"/>
      <c r="I275" s="432"/>
    </row>
    <row r="276" spans="2:9" ht="39.6">
      <c r="B276" s="88" t="s">
        <v>222</v>
      </c>
      <c r="C276" s="432"/>
      <c r="D276" s="432"/>
      <c r="E276" s="432"/>
      <c r="F276" s="432"/>
      <c r="G276" s="432"/>
      <c r="H276" s="432"/>
      <c r="I276" s="432"/>
    </row>
    <row r="277" spans="2:9">
      <c r="B277" s="64" t="s">
        <v>213</v>
      </c>
      <c r="C277" s="432" t="s">
        <v>139</v>
      </c>
      <c r="D277" s="432" t="s">
        <v>139</v>
      </c>
      <c r="E277" s="432" t="s">
        <v>139</v>
      </c>
      <c r="F277" s="432" t="s">
        <v>139</v>
      </c>
      <c r="G277" s="432" t="s">
        <v>139</v>
      </c>
      <c r="H277" s="432" t="s">
        <v>139</v>
      </c>
      <c r="I277" s="432" t="s">
        <v>139</v>
      </c>
    </row>
    <row r="278" spans="2:9">
      <c r="B278" s="63" t="s">
        <v>214</v>
      </c>
      <c r="C278" s="432" t="s">
        <v>139</v>
      </c>
      <c r="D278" s="432" t="s">
        <v>139</v>
      </c>
      <c r="E278" s="432" t="s">
        <v>139</v>
      </c>
      <c r="F278" s="432" t="s">
        <v>139</v>
      </c>
      <c r="G278" s="432" t="s">
        <v>139</v>
      </c>
      <c r="H278" s="432" t="s">
        <v>139</v>
      </c>
      <c r="I278" s="432" t="s">
        <v>139</v>
      </c>
    </row>
    <row r="279" spans="2:9">
      <c r="B279" s="63" t="s">
        <v>215</v>
      </c>
      <c r="C279" s="432" t="s">
        <v>139</v>
      </c>
      <c r="D279" s="432" t="s">
        <v>139</v>
      </c>
      <c r="E279" s="432" t="s">
        <v>139</v>
      </c>
      <c r="F279" s="432" t="s">
        <v>139</v>
      </c>
      <c r="G279" s="432" t="s">
        <v>139</v>
      </c>
      <c r="H279" s="432" t="s">
        <v>139</v>
      </c>
      <c r="I279" s="432" t="s">
        <v>139</v>
      </c>
    </row>
    <row r="280" spans="2:9">
      <c r="B280" s="64" t="s">
        <v>216</v>
      </c>
      <c r="C280" s="432" t="s">
        <v>139</v>
      </c>
      <c r="D280" s="432" t="s">
        <v>139</v>
      </c>
      <c r="E280" s="432" t="s">
        <v>139</v>
      </c>
      <c r="F280" s="432" t="s">
        <v>139</v>
      </c>
      <c r="G280" s="432" t="s">
        <v>139</v>
      </c>
      <c r="H280" s="432" t="s">
        <v>139</v>
      </c>
      <c r="I280" s="432" t="s">
        <v>139</v>
      </c>
    </row>
    <row r="281" spans="2:9">
      <c r="B281" s="64" t="s">
        <v>206</v>
      </c>
      <c r="C281" s="432" t="s">
        <v>139</v>
      </c>
      <c r="D281" s="432" t="s">
        <v>139</v>
      </c>
      <c r="E281" s="432" t="s">
        <v>139</v>
      </c>
      <c r="F281" s="432" t="s">
        <v>139</v>
      </c>
      <c r="G281" s="432" t="s">
        <v>139</v>
      </c>
      <c r="H281" s="432" t="s">
        <v>139</v>
      </c>
      <c r="I281" s="432" t="s">
        <v>139</v>
      </c>
    </row>
    <row r="282" spans="2:9" ht="26.4">
      <c r="B282" s="63" t="s">
        <v>217</v>
      </c>
      <c r="C282" s="432" t="s">
        <v>139</v>
      </c>
      <c r="D282" s="432" t="s">
        <v>139</v>
      </c>
      <c r="E282" s="432" t="s">
        <v>139</v>
      </c>
      <c r="F282" s="432" t="s">
        <v>139</v>
      </c>
      <c r="G282" s="432" t="s">
        <v>139</v>
      </c>
      <c r="H282" s="432" t="s">
        <v>139</v>
      </c>
      <c r="I282" s="432" t="s">
        <v>139</v>
      </c>
    </row>
    <row r="283" spans="2:9">
      <c r="B283" s="63" t="s">
        <v>218</v>
      </c>
      <c r="C283" s="432" t="s">
        <v>139</v>
      </c>
      <c r="D283" s="432" t="s">
        <v>139</v>
      </c>
      <c r="E283" s="432" t="s">
        <v>139</v>
      </c>
      <c r="F283" s="432" t="s">
        <v>139</v>
      </c>
      <c r="G283" s="432" t="s">
        <v>139</v>
      </c>
      <c r="H283" s="432" t="s">
        <v>139</v>
      </c>
      <c r="I283" s="432" t="s">
        <v>139</v>
      </c>
    </row>
    <row r="284" spans="2:9" ht="27" thickBot="1">
      <c r="B284" s="507" t="s">
        <v>219</v>
      </c>
      <c r="C284" s="432" t="s">
        <v>139</v>
      </c>
      <c r="D284" s="432" t="s">
        <v>139</v>
      </c>
      <c r="E284" s="432" t="s">
        <v>139</v>
      </c>
      <c r="F284" s="432" t="s">
        <v>139</v>
      </c>
      <c r="G284" s="432" t="s">
        <v>139</v>
      </c>
      <c r="H284" s="432" t="s">
        <v>139</v>
      </c>
      <c r="I284" s="432" t="s">
        <v>139</v>
      </c>
    </row>
    <row r="285" spans="2:9" ht="15.6" thickTop="1" thickBot="1">
      <c r="B285" s="1359" t="s">
        <v>1147</v>
      </c>
      <c r="C285" s="1359"/>
      <c r="D285" s="1359"/>
      <c r="E285" s="1359"/>
      <c r="F285" s="1359"/>
      <c r="G285" s="1359"/>
      <c r="H285" s="1359"/>
      <c r="I285" s="1359"/>
    </row>
    <row r="286" spans="2:9" ht="15" thickTop="1">
      <c r="B286" s="1390" t="s">
        <v>1148</v>
      </c>
      <c r="C286" s="1390"/>
      <c r="D286" s="1390"/>
      <c r="E286" s="1390"/>
      <c r="F286" s="1390"/>
      <c r="G286" s="1390"/>
      <c r="H286" s="1390"/>
      <c r="I286" s="1390"/>
    </row>
    <row r="287" spans="2:9">
      <c r="B287" s="641"/>
      <c r="C287" s="641"/>
      <c r="D287" s="641"/>
      <c r="E287" s="641"/>
      <c r="F287" s="641"/>
      <c r="G287" s="641"/>
      <c r="H287" s="905"/>
      <c r="I287" s="905"/>
    </row>
    <row r="288" spans="2:9">
      <c r="B288" s="417"/>
      <c r="C288" s="411"/>
      <c r="D288" s="411"/>
      <c r="E288" s="411"/>
      <c r="F288" s="411"/>
      <c r="G288" s="411"/>
      <c r="H288" s="411"/>
      <c r="I288" s="411"/>
    </row>
    <row r="289" spans="2:9">
      <c r="B289" s="1358" t="s">
        <v>24</v>
      </c>
      <c r="C289" s="1358"/>
      <c r="D289" s="1358"/>
      <c r="E289" s="1358"/>
      <c r="F289" s="1358"/>
      <c r="G289" s="1358"/>
      <c r="H289" s="1358"/>
      <c r="I289" s="1358"/>
    </row>
    <row r="290" spans="2:9">
      <c r="B290" s="413" t="s">
        <v>23</v>
      </c>
      <c r="C290" s="411"/>
      <c r="D290" s="411"/>
      <c r="E290" s="411"/>
      <c r="F290" s="411"/>
      <c r="G290" s="411"/>
      <c r="H290" s="411"/>
      <c r="I290" s="411"/>
    </row>
    <row r="291" spans="2:9">
      <c r="B291" s="422" t="s">
        <v>172</v>
      </c>
      <c r="C291" s="411"/>
      <c r="D291" s="411"/>
      <c r="E291" s="411"/>
      <c r="F291" s="411"/>
      <c r="G291" s="411"/>
      <c r="H291" s="411"/>
      <c r="I291" s="411"/>
    </row>
    <row r="292" spans="2:9">
      <c r="B292" s="417"/>
      <c r="C292" s="411"/>
      <c r="D292" s="411"/>
      <c r="E292" s="411"/>
      <c r="F292" s="411"/>
      <c r="G292" s="411"/>
      <c r="H292" s="411"/>
      <c r="I292" s="411"/>
    </row>
    <row r="293" spans="2:9">
      <c r="B293" s="415"/>
      <c r="C293" s="416">
        <v>2014</v>
      </c>
      <c r="D293" s="416">
        <v>2015</v>
      </c>
      <c r="E293" s="416">
        <v>2016</v>
      </c>
      <c r="F293" s="416">
        <v>2017</v>
      </c>
      <c r="G293" s="416">
        <v>2018</v>
      </c>
      <c r="H293" s="416">
        <v>2019</v>
      </c>
      <c r="I293" s="416">
        <v>2020</v>
      </c>
    </row>
    <row r="294" spans="2:9">
      <c r="B294" s="85" t="s">
        <v>226</v>
      </c>
      <c r="C294" s="411"/>
      <c r="D294" s="411"/>
      <c r="E294" s="411"/>
      <c r="F294" s="411"/>
      <c r="G294" s="411"/>
      <c r="H294" s="411"/>
      <c r="I294" s="411"/>
    </row>
    <row r="295" spans="2:9">
      <c r="B295" s="85"/>
      <c r="C295" s="411"/>
      <c r="D295" s="411"/>
      <c r="E295" s="411"/>
      <c r="F295" s="411"/>
      <c r="G295" s="411"/>
      <c r="H295" s="411"/>
      <c r="I295" s="411"/>
    </row>
    <row r="296" spans="2:9">
      <c r="B296" s="1252" t="s">
        <v>398</v>
      </c>
      <c r="C296" s="411"/>
      <c r="D296" s="411"/>
      <c r="E296" s="411"/>
      <c r="F296" s="411"/>
      <c r="G296" s="411"/>
      <c r="H296" s="411"/>
      <c r="I296" s="411"/>
    </row>
    <row r="297" spans="2:9">
      <c r="B297" s="82" t="s">
        <v>228</v>
      </c>
      <c r="C297" s="461">
        <v>25</v>
      </c>
      <c r="D297" s="461">
        <v>25</v>
      </c>
      <c r="E297" s="461">
        <v>25</v>
      </c>
      <c r="F297" s="461">
        <v>25</v>
      </c>
      <c r="G297" s="461">
        <v>25</v>
      </c>
      <c r="H297" s="461">
        <v>25</v>
      </c>
      <c r="I297" s="461">
        <v>25</v>
      </c>
    </row>
    <row r="298" spans="2:9">
      <c r="B298" s="462" t="s">
        <v>229</v>
      </c>
      <c r="C298" s="461">
        <v>9</v>
      </c>
      <c r="D298" s="461">
        <v>9</v>
      </c>
      <c r="E298" s="461">
        <v>9</v>
      </c>
      <c r="F298" s="461">
        <v>9</v>
      </c>
      <c r="G298" s="461">
        <v>9</v>
      </c>
      <c r="H298" s="461">
        <v>9</v>
      </c>
      <c r="I298" s="461">
        <v>9</v>
      </c>
    </row>
    <row r="299" spans="2:9">
      <c r="B299" s="242" t="s">
        <v>162</v>
      </c>
      <c r="C299" s="461">
        <v>8</v>
      </c>
      <c r="D299" s="461">
        <v>8</v>
      </c>
      <c r="E299" s="461">
        <v>8</v>
      </c>
      <c r="F299" s="461">
        <v>8</v>
      </c>
      <c r="G299" s="461">
        <v>8</v>
      </c>
      <c r="H299" s="461">
        <v>8</v>
      </c>
      <c r="I299" s="461">
        <v>8</v>
      </c>
    </row>
    <row r="300" spans="2:9">
      <c r="B300" s="242" t="s">
        <v>230</v>
      </c>
      <c r="C300" s="461">
        <v>1</v>
      </c>
      <c r="D300" s="461">
        <v>1</v>
      </c>
      <c r="E300" s="461">
        <v>1</v>
      </c>
      <c r="F300" s="461">
        <v>1</v>
      </c>
      <c r="G300" s="461">
        <v>1</v>
      </c>
      <c r="H300" s="461">
        <v>1</v>
      </c>
      <c r="I300" s="461">
        <v>1</v>
      </c>
    </row>
    <row r="301" spans="2:9">
      <c r="B301" s="242" t="s">
        <v>231</v>
      </c>
      <c r="C301" s="461" t="s">
        <v>139</v>
      </c>
      <c r="D301" s="461" t="s">
        <v>139</v>
      </c>
      <c r="E301" s="461" t="s">
        <v>139</v>
      </c>
      <c r="F301" s="461" t="s">
        <v>139</v>
      </c>
      <c r="G301" s="461" t="s">
        <v>139</v>
      </c>
      <c r="H301" s="461" t="s">
        <v>139</v>
      </c>
      <c r="I301" s="461" t="s">
        <v>139</v>
      </c>
    </row>
    <row r="302" spans="2:9">
      <c r="B302" s="463" t="s">
        <v>232</v>
      </c>
      <c r="C302" s="461" t="s">
        <v>139</v>
      </c>
      <c r="D302" s="461" t="s">
        <v>139</v>
      </c>
      <c r="E302" s="461" t="s">
        <v>139</v>
      </c>
      <c r="F302" s="461" t="s">
        <v>139</v>
      </c>
      <c r="G302" s="461" t="s">
        <v>139</v>
      </c>
      <c r="H302" s="461" t="s">
        <v>139</v>
      </c>
      <c r="I302" s="461" t="s">
        <v>139</v>
      </c>
    </row>
    <row r="303" spans="2:9">
      <c r="B303" s="463" t="s">
        <v>233</v>
      </c>
      <c r="C303" s="461" t="s">
        <v>139</v>
      </c>
      <c r="D303" s="461" t="s">
        <v>139</v>
      </c>
      <c r="E303" s="461" t="s">
        <v>139</v>
      </c>
      <c r="F303" s="461" t="s">
        <v>139</v>
      </c>
      <c r="G303" s="461" t="s">
        <v>139</v>
      </c>
      <c r="H303" s="461" t="s">
        <v>139</v>
      </c>
      <c r="I303" s="461" t="s">
        <v>139</v>
      </c>
    </row>
    <row r="304" spans="2:9">
      <c r="B304" s="463" t="s">
        <v>234</v>
      </c>
      <c r="C304" s="461" t="s">
        <v>139</v>
      </c>
      <c r="D304" s="461" t="s">
        <v>139</v>
      </c>
      <c r="E304" s="461" t="s">
        <v>139</v>
      </c>
      <c r="F304" s="461" t="s">
        <v>139</v>
      </c>
      <c r="G304" s="461" t="s">
        <v>139</v>
      </c>
      <c r="H304" s="461" t="s">
        <v>139</v>
      </c>
      <c r="I304" s="461" t="s">
        <v>139</v>
      </c>
    </row>
    <row r="305" spans="2:9">
      <c r="B305" s="463" t="s">
        <v>235</v>
      </c>
      <c r="C305" s="461" t="s">
        <v>139</v>
      </c>
      <c r="D305" s="461" t="s">
        <v>139</v>
      </c>
      <c r="E305" s="461" t="s">
        <v>139</v>
      </c>
      <c r="F305" s="461" t="s">
        <v>139</v>
      </c>
      <c r="G305" s="461" t="s">
        <v>139</v>
      </c>
      <c r="H305" s="461" t="s">
        <v>139</v>
      </c>
      <c r="I305" s="461" t="s">
        <v>139</v>
      </c>
    </row>
    <row r="306" spans="2:9">
      <c r="B306" s="463" t="s">
        <v>236</v>
      </c>
      <c r="C306" s="461" t="s">
        <v>139</v>
      </c>
      <c r="D306" s="461" t="s">
        <v>139</v>
      </c>
      <c r="E306" s="461" t="s">
        <v>139</v>
      </c>
      <c r="F306" s="461" t="s">
        <v>139</v>
      </c>
      <c r="G306" s="461" t="s">
        <v>139</v>
      </c>
      <c r="H306" s="461" t="s">
        <v>139</v>
      </c>
      <c r="I306" s="461" t="s">
        <v>139</v>
      </c>
    </row>
    <row r="307" spans="2:9">
      <c r="B307" s="462" t="s">
        <v>237</v>
      </c>
      <c r="C307" s="461">
        <v>16</v>
      </c>
      <c r="D307" s="461">
        <v>16</v>
      </c>
      <c r="E307" s="461">
        <v>16</v>
      </c>
      <c r="F307" s="461">
        <v>16</v>
      </c>
      <c r="G307" s="461">
        <v>16</v>
      </c>
      <c r="H307" s="461">
        <v>16</v>
      </c>
      <c r="I307" s="461">
        <v>16</v>
      </c>
    </row>
    <row r="308" spans="2:9">
      <c r="B308" s="47"/>
      <c r="C308" s="461"/>
      <c r="D308" s="461"/>
      <c r="E308" s="461"/>
      <c r="F308" s="461"/>
      <c r="G308" s="461"/>
      <c r="H308" s="461"/>
      <c r="I308" s="461"/>
    </row>
    <row r="309" spans="2:9">
      <c r="B309" s="85" t="s">
        <v>241</v>
      </c>
      <c r="C309" s="461"/>
      <c r="D309" s="461"/>
      <c r="E309" s="461"/>
      <c r="F309" s="461"/>
      <c r="G309" s="461"/>
      <c r="H309" s="461"/>
      <c r="I309" s="461"/>
    </row>
    <row r="310" spans="2:9">
      <c r="B310" s="85"/>
      <c r="C310" s="461"/>
      <c r="D310" s="461"/>
      <c r="E310" s="461"/>
      <c r="F310" s="461"/>
      <c r="G310" s="461"/>
      <c r="H310" s="461"/>
      <c r="I310" s="461"/>
    </row>
    <row r="311" spans="2:9">
      <c r="B311" s="561" t="s">
        <v>1149</v>
      </c>
      <c r="C311" s="461"/>
      <c r="D311" s="461"/>
      <c r="E311" s="461"/>
      <c r="F311" s="461"/>
      <c r="G311" s="461"/>
      <c r="H311" s="461"/>
      <c r="I311" s="461"/>
    </row>
    <row r="312" spans="2:9">
      <c r="B312" s="82" t="s">
        <v>228</v>
      </c>
      <c r="C312" s="461">
        <v>7</v>
      </c>
      <c r="D312" s="461">
        <v>7</v>
      </c>
      <c r="E312" s="461">
        <v>7</v>
      </c>
      <c r="F312" s="461">
        <v>8</v>
      </c>
      <c r="G312" s="461">
        <v>8</v>
      </c>
      <c r="H312" s="461">
        <v>8</v>
      </c>
      <c r="I312" s="461">
        <v>8</v>
      </c>
    </row>
    <row r="313" spans="2:9">
      <c r="B313" s="462" t="s">
        <v>229</v>
      </c>
      <c r="C313" s="461">
        <v>7</v>
      </c>
      <c r="D313" s="461">
        <v>7</v>
      </c>
      <c r="E313" s="461">
        <v>7</v>
      </c>
      <c r="F313" s="461">
        <v>8</v>
      </c>
      <c r="G313" s="461">
        <v>8</v>
      </c>
      <c r="H313" s="461">
        <v>8</v>
      </c>
      <c r="I313" s="461">
        <v>8</v>
      </c>
    </row>
    <row r="314" spans="2:9">
      <c r="B314" s="242" t="s">
        <v>162</v>
      </c>
      <c r="C314" s="461">
        <v>6</v>
      </c>
      <c r="D314" s="461">
        <v>6</v>
      </c>
      <c r="E314" s="461">
        <v>6</v>
      </c>
      <c r="F314" s="461">
        <v>7</v>
      </c>
      <c r="G314" s="461">
        <v>7</v>
      </c>
      <c r="H314" s="461">
        <v>7</v>
      </c>
      <c r="I314" s="461">
        <v>7</v>
      </c>
    </row>
    <row r="315" spans="2:9">
      <c r="B315" s="242" t="s">
        <v>230</v>
      </c>
      <c r="C315" s="461" t="s">
        <v>139</v>
      </c>
      <c r="D315" s="461" t="s">
        <v>139</v>
      </c>
      <c r="E315" s="461" t="s">
        <v>139</v>
      </c>
      <c r="F315" s="461" t="s">
        <v>139</v>
      </c>
      <c r="G315" s="461" t="s">
        <v>139</v>
      </c>
      <c r="H315" s="461" t="s">
        <v>139</v>
      </c>
      <c r="I315" s="461" t="s">
        <v>139</v>
      </c>
    </row>
    <row r="316" spans="2:9">
      <c r="B316" s="242" t="s">
        <v>231</v>
      </c>
      <c r="C316" s="461" t="s">
        <v>139</v>
      </c>
      <c r="D316" s="461" t="s">
        <v>139</v>
      </c>
      <c r="E316" s="461" t="s">
        <v>139</v>
      </c>
      <c r="F316" s="461" t="s">
        <v>139</v>
      </c>
      <c r="G316" s="461" t="s">
        <v>139</v>
      </c>
      <c r="H316" s="461" t="s">
        <v>139</v>
      </c>
      <c r="I316" s="461" t="s">
        <v>139</v>
      </c>
    </row>
    <row r="317" spans="2:9">
      <c r="B317" s="463" t="s">
        <v>232</v>
      </c>
      <c r="C317" s="461" t="s">
        <v>139</v>
      </c>
      <c r="D317" s="461" t="s">
        <v>139</v>
      </c>
      <c r="E317" s="461" t="s">
        <v>139</v>
      </c>
      <c r="F317" s="461" t="s">
        <v>139</v>
      </c>
      <c r="G317" s="461" t="s">
        <v>139</v>
      </c>
      <c r="H317" s="461" t="s">
        <v>139</v>
      </c>
      <c r="I317" s="461" t="s">
        <v>139</v>
      </c>
    </row>
    <row r="318" spans="2:9">
      <c r="B318" s="463" t="s">
        <v>233</v>
      </c>
      <c r="C318" s="461" t="s">
        <v>139</v>
      </c>
      <c r="D318" s="461" t="s">
        <v>139</v>
      </c>
      <c r="E318" s="461" t="s">
        <v>139</v>
      </c>
      <c r="F318" s="461" t="s">
        <v>139</v>
      </c>
      <c r="G318" s="461" t="s">
        <v>139</v>
      </c>
      <c r="H318" s="461" t="s">
        <v>139</v>
      </c>
      <c r="I318" s="461" t="s">
        <v>139</v>
      </c>
    </row>
    <row r="319" spans="2:9">
      <c r="B319" s="463" t="s">
        <v>234</v>
      </c>
      <c r="C319" s="461" t="s">
        <v>139</v>
      </c>
      <c r="D319" s="461" t="s">
        <v>139</v>
      </c>
      <c r="E319" s="461" t="s">
        <v>139</v>
      </c>
      <c r="F319" s="461" t="s">
        <v>139</v>
      </c>
      <c r="G319" s="461" t="s">
        <v>139</v>
      </c>
      <c r="H319" s="461" t="s">
        <v>139</v>
      </c>
      <c r="I319" s="461" t="s">
        <v>139</v>
      </c>
    </row>
    <row r="320" spans="2:9">
      <c r="B320" s="463" t="s">
        <v>235</v>
      </c>
      <c r="C320" s="461" t="s">
        <v>139</v>
      </c>
      <c r="D320" s="461" t="s">
        <v>139</v>
      </c>
      <c r="E320" s="461" t="s">
        <v>139</v>
      </c>
      <c r="F320" s="461" t="s">
        <v>139</v>
      </c>
      <c r="G320" s="461" t="s">
        <v>139</v>
      </c>
      <c r="H320" s="461" t="s">
        <v>139</v>
      </c>
      <c r="I320" s="461" t="s">
        <v>139</v>
      </c>
    </row>
    <row r="321" spans="2:9">
      <c r="B321" s="463" t="s">
        <v>236</v>
      </c>
      <c r="C321" s="461">
        <v>1</v>
      </c>
      <c r="D321" s="461">
        <v>1</v>
      </c>
      <c r="E321" s="461">
        <v>1</v>
      </c>
      <c r="F321" s="461">
        <v>1</v>
      </c>
      <c r="G321" s="461">
        <v>1</v>
      </c>
      <c r="H321" s="461">
        <v>1</v>
      </c>
      <c r="I321" s="461">
        <v>1</v>
      </c>
    </row>
    <row r="322" spans="2:9">
      <c r="B322" s="462" t="s">
        <v>237</v>
      </c>
      <c r="C322" s="461" t="s">
        <v>139</v>
      </c>
      <c r="D322" s="461" t="s">
        <v>139</v>
      </c>
      <c r="E322" s="461" t="s">
        <v>139</v>
      </c>
      <c r="F322" s="461" t="s">
        <v>139</v>
      </c>
      <c r="G322" s="461" t="s">
        <v>139</v>
      </c>
      <c r="H322" s="461" t="s">
        <v>139</v>
      </c>
      <c r="I322" s="461" t="s">
        <v>139</v>
      </c>
    </row>
    <row r="323" spans="2:9">
      <c r="B323" s="462"/>
      <c r="C323" s="461"/>
      <c r="D323" s="461"/>
      <c r="E323" s="461"/>
      <c r="F323" s="461"/>
      <c r="G323" s="461"/>
      <c r="H323" s="461"/>
      <c r="I323" s="461"/>
    </row>
    <row r="324" spans="2:9">
      <c r="B324" s="561" t="s">
        <v>1150</v>
      </c>
      <c r="C324" s="461"/>
      <c r="D324" s="461"/>
      <c r="E324" s="461"/>
      <c r="F324" s="461"/>
      <c r="G324" s="461"/>
      <c r="H324" s="461"/>
      <c r="I324" s="461"/>
    </row>
    <row r="325" spans="2:9">
      <c r="B325" s="82" t="s">
        <v>228</v>
      </c>
      <c r="C325" s="461">
        <v>9</v>
      </c>
      <c r="D325" s="461">
        <v>9</v>
      </c>
      <c r="E325" s="461">
        <v>9</v>
      </c>
      <c r="F325" s="461">
        <v>9</v>
      </c>
      <c r="G325" s="461">
        <v>9</v>
      </c>
      <c r="H325" s="461">
        <v>9</v>
      </c>
      <c r="I325" s="461">
        <v>9</v>
      </c>
    </row>
    <row r="326" spans="2:9">
      <c r="B326" s="462" t="s">
        <v>229</v>
      </c>
      <c r="C326" s="461">
        <v>9</v>
      </c>
      <c r="D326" s="461">
        <v>9</v>
      </c>
      <c r="E326" s="461">
        <v>9</v>
      </c>
      <c r="F326" s="461">
        <v>9</v>
      </c>
      <c r="G326" s="461">
        <v>9</v>
      </c>
      <c r="H326" s="461">
        <v>9</v>
      </c>
      <c r="I326" s="461">
        <v>9</v>
      </c>
    </row>
    <row r="327" spans="2:9">
      <c r="B327" s="242" t="s">
        <v>162</v>
      </c>
      <c r="C327" s="461">
        <v>8</v>
      </c>
      <c r="D327" s="461">
        <v>8</v>
      </c>
      <c r="E327" s="461">
        <v>8</v>
      </c>
      <c r="F327" s="461">
        <v>8</v>
      </c>
      <c r="G327" s="461">
        <v>8</v>
      </c>
      <c r="H327" s="461">
        <v>8</v>
      </c>
      <c r="I327" s="461">
        <v>8</v>
      </c>
    </row>
    <row r="328" spans="2:9">
      <c r="B328" s="242" t="s">
        <v>230</v>
      </c>
      <c r="C328" s="461">
        <v>1</v>
      </c>
      <c r="D328" s="461">
        <v>1</v>
      </c>
      <c r="E328" s="461">
        <v>1</v>
      </c>
      <c r="F328" s="461">
        <v>1</v>
      </c>
      <c r="G328" s="461">
        <v>1</v>
      </c>
      <c r="H328" s="461">
        <v>1</v>
      </c>
      <c r="I328" s="461">
        <v>1</v>
      </c>
    </row>
    <row r="329" spans="2:9">
      <c r="B329" s="242" t="s">
        <v>231</v>
      </c>
      <c r="C329" s="461" t="s">
        <v>139</v>
      </c>
      <c r="D329" s="461" t="s">
        <v>139</v>
      </c>
      <c r="E329" s="461" t="s">
        <v>139</v>
      </c>
      <c r="F329" s="461" t="s">
        <v>139</v>
      </c>
      <c r="G329" s="461" t="s">
        <v>139</v>
      </c>
      <c r="H329" s="461" t="s">
        <v>139</v>
      </c>
      <c r="I329" s="461" t="s">
        <v>139</v>
      </c>
    </row>
    <row r="330" spans="2:9">
      <c r="B330" s="463" t="s">
        <v>232</v>
      </c>
      <c r="C330" s="461" t="s">
        <v>139</v>
      </c>
      <c r="D330" s="461" t="s">
        <v>139</v>
      </c>
      <c r="E330" s="461" t="s">
        <v>139</v>
      </c>
      <c r="F330" s="461" t="s">
        <v>139</v>
      </c>
      <c r="G330" s="461" t="s">
        <v>139</v>
      </c>
      <c r="H330" s="461" t="s">
        <v>139</v>
      </c>
      <c r="I330" s="461" t="s">
        <v>139</v>
      </c>
    </row>
    <row r="331" spans="2:9">
      <c r="B331" s="463" t="s">
        <v>233</v>
      </c>
      <c r="C331" s="461" t="s">
        <v>139</v>
      </c>
      <c r="D331" s="461" t="s">
        <v>139</v>
      </c>
      <c r="E331" s="461" t="s">
        <v>139</v>
      </c>
      <c r="F331" s="461" t="s">
        <v>139</v>
      </c>
      <c r="G331" s="461" t="s">
        <v>139</v>
      </c>
      <c r="H331" s="461" t="s">
        <v>139</v>
      </c>
      <c r="I331" s="461" t="s">
        <v>139</v>
      </c>
    </row>
    <row r="332" spans="2:9">
      <c r="B332" s="463" t="s">
        <v>234</v>
      </c>
      <c r="C332" s="461" t="s">
        <v>139</v>
      </c>
      <c r="D332" s="461" t="s">
        <v>139</v>
      </c>
      <c r="E332" s="461" t="s">
        <v>139</v>
      </c>
      <c r="F332" s="461" t="s">
        <v>139</v>
      </c>
      <c r="G332" s="461" t="s">
        <v>139</v>
      </c>
      <c r="H332" s="461" t="s">
        <v>139</v>
      </c>
      <c r="I332" s="461" t="s">
        <v>139</v>
      </c>
    </row>
    <row r="333" spans="2:9">
      <c r="B333" s="463" t="s">
        <v>235</v>
      </c>
      <c r="C333" s="461" t="s">
        <v>139</v>
      </c>
      <c r="D333" s="461" t="s">
        <v>139</v>
      </c>
      <c r="E333" s="461" t="s">
        <v>139</v>
      </c>
      <c r="F333" s="461" t="s">
        <v>139</v>
      </c>
      <c r="G333" s="461" t="s">
        <v>139</v>
      </c>
      <c r="H333" s="461" t="s">
        <v>139</v>
      </c>
      <c r="I333" s="461" t="s">
        <v>139</v>
      </c>
    </row>
    <row r="334" spans="2:9">
      <c r="B334" s="463" t="s">
        <v>236</v>
      </c>
      <c r="C334" s="461" t="s">
        <v>139</v>
      </c>
      <c r="D334" s="461" t="s">
        <v>139</v>
      </c>
      <c r="E334" s="461" t="s">
        <v>139</v>
      </c>
      <c r="F334" s="461" t="s">
        <v>139</v>
      </c>
      <c r="G334" s="461" t="s">
        <v>139</v>
      </c>
      <c r="H334" s="461" t="s">
        <v>139</v>
      </c>
      <c r="I334" s="461" t="s">
        <v>139</v>
      </c>
    </row>
    <row r="335" spans="2:9" ht="15" thickBot="1">
      <c r="B335" s="462" t="s">
        <v>237</v>
      </c>
      <c r="C335" s="461" t="s">
        <v>139</v>
      </c>
      <c r="D335" s="461" t="s">
        <v>139</v>
      </c>
      <c r="E335" s="461" t="s">
        <v>139</v>
      </c>
      <c r="F335" s="461" t="s">
        <v>139</v>
      </c>
      <c r="G335" s="461" t="s">
        <v>139</v>
      </c>
      <c r="H335" s="461" t="s">
        <v>139</v>
      </c>
      <c r="I335" s="461" t="s">
        <v>139</v>
      </c>
    </row>
    <row r="336" spans="2:9" ht="15" thickTop="1">
      <c r="B336" s="1359" t="s">
        <v>1151</v>
      </c>
      <c r="C336" s="1359"/>
      <c r="D336" s="1359"/>
      <c r="E336" s="1359"/>
      <c r="F336" s="1359"/>
      <c r="G336" s="1359"/>
      <c r="H336" s="1359"/>
      <c r="I336" s="1359"/>
    </row>
    <row r="337" spans="2:9">
      <c r="B337" s="1310"/>
      <c r="C337" s="1310"/>
      <c r="D337" s="1310"/>
      <c r="E337" s="1310"/>
      <c r="F337" s="1310"/>
      <c r="G337" s="1310"/>
      <c r="H337" s="1310"/>
      <c r="I337" s="1310"/>
    </row>
    <row r="338" spans="2:9">
      <c r="B338" s="417"/>
      <c r="C338" s="411"/>
      <c r="D338" s="411"/>
      <c r="E338" s="411"/>
      <c r="F338" s="411"/>
      <c r="G338" s="411"/>
      <c r="H338" s="411"/>
      <c r="I338" s="411"/>
    </row>
    <row r="339" spans="2:9">
      <c r="B339" s="1358" t="s">
        <v>26</v>
      </c>
      <c r="C339" s="1358"/>
      <c r="D339" s="1358"/>
      <c r="E339" s="1358"/>
      <c r="F339" s="1358"/>
      <c r="G339" s="1358"/>
      <c r="H339" s="1358"/>
      <c r="I339" s="1358"/>
    </row>
    <row r="340" spans="2:9">
      <c r="B340" s="413" t="s">
        <v>25</v>
      </c>
      <c r="C340" s="411"/>
      <c r="D340" s="411"/>
      <c r="E340" s="411"/>
      <c r="F340" s="411"/>
      <c r="G340" s="411"/>
      <c r="H340" s="411"/>
      <c r="I340" s="411"/>
    </row>
    <row r="341" spans="2:9">
      <c r="B341" s="422" t="s">
        <v>115</v>
      </c>
      <c r="C341" s="411"/>
      <c r="D341" s="411"/>
      <c r="E341" s="411"/>
      <c r="F341" s="411"/>
      <c r="G341" s="411"/>
      <c r="H341" s="411"/>
      <c r="I341" s="411"/>
    </row>
    <row r="342" spans="2:9">
      <c r="B342" s="417"/>
      <c r="C342" s="411"/>
      <c r="D342" s="411"/>
      <c r="E342" s="411"/>
      <c r="F342" s="411"/>
      <c r="G342" s="411"/>
      <c r="H342" s="411"/>
      <c r="I342" s="411"/>
    </row>
    <row r="343" spans="2:9">
      <c r="B343" s="415"/>
      <c r="C343" s="416">
        <v>2014</v>
      </c>
      <c r="D343" s="416">
        <v>2015</v>
      </c>
      <c r="E343" s="416">
        <v>2016</v>
      </c>
      <c r="F343" s="416">
        <v>2017</v>
      </c>
      <c r="G343" s="416">
        <v>2018</v>
      </c>
      <c r="H343" s="416">
        <v>2019</v>
      </c>
      <c r="I343" s="416">
        <v>2020</v>
      </c>
    </row>
    <row r="344" spans="2:9">
      <c r="B344" s="85" t="s">
        <v>226</v>
      </c>
      <c r="C344" s="510"/>
      <c r="D344" s="510"/>
      <c r="E344" s="510"/>
      <c r="F344" s="510"/>
      <c r="G344" s="510"/>
      <c r="H344" s="510"/>
      <c r="I344" s="510"/>
    </row>
    <row r="345" spans="2:9">
      <c r="B345" s="85"/>
      <c r="C345" s="510"/>
      <c r="D345" s="510"/>
      <c r="E345" s="510"/>
      <c r="F345" s="510"/>
      <c r="G345" s="510"/>
      <c r="H345" s="510"/>
      <c r="I345" s="510"/>
    </row>
    <row r="346" spans="2:9">
      <c r="B346" s="1252" t="s">
        <v>1695</v>
      </c>
      <c r="C346" s="510"/>
      <c r="D346" s="510"/>
      <c r="E346" s="510"/>
      <c r="F346" s="510"/>
      <c r="G346" s="510"/>
      <c r="H346" s="510"/>
      <c r="I346" s="510"/>
    </row>
    <row r="347" spans="2:9">
      <c r="B347" s="82" t="s">
        <v>246</v>
      </c>
      <c r="C347" s="458">
        <v>5.9966999999999999E-2</v>
      </c>
      <c r="D347" s="458">
        <v>6.0260000000000001E-2</v>
      </c>
      <c r="E347" s="458">
        <v>6.1693999999999999E-2</v>
      </c>
      <c r="F347" s="458">
        <v>6.5656999999999993E-2</v>
      </c>
      <c r="G347" s="458">
        <v>7.0921999999999999E-2</v>
      </c>
      <c r="H347" s="458">
        <v>7.0696999999999996E-2</v>
      </c>
      <c r="I347" s="458">
        <v>7.9021999999999995E-2</v>
      </c>
    </row>
    <row r="348" spans="2:9">
      <c r="B348" s="462" t="s">
        <v>247</v>
      </c>
      <c r="C348" s="458">
        <v>5.9966999999999999E-2</v>
      </c>
      <c r="D348" s="458">
        <v>6.0260000000000001E-2</v>
      </c>
      <c r="E348" s="458">
        <v>6.1693999999999999E-2</v>
      </c>
      <c r="F348" s="458">
        <v>6.5656999999999993E-2</v>
      </c>
      <c r="G348" s="458">
        <v>7.0921999999999999E-2</v>
      </c>
      <c r="H348" s="458">
        <v>7.0696999999999996E-2</v>
      </c>
      <c r="I348" s="458">
        <v>7.9021999999999995E-2</v>
      </c>
    </row>
    <row r="349" spans="2:9">
      <c r="B349" s="466" t="s">
        <v>248</v>
      </c>
      <c r="C349" s="469" t="s">
        <v>139</v>
      </c>
      <c r="D349" s="469" t="s">
        <v>139</v>
      </c>
      <c r="E349" s="469" t="s">
        <v>139</v>
      </c>
      <c r="F349" s="469" t="s">
        <v>139</v>
      </c>
      <c r="G349" s="469" t="s">
        <v>139</v>
      </c>
      <c r="H349" s="469" t="s">
        <v>139</v>
      </c>
      <c r="I349" s="469" t="s">
        <v>139</v>
      </c>
    </row>
    <row r="350" spans="2:9">
      <c r="B350" s="466" t="s">
        <v>249</v>
      </c>
      <c r="C350" s="469" t="s">
        <v>139</v>
      </c>
      <c r="D350" s="469" t="s">
        <v>139</v>
      </c>
      <c r="E350" s="469" t="s">
        <v>139</v>
      </c>
      <c r="F350" s="469" t="s">
        <v>139</v>
      </c>
      <c r="G350" s="469" t="s">
        <v>139</v>
      </c>
      <c r="H350" s="469" t="s">
        <v>139</v>
      </c>
      <c r="I350" s="469" t="s">
        <v>139</v>
      </c>
    </row>
    <row r="351" spans="2:9">
      <c r="B351" s="47" t="s">
        <v>253</v>
      </c>
      <c r="C351" s="469" t="s">
        <v>139</v>
      </c>
      <c r="D351" s="469" t="s">
        <v>139</v>
      </c>
      <c r="E351" s="469" t="s">
        <v>139</v>
      </c>
      <c r="F351" s="469" t="s">
        <v>139</v>
      </c>
      <c r="G351" s="469" t="s">
        <v>139</v>
      </c>
      <c r="H351" s="469" t="s">
        <v>139</v>
      </c>
      <c r="I351" s="469" t="s">
        <v>139</v>
      </c>
    </row>
    <row r="352" spans="2:9">
      <c r="B352" s="411"/>
      <c r="C352" s="469"/>
      <c r="D352" s="469"/>
      <c r="E352" s="469"/>
      <c r="F352" s="469"/>
      <c r="G352" s="469"/>
      <c r="H352" s="469"/>
      <c r="I352" s="469"/>
    </row>
    <row r="353" spans="2:9">
      <c r="B353" s="85" t="s">
        <v>241</v>
      </c>
      <c r="C353" s="469"/>
      <c r="D353" s="469"/>
      <c r="E353" s="469"/>
      <c r="F353" s="469"/>
      <c r="G353" s="469"/>
      <c r="H353" s="469"/>
      <c r="I353" s="469"/>
    </row>
    <row r="354" spans="2:9">
      <c r="B354" s="85"/>
      <c r="C354" s="469"/>
      <c r="D354" s="469"/>
      <c r="E354" s="469"/>
      <c r="F354" s="469"/>
      <c r="G354" s="469"/>
      <c r="H354" s="469"/>
      <c r="I354" s="469"/>
    </row>
    <row r="355" spans="2:9">
      <c r="B355" s="561" t="s">
        <v>413</v>
      </c>
      <c r="C355" s="469"/>
      <c r="D355" s="469"/>
      <c r="E355" s="469"/>
      <c r="F355" s="469"/>
      <c r="G355" s="469"/>
      <c r="H355" s="469"/>
      <c r="I355" s="469"/>
    </row>
    <row r="356" spans="2:9">
      <c r="B356" s="82" t="s">
        <v>246</v>
      </c>
      <c r="C356" s="1272">
        <v>3.8849999999999998</v>
      </c>
      <c r="D356" s="1272">
        <v>4.1180000000000003</v>
      </c>
      <c r="E356" s="1272">
        <v>4.2610000000000001</v>
      </c>
      <c r="F356" s="1272">
        <v>4.4580000000000002</v>
      </c>
      <c r="G356" s="1272">
        <v>4.9210000000000003</v>
      </c>
      <c r="H356" s="1272">
        <v>5.4089999999999998</v>
      </c>
      <c r="I356" s="1272">
        <v>6.15</v>
      </c>
    </row>
    <row r="357" spans="2:9">
      <c r="B357" s="462" t="s">
        <v>247</v>
      </c>
      <c r="C357" s="458">
        <v>3.8853689999999999</v>
      </c>
      <c r="D357" s="458">
        <v>4.1176589999999997</v>
      </c>
      <c r="E357" s="458">
        <v>4.2614989999999997</v>
      </c>
      <c r="F357" s="458">
        <v>4.4579449999999996</v>
      </c>
      <c r="G357" s="458">
        <v>4.9209680000000002</v>
      </c>
      <c r="H357" s="458">
        <v>5.409319</v>
      </c>
      <c r="I357" s="458">
        <v>6.1497299999999999</v>
      </c>
    </row>
    <row r="358" spans="2:9">
      <c r="B358" s="473" t="s">
        <v>254</v>
      </c>
      <c r="C358" s="458">
        <v>3.6859769999999998</v>
      </c>
      <c r="D358" s="458">
        <v>3.8923920000000001</v>
      </c>
      <c r="E358" s="458">
        <v>4.0108379999999997</v>
      </c>
      <c r="F358" s="458">
        <v>4.1823829999999997</v>
      </c>
      <c r="G358" s="458">
        <v>4.623837</v>
      </c>
      <c r="H358" s="458">
        <v>5.0874030000000001</v>
      </c>
      <c r="I358" s="458">
        <v>5.8014970000000003</v>
      </c>
    </row>
    <row r="359" spans="2:9" ht="15.6">
      <c r="B359" s="720" t="s">
        <v>1152</v>
      </c>
      <c r="C359" s="458">
        <v>0.19939200000000001</v>
      </c>
      <c r="D359" s="458">
        <v>0.225267</v>
      </c>
      <c r="E359" s="458">
        <v>0.25066100000000002</v>
      </c>
      <c r="F359" s="458">
        <v>0.27556199999999997</v>
      </c>
      <c r="G359" s="458">
        <v>0.29713099999999998</v>
      </c>
      <c r="H359" s="458">
        <v>0.32191599999999998</v>
      </c>
      <c r="I359" s="458">
        <v>0.34823300000000001</v>
      </c>
    </row>
    <row r="360" spans="2:9">
      <c r="B360" s="473" t="s">
        <v>256</v>
      </c>
      <c r="C360" s="469" t="s">
        <v>139</v>
      </c>
      <c r="D360" s="469" t="s">
        <v>139</v>
      </c>
      <c r="E360" s="469" t="s">
        <v>139</v>
      </c>
      <c r="F360" s="469" t="s">
        <v>139</v>
      </c>
      <c r="G360" s="469" t="s">
        <v>139</v>
      </c>
      <c r="H360" s="469" t="s">
        <v>139</v>
      </c>
      <c r="I360" s="469" t="s">
        <v>139</v>
      </c>
    </row>
    <row r="361" spans="2:9">
      <c r="B361" s="473" t="s">
        <v>257</v>
      </c>
      <c r="C361" s="469" t="s">
        <v>139</v>
      </c>
      <c r="D361" s="469" t="s">
        <v>139</v>
      </c>
      <c r="E361" s="469" t="s">
        <v>139</v>
      </c>
      <c r="F361" s="469" t="s">
        <v>139</v>
      </c>
      <c r="G361" s="469" t="s">
        <v>139</v>
      </c>
      <c r="H361" s="469" t="s">
        <v>139</v>
      </c>
      <c r="I361" s="469" t="s">
        <v>139</v>
      </c>
    </row>
    <row r="362" spans="2:9">
      <c r="B362" s="473" t="s">
        <v>258</v>
      </c>
      <c r="C362" s="469" t="s">
        <v>139</v>
      </c>
      <c r="D362" s="469" t="s">
        <v>139</v>
      </c>
      <c r="E362" s="469" t="s">
        <v>139</v>
      </c>
      <c r="F362" s="469" t="s">
        <v>139</v>
      </c>
      <c r="G362" s="469" t="s">
        <v>139</v>
      </c>
      <c r="H362" s="469" t="s">
        <v>139</v>
      </c>
      <c r="I362" s="469" t="s">
        <v>139</v>
      </c>
    </row>
    <row r="363" spans="2:9">
      <c r="B363" s="473" t="s">
        <v>259</v>
      </c>
      <c r="C363" s="469" t="s">
        <v>139</v>
      </c>
      <c r="D363" s="469" t="s">
        <v>139</v>
      </c>
      <c r="E363" s="469" t="s">
        <v>139</v>
      </c>
      <c r="F363" s="469" t="s">
        <v>139</v>
      </c>
      <c r="G363" s="469" t="s">
        <v>139</v>
      </c>
      <c r="H363" s="469" t="s">
        <v>139</v>
      </c>
      <c r="I363" s="469" t="s">
        <v>139</v>
      </c>
    </row>
    <row r="364" spans="2:9">
      <c r="B364" s="473" t="s">
        <v>260</v>
      </c>
      <c r="C364" s="469" t="s">
        <v>139</v>
      </c>
      <c r="D364" s="469" t="s">
        <v>139</v>
      </c>
      <c r="E364" s="469" t="s">
        <v>139</v>
      </c>
      <c r="F364" s="469" t="s">
        <v>139</v>
      </c>
      <c r="G364" s="469" t="s">
        <v>139</v>
      </c>
      <c r="H364" s="469" t="s">
        <v>139</v>
      </c>
      <c r="I364" s="469" t="s">
        <v>139</v>
      </c>
    </row>
    <row r="365" spans="2:9">
      <c r="B365" s="466" t="s">
        <v>248</v>
      </c>
      <c r="C365" s="469" t="s">
        <v>139</v>
      </c>
      <c r="D365" s="469" t="s">
        <v>139</v>
      </c>
      <c r="E365" s="469" t="s">
        <v>139</v>
      </c>
      <c r="F365" s="469" t="s">
        <v>139</v>
      </c>
      <c r="G365" s="469" t="s">
        <v>139</v>
      </c>
      <c r="H365" s="469" t="s">
        <v>139</v>
      </c>
      <c r="I365" s="469" t="s">
        <v>139</v>
      </c>
    </row>
    <row r="366" spans="2:9">
      <c r="B366" s="473" t="s">
        <v>254</v>
      </c>
      <c r="C366" s="469" t="s">
        <v>139</v>
      </c>
      <c r="D366" s="469" t="s">
        <v>139</v>
      </c>
      <c r="E366" s="469" t="s">
        <v>139</v>
      </c>
      <c r="F366" s="469" t="s">
        <v>139</v>
      </c>
      <c r="G366" s="469" t="s">
        <v>139</v>
      </c>
      <c r="H366" s="469" t="s">
        <v>139</v>
      </c>
      <c r="I366" s="469" t="s">
        <v>139</v>
      </c>
    </row>
    <row r="367" spans="2:9">
      <c r="B367" s="473" t="s">
        <v>255</v>
      </c>
      <c r="C367" s="469" t="s">
        <v>139</v>
      </c>
      <c r="D367" s="469" t="s">
        <v>139</v>
      </c>
      <c r="E367" s="469" t="s">
        <v>139</v>
      </c>
      <c r="F367" s="469" t="s">
        <v>139</v>
      </c>
      <c r="G367" s="469" t="s">
        <v>139</v>
      </c>
      <c r="H367" s="469" t="s">
        <v>139</v>
      </c>
      <c r="I367" s="469" t="s">
        <v>139</v>
      </c>
    </row>
    <row r="368" spans="2:9">
      <c r="B368" s="473" t="s">
        <v>256</v>
      </c>
      <c r="C368" s="469" t="s">
        <v>139</v>
      </c>
      <c r="D368" s="469" t="s">
        <v>139</v>
      </c>
      <c r="E368" s="469" t="s">
        <v>139</v>
      </c>
      <c r="F368" s="469" t="s">
        <v>139</v>
      </c>
      <c r="G368" s="469" t="s">
        <v>139</v>
      </c>
      <c r="H368" s="469" t="s">
        <v>139</v>
      </c>
      <c r="I368" s="469" t="s">
        <v>139</v>
      </c>
    </row>
    <row r="369" spans="2:9">
      <c r="B369" s="473" t="s">
        <v>257</v>
      </c>
      <c r="C369" s="469" t="s">
        <v>139</v>
      </c>
      <c r="D369" s="469" t="s">
        <v>139</v>
      </c>
      <c r="E369" s="469" t="s">
        <v>139</v>
      </c>
      <c r="F369" s="469" t="s">
        <v>139</v>
      </c>
      <c r="G369" s="469" t="s">
        <v>139</v>
      </c>
      <c r="H369" s="469" t="s">
        <v>139</v>
      </c>
      <c r="I369" s="469" t="s">
        <v>139</v>
      </c>
    </row>
    <row r="370" spans="2:9">
      <c r="B370" s="473" t="s">
        <v>258</v>
      </c>
      <c r="C370" s="469" t="s">
        <v>139</v>
      </c>
      <c r="D370" s="469" t="s">
        <v>139</v>
      </c>
      <c r="E370" s="469" t="s">
        <v>139</v>
      </c>
      <c r="F370" s="469" t="s">
        <v>139</v>
      </c>
      <c r="G370" s="469" t="s">
        <v>139</v>
      </c>
      <c r="H370" s="469" t="s">
        <v>139</v>
      </c>
      <c r="I370" s="469" t="s">
        <v>139</v>
      </c>
    </row>
    <row r="371" spans="2:9">
      <c r="B371" s="473" t="s">
        <v>259</v>
      </c>
      <c r="C371" s="469" t="s">
        <v>139</v>
      </c>
      <c r="D371" s="469" t="s">
        <v>139</v>
      </c>
      <c r="E371" s="469" t="s">
        <v>139</v>
      </c>
      <c r="F371" s="469" t="s">
        <v>139</v>
      </c>
      <c r="G371" s="469" t="s">
        <v>139</v>
      </c>
      <c r="H371" s="469" t="s">
        <v>139</v>
      </c>
      <c r="I371" s="469" t="s">
        <v>139</v>
      </c>
    </row>
    <row r="372" spans="2:9">
      <c r="B372" s="473" t="s">
        <v>260</v>
      </c>
      <c r="C372" s="469" t="s">
        <v>139</v>
      </c>
      <c r="D372" s="469" t="s">
        <v>139</v>
      </c>
      <c r="E372" s="469" t="s">
        <v>139</v>
      </c>
      <c r="F372" s="469" t="s">
        <v>139</v>
      </c>
      <c r="G372" s="469" t="s">
        <v>139</v>
      </c>
      <c r="H372" s="469" t="s">
        <v>139</v>
      </c>
      <c r="I372" s="469" t="s">
        <v>139</v>
      </c>
    </row>
    <row r="373" spans="2:9">
      <c r="B373" s="47" t="s">
        <v>253</v>
      </c>
      <c r="C373" s="469" t="s">
        <v>139</v>
      </c>
      <c r="D373" s="469" t="s">
        <v>139</v>
      </c>
      <c r="E373" s="469" t="s">
        <v>139</v>
      </c>
      <c r="F373" s="469" t="s">
        <v>139</v>
      </c>
      <c r="G373" s="469" t="s">
        <v>139</v>
      </c>
      <c r="H373" s="469" t="s">
        <v>139</v>
      </c>
      <c r="I373" s="469" t="s">
        <v>139</v>
      </c>
    </row>
    <row r="374" spans="2:9">
      <c r="B374" s="462"/>
      <c r="C374" s="469"/>
      <c r="D374" s="469"/>
      <c r="E374" s="469"/>
      <c r="F374" s="469"/>
      <c r="G374" s="469"/>
      <c r="H374" s="469"/>
      <c r="I374" s="469"/>
    </row>
    <row r="375" spans="2:9">
      <c r="B375" s="721" t="s">
        <v>207</v>
      </c>
      <c r="C375" s="469"/>
      <c r="D375" s="469"/>
      <c r="E375" s="469"/>
      <c r="F375" s="469"/>
      <c r="G375" s="469"/>
      <c r="H375" s="469"/>
      <c r="I375" s="469"/>
    </row>
    <row r="376" spans="2:9">
      <c r="B376" s="82" t="s">
        <v>246</v>
      </c>
      <c r="C376" s="458">
        <v>8.8859820000000003</v>
      </c>
      <c r="D376" s="458">
        <v>8.9110630000000004</v>
      </c>
      <c r="E376" s="458">
        <v>8.3206779999999991</v>
      </c>
      <c r="F376" s="458">
        <v>8.0610280000000003</v>
      </c>
      <c r="G376" s="458">
        <v>7.5470030000000001</v>
      </c>
      <c r="H376" s="458">
        <v>7.134182</v>
      </c>
      <c r="I376" s="458">
        <v>6.0286179999999998</v>
      </c>
    </row>
    <row r="377" spans="2:9">
      <c r="B377" s="462" t="s">
        <v>247</v>
      </c>
      <c r="C377" s="458">
        <v>8.8859820000000003</v>
      </c>
      <c r="D377" s="458">
        <v>8.9110630000000004</v>
      </c>
      <c r="E377" s="458">
        <v>8.3206779999999991</v>
      </c>
      <c r="F377" s="458">
        <v>8.0610280000000003</v>
      </c>
      <c r="G377" s="458">
        <v>7.5470030000000001</v>
      </c>
      <c r="H377" s="458">
        <v>7.134182</v>
      </c>
      <c r="I377" s="458">
        <v>6.0286179999999998</v>
      </c>
    </row>
    <row r="378" spans="2:9">
      <c r="B378" s="473" t="s">
        <v>254</v>
      </c>
      <c r="C378" s="458" t="s">
        <v>139</v>
      </c>
      <c r="D378" s="458" t="s">
        <v>139</v>
      </c>
      <c r="E378" s="458" t="s">
        <v>139</v>
      </c>
      <c r="F378" s="458" t="s">
        <v>139</v>
      </c>
      <c r="G378" s="458" t="s">
        <v>139</v>
      </c>
      <c r="H378" s="458" t="s">
        <v>139</v>
      </c>
      <c r="I378" s="458" t="s">
        <v>139</v>
      </c>
    </row>
    <row r="379" spans="2:9">
      <c r="B379" s="720" t="s">
        <v>255</v>
      </c>
      <c r="C379" s="458" t="s">
        <v>139</v>
      </c>
      <c r="D379" s="458" t="s">
        <v>139</v>
      </c>
      <c r="E379" s="458" t="s">
        <v>139</v>
      </c>
      <c r="F379" s="458" t="s">
        <v>139</v>
      </c>
      <c r="G379" s="458" t="s">
        <v>139</v>
      </c>
      <c r="H379" s="458" t="s">
        <v>139</v>
      </c>
      <c r="I379" s="458" t="s">
        <v>139</v>
      </c>
    </row>
    <row r="380" spans="2:9">
      <c r="B380" s="473" t="s">
        <v>256</v>
      </c>
      <c r="C380" s="458" t="s">
        <v>139</v>
      </c>
      <c r="D380" s="458" t="s">
        <v>139</v>
      </c>
      <c r="E380" s="458" t="s">
        <v>139</v>
      </c>
      <c r="F380" s="458" t="s">
        <v>139</v>
      </c>
      <c r="G380" s="458" t="s">
        <v>139</v>
      </c>
      <c r="H380" s="458" t="s">
        <v>139</v>
      </c>
      <c r="I380" s="458" t="s">
        <v>139</v>
      </c>
    </row>
    <row r="381" spans="2:9">
      <c r="B381" s="473" t="s">
        <v>257</v>
      </c>
      <c r="C381" s="458" t="s">
        <v>139</v>
      </c>
      <c r="D381" s="458" t="s">
        <v>139</v>
      </c>
      <c r="E381" s="458" t="s">
        <v>139</v>
      </c>
      <c r="F381" s="458" t="s">
        <v>139</v>
      </c>
      <c r="G381" s="458" t="s">
        <v>139</v>
      </c>
      <c r="H381" s="458" t="s">
        <v>139</v>
      </c>
      <c r="I381" s="458" t="s">
        <v>139</v>
      </c>
    </row>
    <row r="382" spans="2:9">
      <c r="B382" s="473" t="s">
        <v>258</v>
      </c>
      <c r="C382" s="458" t="s">
        <v>139</v>
      </c>
      <c r="D382" s="458" t="s">
        <v>139</v>
      </c>
      <c r="E382" s="458" t="s">
        <v>139</v>
      </c>
      <c r="F382" s="458" t="s">
        <v>139</v>
      </c>
      <c r="G382" s="458" t="s">
        <v>139</v>
      </c>
      <c r="H382" s="458" t="s">
        <v>139</v>
      </c>
      <c r="I382" s="458" t="s">
        <v>139</v>
      </c>
    </row>
    <row r="383" spans="2:9">
      <c r="B383" s="720" t="s">
        <v>259</v>
      </c>
      <c r="C383" s="458">
        <v>8.8859820000000003</v>
      </c>
      <c r="D383" s="458">
        <v>8.9110630000000004</v>
      </c>
      <c r="E383" s="458">
        <v>8.3206779999999991</v>
      </c>
      <c r="F383" s="458">
        <v>8.0610280000000003</v>
      </c>
      <c r="G383" s="458">
        <v>7.5470030000000001</v>
      </c>
      <c r="H383" s="458">
        <v>7.134182</v>
      </c>
      <c r="I383" s="458">
        <v>6.0286179999999998</v>
      </c>
    </row>
    <row r="384" spans="2:9">
      <c r="B384" s="473" t="s">
        <v>260</v>
      </c>
      <c r="C384" s="469" t="s">
        <v>139</v>
      </c>
      <c r="D384" s="469" t="s">
        <v>139</v>
      </c>
      <c r="E384" s="469" t="s">
        <v>139</v>
      </c>
      <c r="F384" s="469" t="s">
        <v>139</v>
      </c>
      <c r="G384" s="469" t="s">
        <v>139</v>
      </c>
      <c r="H384" s="469" t="s">
        <v>139</v>
      </c>
      <c r="I384" s="469" t="s">
        <v>139</v>
      </c>
    </row>
    <row r="385" spans="2:9">
      <c r="B385" s="466" t="s">
        <v>248</v>
      </c>
      <c r="C385" s="469" t="s">
        <v>139</v>
      </c>
      <c r="D385" s="469" t="s">
        <v>139</v>
      </c>
      <c r="E385" s="469" t="s">
        <v>139</v>
      </c>
      <c r="F385" s="469" t="s">
        <v>139</v>
      </c>
      <c r="G385" s="469" t="s">
        <v>139</v>
      </c>
      <c r="H385" s="469" t="s">
        <v>139</v>
      </c>
      <c r="I385" s="469" t="s">
        <v>139</v>
      </c>
    </row>
    <row r="386" spans="2:9">
      <c r="B386" s="473" t="s">
        <v>254</v>
      </c>
      <c r="C386" s="469" t="s">
        <v>139</v>
      </c>
      <c r="D386" s="469" t="s">
        <v>139</v>
      </c>
      <c r="E386" s="469" t="s">
        <v>139</v>
      </c>
      <c r="F386" s="469" t="s">
        <v>139</v>
      </c>
      <c r="G386" s="469" t="s">
        <v>139</v>
      </c>
      <c r="H386" s="469" t="s">
        <v>139</v>
      </c>
      <c r="I386" s="469" t="s">
        <v>139</v>
      </c>
    </row>
    <row r="387" spans="2:9">
      <c r="B387" s="473" t="s">
        <v>255</v>
      </c>
      <c r="C387" s="469" t="s">
        <v>139</v>
      </c>
      <c r="D387" s="469" t="s">
        <v>139</v>
      </c>
      <c r="E387" s="469" t="s">
        <v>139</v>
      </c>
      <c r="F387" s="469" t="s">
        <v>139</v>
      </c>
      <c r="G387" s="469" t="s">
        <v>139</v>
      </c>
      <c r="H387" s="469" t="s">
        <v>139</v>
      </c>
      <c r="I387" s="469" t="s">
        <v>139</v>
      </c>
    </row>
    <row r="388" spans="2:9">
      <c r="B388" s="473" t="s">
        <v>256</v>
      </c>
      <c r="C388" s="469" t="s">
        <v>139</v>
      </c>
      <c r="D388" s="469" t="s">
        <v>139</v>
      </c>
      <c r="E388" s="469" t="s">
        <v>139</v>
      </c>
      <c r="F388" s="469" t="s">
        <v>139</v>
      </c>
      <c r="G388" s="469" t="s">
        <v>139</v>
      </c>
      <c r="H388" s="469" t="s">
        <v>139</v>
      </c>
      <c r="I388" s="469" t="s">
        <v>139</v>
      </c>
    </row>
    <row r="389" spans="2:9">
      <c r="B389" s="473" t="s">
        <v>257</v>
      </c>
      <c r="C389" s="469" t="s">
        <v>139</v>
      </c>
      <c r="D389" s="469" t="s">
        <v>139</v>
      </c>
      <c r="E389" s="469" t="s">
        <v>139</v>
      </c>
      <c r="F389" s="469" t="s">
        <v>139</v>
      </c>
      <c r="G389" s="469" t="s">
        <v>139</v>
      </c>
      <c r="H389" s="469" t="s">
        <v>139</v>
      </c>
      <c r="I389" s="469" t="s">
        <v>139</v>
      </c>
    </row>
    <row r="390" spans="2:9">
      <c r="B390" s="473" t="s">
        <v>258</v>
      </c>
      <c r="C390" s="469" t="s">
        <v>139</v>
      </c>
      <c r="D390" s="469" t="s">
        <v>139</v>
      </c>
      <c r="E390" s="469" t="s">
        <v>139</v>
      </c>
      <c r="F390" s="469" t="s">
        <v>139</v>
      </c>
      <c r="G390" s="469" t="s">
        <v>139</v>
      </c>
      <c r="H390" s="469" t="s">
        <v>139</v>
      </c>
      <c r="I390" s="469" t="s">
        <v>139</v>
      </c>
    </row>
    <row r="391" spans="2:9">
      <c r="B391" s="473" t="s">
        <v>259</v>
      </c>
      <c r="C391" s="469" t="s">
        <v>139</v>
      </c>
      <c r="D391" s="469" t="s">
        <v>139</v>
      </c>
      <c r="E391" s="469" t="s">
        <v>139</v>
      </c>
      <c r="F391" s="469" t="s">
        <v>139</v>
      </c>
      <c r="G391" s="469" t="s">
        <v>139</v>
      </c>
      <c r="H391" s="469" t="s">
        <v>139</v>
      </c>
      <c r="I391" s="469" t="s">
        <v>139</v>
      </c>
    </row>
    <row r="392" spans="2:9">
      <c r="B392" s="473" t="s">
        <v>260</v>
      </c>
      <c r="C392" s="469" t="s">
        <v>139</v>
      </c>
      <c r="D392" s="469" t="s">
        <v>139</v>
      </c>
      <c r="E392" s="469" t="s">
        <v>139</v>
      </c>
      <c r="F392" s="469" t="s">
        <v>139</v>
      </c>
      <c r="G392" s="469" t="s">
        <v>139</v>
      </c>
      <c r="H392" s="469" t="s">
        <v>139</v>
      </c>
      <c r="I392" s="469" t="s">
        <v>139</v>
      </c>
    </row>
    <row r="393" spans="2:9">
      <c r="B393" s="47" t="s">
        <v>253</v>
      </c>
      <c r="C393" s="469" t="s">
        <v>139</v>
      </c>
      <c r="D393" s="469" t="s">
        <v>139</v>
      </c>
      <c r="E393" s="469" t="s">
        <v>139</v>
      </c>
      <c r="F393" s="469" t="s">
        <v>139</v>
      </c>
      <c r="G393" s="469" t="s">
        <v>139</v>
      </c>
      <c r="H393" s="469" t="s">
        <v>139</v>
      </c>
      <c r="I393" s="469" t="s">
        <v>139</v>
      </c>
    </row>
    <row r="394" spans="2:9">
      <c r="B394" s="47"/>
      <c r="C394" s="469"/>
      <c r="D394" s="469"/>
      <c r="E394" s="469"/>
      <c r="F394" s="469"/>
      <c r="G394" s="469"/>
      <c r="H394" s="469"/>
      <c r="I394" s="469"/>
    </row>
    <row r="395" spans="2:9">
      <c r="B395" s="721" t="s">
        <v>1149</v>
      </c>
      <c r="C395" s="469"/>
      <c r="D395" s="469"/>
      <c r="E395" s="469"/>
      <c r="F395" s="469"/>
      <c r="G395" s="469"/>
      <c r="H395" s="469"/>
      <c r="I395" s="469"/>
    </row>
    <row r="396" spans="2:9">
      <c r="B396" s="82" t="s">
        <v>246</v>
      </c>
      <c r="C396" s="458">
        <v>32.647689</v>
      </c>
      <c r="D396" s="458">
        <v>33.466606999999996</v>
      </c>
      <c r="E396" s="458">
        <v>35.584923000000003</v>
      </c>
      <c r="F396" s="458">
        <v>35.280664000000002</v>
      </c>
      <c r="G396" s="458">
        <v>36.674363999999997</v>
      </c>
      <c r="H396" s="1272">
        <v>39.009</v>
      </c>
      <c r="I396" s="458">
        <v>35.648553</v>
      </c>
    </row>
    <row r="397" spans="2:9">
      <c r="B397" s="462" t="s">
        <v>247</v>
      </c>
      <c r="C397" s="458">
        <v>32.647689</v>
      </c>
      <c r="D397" s="458">
        <v>33.466606999999996</v>
      </c>
      <c r="E397" s="458">
        <v>35.584923000000003</v>
      </c>
      <c r="F397" s="458">
        <v>35.280664000000002</v>
      </c>
      <c r="G397" s="458">
        <v>36.674363999999997</v>
      </c>
      <c r="H397" s="1272">
        <v>39.009</v>
      </c>
      <c r="I397" s="458">
        <v>35.648553</v>
      </c>
    </row>
    <row r="398" spans="2:9">
      <c r="B398" s="473" t="s">
        <v>254</v>
      </c>
      <c r="C398" s="458" t="s">
        <v>139</v>
      </c>
      <c r="D398" s="458" t="s">
        <v>139</v>
      </c>
      <c r="E398" s="458" t="s">
        <v>139</v>
      </c>
      <c r="F398" s="458" t="s">
        <v>139</v>
      </c>
      <c r="G398" s="458" t="s">
        <v>139</v>
      </c>
      <c r="H398" s="1272" t="s">
        <v>139</v>
      </c>
      <c r="I398" s="458" t="s">
        <v>139</v>
      </c>
    </row>
    <row r="399" spans="2:9">
      <c r="B399" s="720" t="s">
        <v>255</v>
      </c>
      <c r="C399" s="458" t="s">
        <v>139</v>
      </c>
      <c r="D399" s="458" t="s">
        <v>139</v>
      </c>
      <c r="E399" s="458" t="s">
        <v>139</v>
      </c>
      <c r="F399" s="458" t="s">
        <v>139</v>
      </c>
      <c r="G399" s="458" t="s">
        <v>139</v>
      </c>
      <c r="H399" s="1272" t="s">
        <v>139</v>
      </c>
      <c r="I399" s="458" t="s">
        <v>139</v>
      </c>
    </row>
    <row r="400" spans="2:9">
      <c r="B400" s="473" t="s">
        <v>256</v>
      </c>
      <c r="C400" s="458">
        <v>22.944827</v>
      </c>
      <c r="D400" s="458">
        <v>23.821807</v>
      </c>
      <c r="E400" s="458">
        <v>25.883326</v>
      </c>
      <c r="F400" s="458">
        <v>26.186862999999999</v>
      </c>
      <c r="G400" s="458">
        <v>27.921975</v>
      </c>
      <c r="H400" s="1272">
        <v>30.385999999999999</v>
      </c>
      <c r="I400" s="458">
        <v>27.974352</v>
      </c>
    </row>
    <row r="401" spans="2:9">
      <c r="B401" s="473" t="s">
        <v>257</v>
      </c>
      <c r="C401" s="458">
        <v>9.7028619999999997</v>
      </c>
      <c r="D401" s="458">
        <v>9.6448</v>
      </c>
      <c r="E401" s="458">
        <v>9.7015969999999996</v>
      </c>
      <c r="F401" s="458">
        <v>9.0938009999999991</v>
      </c>
      <c r="G401" s="458">
        <v>8.7523890000000009</v>
      </c>
      <c r="H401" s="1272">
        <v>8.6219999999999999</v>
      </c>
      <c r="I401" s="458">
        <v>7.6742010000000001</v>
      </c>
    </row>
    <row r="402" spans="2:9">
      <c r="B402" s="473" t="s">
        <v>258</v>
      </c>
      <c r="C402" s="458" t="s">
        <v>139</v>
      </c>
      <c r="D402" s="458" t="s">
        <v>139</v>
      </c>
      <c r="E402" s="458" t="s">
        <v>139</v>
      </c>
      <c r="F402" s="458" t="s">
        <v>139</v>
      </c>
      <c r="G402" s="458" t="s">
        <v>139</v>
      </c>
      <c r="H402" s="458" t="s">
        <v>139</v>
      </c>
      <c r="I402" s="458" t="s">
        <v>139</v>
      </c>
    </row>
    <row r="403" spans="2:9">
      <c r="B403" s="720" t="s">
        <v>259</v>
      </c>
      <c r="C403" s="458" t="s">
        <v>139</v>
      </c>
      <c r="D403" s="458" t="s">
        <v>139</v>
      </c>
      <c r="E403" s="458" t="s">
        <v>139</v>
      </c>
      <c r="F403" s="458" t="s">
        <v>139</v>
      </c>
      <c r="G403" s="458" t="s">
        <v>139</v>
      </c>
      <c r="H403" s="458" t="s">
        <v>139</v>
      </c>
      <c r="I403" s="458" t="s">
        <v>139</v>
      </c>
    </row>
    <row r="404" spans="2:9">
      <c r="B404" s="473" t="s">
        <v>260</v>
      </c>
      <c r="C404" s="458" t="s">
        <v>139</v>
      </c>
      <c r="D404" s="458" t="s">
        <v>139</v>
      </c>
      <c r="E404" s="458" t="s">
        <v>139</v>
      </c>
      <c r="F404" s="458" t="s">
        <v>139</v>
      </c>
      <c r="G404" s="458" t="s">
        <v>139</v>
      </c>
      <c r="H404" s="458" t="s">
        <v>139</v>
      </c>
      <c r="I404" s="458" t="s">
        <v>139</v>
      </c>
    </row>
    <row r="405" spans="2:9">
      <c r="B405" s="466" t="s">
        <v>248</v>
      </c>
      <c r="C405" s="458" t="s">
        <v>139</v>
      </c>
      <c r="D405" s="458" t="s">
        <v>139</v>
      </c>
      <c r="E405" s="458" t="s">
        <v>139</v>
      </c>
      <c r="F405" s="458" t="s">
        <v>139</v>
      </c>
      <c r="G405" s="458" t="s">
        <v>139</v>
      </c>
      <c r="H405" s="458" t="s">
        <v>139</v>
      </c>
      <c r="I405" s="458" t="s">
        <v>139</v>
      </c>
    </row>
    <row r="406" spans="2:9">
      <c r="B406" s="473" t="s">
        <v>254</v>
      </c>
      <c r="C406" s="458" t="s">
        <v>139</v>
      </c>
      <c r="D406" s="458" t="s">
        <v>139</v>
      </c>
      <c r="E406" s="458" t="s">
        <v>139</v>
      </c>
      <c r="F406" s="458" t="s">
        <v>139</v>
      </c>
      <c r="G406" s="458" t="s">
        <v>139</v>
      </c>
      <c r="H406" s="458" t="s">
        <v>139</v>
      </c>
      <c r="I406" s="458" t="s">
        <v>139</v>
      </c>
    </row>
    <row r="407" spans="2:9">
      <c r="B407" s="473" t="s">
        <v>255</v>
      </c>
      <c r="C407" s="458" t="s">
        <v>139</v>
      </c>
      <c r="D407" s="458" t="s">
        <v>139</v>
      </c>
      <c r="E407" s="458" t="s">
        <v>139</v>
      </c>
      <c r="F407" s="458" t="s">
        <v>139</v>
      </c>
      <c r="G407" s="458" t="s">
        <v>139</v>
      </c>
      <c r="H407" s="458" t="s">
        <v>139</v>
      </c>
      <c r="I407" s="458" t="s">
        <v>139</v>
      </c>
    </row>
    <row r="408" spans="2:9">
      <c r="B408" s="473" t="s">
        <v>256</v>
      </c>
      <c r="C408" s="458" t="s">
        <v>139</v>
      </c>
      <c r="D408" s="458" t="s">
        <v>139</v>
      </c>
      <c r="E408" s="458" t="s">
        <v>139</v>
      </c>
      <c r="F408" s="458" t="s">
        <v>139</v>
      </c>
      <c r="G408" s="458" t="s">
        <v>139</v>
      </c>
      <c r="H408" s="458" t="s">
        <v>139</v>
      </c>
      <c r="I408" s="458" t="s">
        <v>139</v>
      </c>
    </row>
    <row r="409" spans="2:9">
      <c r="B409" s="473" t="s">
        <v>257</v>
      </c>
      <c r="C409" s="458" t="s">
        <v>139</v>
      </c>
      <c r="D409" s="458" t="s">
        <v>139</v>
      </c>
      <c r="E409" s="458" t="s">
        <v>139</v>
      </c>
      <c r="F409" s="458" t="s">
        <v>139</v>
      </c>
      <c r="G409" s="458" t="s">
        <v>139</v>
      </c>
      <c r="H409" s="458" t="s">
        <v>139</v>
      </c>
      <c r="I409" s="458" t="s">
        <v>139</v>
      </c>
    </row>
    <row r="410" spans="2:9">
      <c r="B410" s="473" t="s">
        <v>258</v>
      </c>
      <c r="C410" s="458" t="s">
        <v>139</v>
      </c>
      <c r="D410" s="458" t="s">
        <v>139</v>
      </c>
      <c r="E410" s="458" t="s">
        <v>139</v>
      </c>
      <c r="F410" s="458" t="s">
        <v>139</v>
      </c>
      <c r="G410" s="458" t="s">
        <v>139</v>
      </c>
      <c r="H410" s="458" t="s">
        <v>139</v>
      </c>
      <c r="I410" s="458" t="s">
        <v>139</v>
      </c>
    </row>
    <row r="411" spans="2:9">
      <c r="B411" s="473" t="s">
        <v>259</v>
      </c>
      <c r="C411" s="458" t="s">
        <v>139</v>
      </c>
      <c r="D411" s="458" t="s">
        <v>139</v>
      </c>
      <c r="E411" s="458" t="s">
        <v>139</v>
      </c>
      <c r="F411" s="458" t="s">
        <v>139</v>
      </c>
      <c r="G411" s="458" t="s">
        <v>139</v>
      </c>
      <c r="H411" s="458" t="s">
        <v>139</v>
      </c>
      <c r="I411" s="458" t="s">
        <v>139</v>
      </c>
    </row>
    <row r="412" spans="2:9">
      <c r="B412" s="473" t="s">
        <v>260</v>
      </c>
      <c r="C412" s="458" t="s">
        <v>139</v>
      </c>
      <c r="D412" s="458" t="s">
        <v>139</v>
      </c>
      <c r="E412" s="458" t="s">
        <v>139</v>
      </c>
      <c r="F412" s="458" t="s">
        <v>139</v>
      </c>
      <c r="G412" s="458" t="s">
        <v>139</v>
      </c>
      <c r="H412" s="458" t="s">
        <v>139</v>
      </c>
      <c r="I412" s="458" t="s">
        <v>139</v>
      </c>
    </row>
    <row r="413" spans="2:9" ht="15" thickBot="1">
      <c r="B413" s="47" t="s">
        <v>253</v>
      </c>
      <c r="C413" s="515">
        <v>0.99</v>
      </c>
      <c r="D413" s="515">
        <v>0.99</v>
      </c>
      <c r="E413" s="515">
        <v>0.99</v>
      </c>
      <c r="F413" s="515">
        <v>0.99</v>
      </c>
      <c r="G413" s="515">
        <v>0.99</v>
      </c>
      <c r="H413" s="515">
        <v>0.99</v>
      </c>
      <c r="I413" s="515">
        <v>0.99</v>
      </c>
    </row>
    <row r="414" spans="2:9" ht="15" thickTop="1">
      <c r="B414" s="1359" t="s">
        <v>1151</v>
      </c>
      <c r="C414" s="1359"/>
      <c r="D414" s="1359"/>
      <c r="E414" s="1359"/>
      <c r="F414" s="1359"/>
      <c r="G414" s="1359"/>
      <c r="H414" s="1359"/>
      <c r="I414" s="1359"/>
    </row>
    <row r="415" spans="2:9">
      <c r="B415" s="1374"/>
      <c r="C415" s="1374"/>
      <c r="D415" s="1374"/>
      <c r="E415" s="1374"/>
      <c r="F415" s="1374"/>
      <c r="G415" s="1374"/>
      <c r="H415" s="1374"/>
      <c r="I415" s="1374"/>
    </row>
    <row r="416" spans="2:9">
      <c r="B416" s="417"/>
      <c r="C416" s="411"/>
      <c r="D416" s="411"/>
      <c r="E416" s="411"/>
      <c r="F416" s="411"/>
      <c r="G416" s="411"/>
      <c r="H416" s="411"/>
      <c r="I416" s="411"/>
    </row>
    <row r="417" spans="2:9">
      <c r="B417" s="1358" t="s">
        <v>28</v>
      </c>
      <c r="C417" s="1358"/>
      <c r="D417" s="1358"/>
      <c r="E417" s="1358"/>
      <c r="F417" s="1358"/>
      <c r="G417" s="1358"/>
      <c r="H417" s="1358"/>
      <c r="I417" s="1358"/>
    </row>
    <row r="418" spans="2:9">
      <c r="B418" s="413" t="s">
        <v>27</v>
      </c>
      <c r="C418" s="411"/>
      <c r="D418" s="411"/>
      <c r="E418" s="411"/>
      <c r="F418" s="411"/>
      <c r="G418" s="411"/>
      <c r="H418" s="411"/>
      <c r="I418" s="411"/>
    </row>
    <row r="419" spans="2:9">
      <c r="B419" s="422" t="s">
        <v>224</v>
      </c>
      <c r="C419" s="411"/>
      <c r="D419" s="411"/>
      <c r="E419" s="411"/>
      <c r="F419" s="411"/>
      <c r="G419" s="411"/>
      <c r="H419" s="411"/>
      <c r="I419" s="411"/>
    </row>
    <row r="420" spans="2:9">
      <c r="B420" s="417"/>
      <c r="C420" s="411"/>
      <c r="D420" s="411"/>
      <c r="E420" s="411"/>
      <c r="F420" s="411"/>
      <c r="G420" s="411"/>
      <c r="H420" s="411"/>
      <c r="I420" s="411"/>
    </row>
    <row r="421" spans="2:9">
      <c r="B421" s="415"/>
      <c r="C421" s="416">
        <v>2014</v>
      </c>
      <c r="D421" s="416">
        <v>2015</v>
      </c>
      <c r="E421" s="416">
        <v>2016</v>
      </c>
      <c r="F421" s="416">
        <v>2017</v>
      </c>
      <c r="G421" s="416">
        <v>2018</v>
      </c>
      <c r="H421" s="416">
        <v>2019</v>
      </c>
      <c r="I421" s="416">
        <v>2020</v>
      </c>
    </row>
    <row r="422" spans="2:9">
      <c r="B422" s="85" t="s">
        <v>226</v>
      </c>
      <c r="C422" s="510"/>
      <c r="D422" s="510"/>
      <c r="E422" s="510"/>
      <c r="F422" s="510"/>
      <c r="G422" s="510"/>
      <c r="H422" s="510"/>
      <c r="I422" s="510"/>
    </row>
    <row r="423" spans="2:9">
      <c r="B423" s="85"/>
      <c r="C423" s="510"/>
      <c r="D423" s="510"/>
      <c r="E423" s="510"/>
      <c r="F423" s="510"/>
      <c r="G423" s="510"/>
      <c r="H423" s="510"/>
      <c r="I423" s="510"/>
    </row>
    <row r="424" spans="2:9">
      <c r="B424" s="1252" t="s">
        <v>1695</v>
      </c>
      <c r="C424" s="510"/>
      <c r="D424" s="510"/>
      <c r="E424" s="510"/>
      <c r="F424" s="510"/>
      <c r="G424" s="510"/>
      <c r="H424" s="510"/>
      <c r="I424" s="510"/>
    </row>
    <row r="425" spans="2:9">
      <c r="B425" s="82" t="s">
        <v>246</v>
      </c>
      <c r="C425" s="458">
        <v>89136.003167653005</v>
      </c>
      <c r="D425" s="458">
        <v>93394.701792085369</v>
      </c>
      <c r="E425" s="458">
        <v>79119.226214302776</v>
      </c>
      <c r="F425" s="458">
        <v>78392.837536704566</v>
      </c>
      <c r="G425" s="458">
        <v>72848.212270666481</v>
      </c>
      <c r="H425" s="458">
        <v>55012.522380664712</v>
      </c>
      <c r="I425" s="1272">
        <v>49195.798999999999</v>
      </c>
    </row>
    <row r="426" spans="2:9">
      <c r="B426" s="462" t="s">
        <v>247</v>
      </c>
      <c r="C426" s="458">
        <v>89136.003167653005</v>
      </c>
      <c r="D426" s="458">
        <v>93394.701792085369</v>
      </c>
      <c r="E426" s="458">
        <v>79119.226214302776</v>
      </c>
      <c r="F426" s="458">
        <v>78392.837536704566</v>
      </c>
      <c r="G426" s="458">
        <v>72848.212270666481</v>
      </c>
      <c r="H426" s="458">
        <v>55012.522380664712</v>
      </c>
      <c r="I426" s="1272">
        <v>49195.798999999999</v>
      </c>
    </row>
    <row r="427" spans="2:9">
      <c r="B427" s="466" t="s">
        <v>248</v>
      </c>
      <c r="C427" s="458" t="s">
        <v>139</v>
      </c>
      <c r="D427" s="458" t="s">
        <v>139</v>
      </c>
      <c r="E427" s="458" t="s">
        <v>139</v>
      </c>
      <c r="F427" s="458" t="s">
        <v>139</v>
      </c>
      <c r="G427" s="458" t="s">
        <v>139</v>
      </c>
      <c r="H427" s="458" t="s">
        <v>139</v>
      </c>
      <c r="I427" s="458" t="s">
        <v>139</v>
      </c>
    </row>
    <row r="428" spans="2:9">
      <c r="B428" s="466" t="s">
        <v>249</v>
      </c>
      <c r="C428" s="458" t="s">
        <v>139</v>
      </c>
      <c r="D428" s="458" t="s">
        <v>139</v>
      </c>
      <c r="E428" s="458" t="s">
        <v>139</v>
      </c>
      <c r="F428" s="458" t="s">
        <v>139</v>
      </c>
      <c r="G428" s="458" t="s">
        <v>139</v>
      </c>
      <c r="H428" s="458" t="s">
        <v>139</v>
      </c>
      <c r="I428" s="458" t="s">
        <v>139</v>
      </c>
    </row>
    <row r="429" spans="2:9">
      <c r="B429" s="47" t="s">
        <v>265</v>
      </c>
      <c r="C429" s="458" t="s">
        <v>139</v>
      </c>
      <c r="D429" s="458" t="s">
        <v>139</v>
      </c>
      <c r="E429" s="458" t="s">
        <v>139</v>
      </c>
      <c r="F429" s="458" t="s">
        <v>139</v>
      </c>
      <c r="G429" s="458" t="s">
        <v>139</v>
      </c>
      <c r="H429" s="458" t="s">
        <v>139</v>
      </c>
      <c r="I429" s="458" t="s">
        <v>139</v>
      </c>
    </row>
    <row r="430" spans="2:9">
      <c r="B430" s="411"/>
      <c r="C430" s="458"/>
      <c r="D430" s="458"/>
      <c r="E430" s="458"/>
      <c r="F430" s="458"/>
      <c r="G430" s="458"/>
      <c r="H430" s="458"/>
      <c r="I430" s="458"/>
    </row>
    <row r="431" spans="2:9">
      <c r="B431" s="85" t="s">
        <v>241</v>
      </c>
      <c r="C431" s="458"/>
      <c r="D431" s="458"/>
      <c r="E431" s="458"/>
      <c r="F431" s="458"/>
      <c r="G431" s="458"/>
      <c r="H431" s="458"/>
      <c r="I431" s="458"/>
    </row>
    <row r="432" spans="2:9">
      <c r="B432" s="85"/>
      <c r="C432" s="458"/>
      <c r="D432" s="458"/>
      <c r="E432" s="458"/>
      <c r="F432" s="458"/>
      <c r="G432" s="458"/>
      <c r="H432" s="458"/>
      <c r="I432" s="458"/>
    </row>
    <row r="433" spans="2:9">
      <c r="B433" s="561" t="s">
        <v>413</v>
      </c>
      <c r="C433" s="458"/>
      <c r="D433" s="458"/>
      <c r="E433" s="458"/>
      <c r="F433" s="458"/>
      <c r="G433" s="458"/>
      <c r="H433" s="458"/>
      <c r="I433" s="458"/>
    </row>
    <row r="434" spans="2:9">
      <c r="B434" s="82" t="s">
        <v>246</v>
      </c>
      <c r="C434" s="458"/>
      <c r="D434" s="458"/>
      <c r="E434" s="458"/>
      <c r="F434" s="458"/>
      <c r="G434" s="458"/>
      <c r="H434" s="458"/>
      <c r="I434" s="458"/>
    </row>
    <row r="435" spans="2:9">
      <c r="B435" s="462" t="s">
        <v>247</v>
      </c>
      <c r="C435" s="1272">
        <v>3579.5720000000001</v>
      </c>
      <c r="D435" s="1272">
        <v>4299.0219999999999</v>
      </c>
      <c r="E435" s="1272">
        <v>4040.732</v>
      </c>
      <c r="F435" s="1272">
        <v>4004.7170000000001</v>
      </c>
      <c r="G435" s="1272">
        <v>4713.8829999999998</v>
      </c>
      <c r="H435" s="1272">
        <v>5228.5550000000003</v>
      </c>
      <c r="I435" s="1272">
        <v>6295.4049999999997</v>
      </c>
    </row>
    <row r="436" spans="2:9">
      <c r="B436" s="473" t="s">
        <v>254</v>
      </c>
      <c r="C436" s="1272">
        <v>3579.5720000000001</v>
      </c>
      <c r="D436" s="1272">
        <v>4299.0219999999999</v>
      </c>
      <c r="E436" s="1272">
        <v>4040.732</v>
      </c>
      <c r="F436" s="1272">
        <v>4004.7170000000001</v>
      </c>
      <c r="G436" s="1272">
        <v>4713.8829999999998</v>
      </c>
      <c r="H436" s="1272">
        <v>5228.5550000000003</v>
      </c>
      <c r="I436" s="1272">
        <v>6295.4049999999997</v>
      </c>
    </row>
    <row r="437" spans="2:9">
      <c r="B437" s="720" t="s">
        <v>255</v>
      </c>
      <c r="C437" s="1273">
        <v>3500.4960000000001</v>
      </c>
      <c r="D437" s="1273">
        <v>4204.5559999999996</v>
      </c>
      <c r="E437" s="1273">
        <v>3961.8960000000002</v>
      </c>
      <c r="F437" s="1273">
        <v>3917.5039999999999</v>
      </c>
      <c r="G437" s="1273">
        <v>4580.5780000000004</v>
      </c>
      <c r="H437" s="1273">
        <v>5120.1090000000004</v>
      </c>
      <c r="I437" s="1273">
        <v>6018.1</v>
      </c>
    </row>
    <row r="438" spans="2:9">
      <c r="B438" s="473" t="s">
        <v>256</v>
      </c>
      <c r="C438" s="1273">
        <v>79.075999999999993</v>
      </c>
      <c r="D438" s="1273">
        <v>94.465999999999994</v>
      </c>
      <c r="E438" s="1273">
        <v>78.834999999999994</v>
      </c>
      <c r="F438" s="1273">
        <v>87.212999999999994</v>
      </c>
      <c r="G438" s="1273">
        <v>133.30600000000001</v>
      </c>
      <c r="H438" s="1273">
        <v>108.446</v>
      </c>
      <c r="I438" s="1273">
        <v>277.30500000000001</v>
      </c>
    </row>
    <row r="439" spans="2:9">
      <c r="B439" s="473" t="s">
        <v>257</v>
      </c>
      <c r="C439" s="469" t="s">
        <v>139</v>
      </c>
      <c r="D439" s="469" t="s">
        <v>139</v>
      </c>
      <c r="E439" s="469" t="s">
        <v>139</v>
      </c>
      <c r="F439" s="469" t="s">
        <v>139</v>
      </c>
      <c r="G439" s="469" t="s">
        <v>139</v>
      </c>
      <c r="H439" s="469" t="s">
        <v>139</v>
      </c>
      <c r="I439" s="469" t="s">
        <v>139</v>
      </c>
    </row>
    <row r="440" spans="2:9">
      <c r="B440" s="473" t="s">
        <v>258</v>
      </c>
      <c r="C440" s="469" t="s">
        <v>139</v>
      </c>
      <c r="D440" s="469" t="s">
        <v>139</v>
      </c>
      <c r="E440" s="469" t="s">
        <v>139</v>
      </c>
      <c r="F440" s="469" t="s">
        <v>139</v>
      </c>
      <c r="G440" s="469" t="s">
        <v>139</v>
      </c>
      <c r="H440" s="469" t="s">
        <v>139</v>
      </c>
      <c r="I440" s="469" t="s">
        <v>139</v>
      </c>
    </row>
    <row r="441" spans="2:9">
      <c r="B441" s="473" t="s">
        <v>259</v>
      </c>
      <c r="C441" s="469" t="s">
        <v>139</v>
      </c>
      <c r="D441" s="469" t="s">
        <v>139</v>
      </c>
      <c r="E441" s="469" t="s">
        <v>139</v>
      </c>
      <c r="F441" s="469" t="s">
        <v>139</v>
      </c>
      <c r="G441" s="469" t="s">
        <v>139</v>
      </c>
      <c r="H441" s="469" t="s">
        <v>139</v>
      </c>
      <c r="I441" s="469" t="s">
        <v>139</v>
      </c>
    </row>
    <row r="442" spans="2:9">
      <c r="B442" s="473" t="s">
        <v>260</v>
      </c>
      <c r="C442" s="469" t="s">
        <v>139</v>
      </c>
      <c r="D442" s="469" t="s">
        <v>139</v>
      </c>
      <c r="E442" s="469" t="s">
        <v>139</v>
      </c>
      <c r="F442" s="469" t="s">
        <v>139</v>
      </c>
      <c r="G442" s="469" t="s">
        <v>139</v>
      </c>
      <c r="H442" s="469" t="s">
        <v>139</v>
      </c>
      <c r="I442" s="469" t="s">
        <v>139</v>
      </c>
    </row>
    <row r="443" spans="2:9">
      <c r="B443" s="466" t="s">
        <v>248</v>
      </c>
      <c r="C443" s="469" t="s">
        <v>139</v>
      </c>
      <c r="D443" s="469" t="s">
        <v>139</v>
      </c>
      <c r="E443" s="469" t="s">
        <v>139</v>
      </c>
      <c r="F443" s="469" t="s">
        <v>139</v>
      </c>
      <c r="G443" s="469" t="s">
        <v>139</v>
      </c>
      <c r="H443" s="469" t="s">
        <v>139</v>
      </c>
      <c r="I443" s="469" t="s">
        <v>139</v>
      </c>
    </row>
    <row r="444" spans="2:9">
      <c r="B444" s="473" t="s">
        <v>254</v>
      </c>
      <c r="C444" s="469" t="s">
        <v>139</v>
      </c>
      <c r="D444" s="469" t="s">
        <v>139</v>
      </c>
      <c r="E444" s="469" t="s">
        <v>139</v>
      </c>
      <c r="F444" s="469" t="s">
        <v>139</v>
      </c>
      <c r="G444" s="469" t="s">
        <v>139</v>
      </c>
      <c r="H444" s="469" t="s">
        <v>139</v>
      </c>
      <c r="I444" s="469" t="s">
        <v>139</v>
      </c>
    </row>
    <row r="445" spans="2:9">
      <c r="B445" s="473" t="s">
        <v>255</v>
      </c>
      <c r="C445" s="469" t="s">
        <v>139</v>
      </c>
      <c r="D445" s="469" t="s">
        <v>139</v>
      </c>
      <c r="E445" s="469" t="s">
        <v>139</v>
      </c>
      <c r="F445" s="469" t="s">
        <v>139</v>
      </c>
      <c r="G445" s="469" t="s">
        <v>139</v>
      </c>
      <c r="H445" s="469" t="s">
        <v>139</v>
      </c>
      <c r="I445" s="469" t="s">
        <v>139</v>
      </c>
    </row>
    <row r="446" spans="2:9">
      <c r="B446" s="473" t="s">
        <v>256</v>
      </c>
      <c r="C446" s="469" t="s">
        <v>139</v>
      </c>
      <c r="D446" s="469" t="s">
        <v>139</v>
      </c>
      <c r="E446" s="469" t="s">
        <v>139</v>
      </c>
      <c r="F446" s="469" t="s">
        <v>139</v>
      </c>
      <c r="G446" s="469" t="s">
        <v>139</v>
      </c>
      <c r="H446" s="469" t="s">
        <v>139</v>
      </c>
      <c r="I446" s="469" t="s">
        <v>139</v>
      </c>
    </row>
    <row r="447" spans="2:9">
      <c r="B447" s="473" t="s">
        <v>257</v>
      </c>
      <c r="C447" s="469" t="s">
        <v>139</v>
      </c>
      <c r="D447" s="469" t="s">
        <v>139</v>
      </c>
      <c r="E447" s="469" t="s">
        <v>139</v>
      </c>
      <c r="F447" s="469" t="s">
        <v>139</v>
      </c>
      <c r="G447" s="469" t="s">
        <v>139</v>
      </c>
      <c r="H447" s="469" t="s">
        <v>139</v>
      </c>
      <c r="I447" s="469" t="s">
        <v>139</v>
      </c>
    </row>
    <row r="448" spans="2:9">
      <c r="B448" s="473" t="s">
        <v>258</v>
      </c>
      <c r="C448" s="469" t="s">
        <v>139</v>
      </c>
      <c r="D448" s="469" t="s">
        <v>139</v>
      </c>
      <c r="E448" s="469" t="s">
        <v>139</v>
      </c>
      <c r="F448" s="469" t="s">
        <v>139</v>
      </c>
      <c r="G448" s="469" t="s">
        <v>139</v>
      </c>
      <c r="H448" s="469" t="s">
        <v>139</v>
      </c>
      <c r="I448" s="469" t="s">
        <v>139</v>
      </c>
    </row>
    <row r="449" spans="2:9">
      <c r="B449" s="473" t="s">
        <v>259</v>
      </c>
      <c r="C449" s="469" t="s">
        <v>139</v>
      </c>
      <c r="D449" s="469" t="s">
        <v>139</v>
      </c>
      <c r="E449" s="469" t="s">
        <v>139</v>
      </c>
      <c r="F449" s="469" t="s">
        <v>139</v>
      </c>
      <c r="G449" s="469" t="s">
        <v>139</v>
      </c>
      <c r="H449" s="469" t="s">
        <v>139</v>
      </c>
      <c r="I449" s="469" t="s">
        <v>139</v>
      </c>
    </row>
    <row r="450" spans="2:9">
      <c r="B450" s="473" t="s">
        <v>260</v>
      </c>
      <c r="C450" s="469" t="s">
        <v>139</v>
      </c>
      <c r="D450" s="469" t="s">
        <v>139</v>
      </c>
      <c r="E450" s="469" t="s">
        <v>139</v>
      </c>
      <c r="F450" s="469" t="s">
        <v>139</v>
      </c>
      <c r="G450" s="469" t="s">
        <v>139</v>
      </c>
      <c r="H450" s="469" t="s">
        <v>139</v>
      </c>
      <c r="I450" s="469" t="s">
        <v>139</v>
      </c>
    </row>
    <row r="451" spans="2:9">
      <c r="B451" s="47" t="s">
        <v>265</v>
      </c>
      <c r="C451" s="469" t="s">
        <v>139</v>
      </c>
      <c r="D451" s="469" t="s">
        <v>139</v>
      </c>
      <c r="E451" s="469" t="s">
        <v>139</v>
      </c>
      <c r="F451" s="469" t="s">
        <v>139</v>
      </c>
      <c r="G451" s="469" t="s">
        <v>139</v>
      </c>
      <c r="H451" s="469" t="s">
        <v>139</v>
      </c>
      <c r="I451" s="469" t="s">
        <v>139</v>
      </c>
    </row>
    <row r="452" spans="2:9">
      <c r="B452" s="462"/>
      <c r="C452" s="469"/>
      <c r="D452" s="469"/>
      <c r="E452" s="469"/>
      <c r="F452" s="469"/>
      <c r="G452" s="469"/>
      <c r="H452" s="469"/>
      <c r="I452" s="469"/>
    </row>
    <row r="453" spans="2:9">
      <c r="B453" s="721" t="s">
        <v>207</v>
      </c>
      <c r="C453" s="469"/>
      <c r="D453" s="469"/>
      <c r="E453" s="469"/>
      <c r="F453" s="469"/>
      <c r="G453" s="469"/>
      <c r="H453" s="469"/>
      <c r="I453" s="469"/>
    </row>
    <row r="454" spans="2:9">
      <c r="B454" s="82" t="s">
        <v>246</v>
      </c>
      <c r="C454" s="1283">
        <v>39137.491902416725</v>
      </c>
      <c r="D454" s="1283">
        <v>39573.013217007821</v>
      </c>
      <c r="E454" s="1283">
        <v>29297.446583907036</v>
      </c>
      <c r="F454" s="1283">
        <v>27681.76341414265</v>
      </c>
      <c r="G454" s="1283">
        <v>27231.560980607541</v>
      </c>
      <c r="H454" s="1283">
        <v>26827.581428982961</v>
      </c>
      <c r="I454" s="1283">
        <v>22821.033829815166</v>
      </c>
    </row>
    <row r="455" spans="2:9">
      <c r="B455" s="462" t="s">
        <v>247</v>
      </c>
      <c r="C455" s="1283">
        <v>39137.491902416725</v>
      </c>
      <c r="D455" s="1283">
        <v>39573.013217007821</v>
      </c>
      <c r="E455" s="1283">
        <v>29297.446583907036</v>
      </c>
      <c r="F455" s="1283">
        <v>27681.76341414265</v>
      </c>
      <c r="G455" s="1283">
        <v>27231.560980607541</v>
      </c>
      <c r="H455" s="1283">
        <v>26827.581428982961</v>
      </c>
      <c r="I455" s="1283">
        <v>22821.033829815166</v>
      </c>
    </row>
    <row r="456" spans="2:9">
      <c r="B456" s="473" t="s">
        <v>254</v>
      </c>
      <c r="C456" s="1284" t="s">
        <v>139</v>
      </c>
      <c r="D456" s="1284" t="s">
        <v>139</v>
      </c>
      <c r="E456" s="1284" t="s">
        <v>139</v>
      </c>
      <c r="F456" s="1285" t="s">
        <v>139</v>
      </c>
      <c r="G456" s="1285" t="s">
        <v>139</v>
      </c>
      <c r="H456" s="1285" t="s">
        <v>139</v>
      </c>
      <c r="I456" s="1285" t="s">
        <v>139</v>
      </c>
    </row>
    <row r="457" spans="2:9">
      <c r="B457" s="720" t="s">
        <v>255</v>
      </c>
      <c r="C457" s="1284" t="s">
        <v>139</v>
      </c>
      <c r="D457" s="1284" t="s">
        <v>139</v>
      </c>
      <c r="E457" s="1284" t="s">
        <v>139</v>
      </c>
      <c r="F457" s="1285" t="s">
        <v>139</v>
      </c>
      <c r="G457" s="1285" t="s">
        <v>139</v>
      </c>
      <c r="H457" s="1285" t="s">
        <v>139</v>
      </c>
      <c r="I457" s="1285" t="s">
        <v>139</v>
      </c>
    </row>
    <row r="458" spans="2:9">
      <c r="B458" s="473" t="s">
        <v>256</v>
      </c>
      <c r="C458" s="1284" t="s">
        <v>139</v>
      </c>
      <c r="D458" s="1284" t="s">
        <v>139</v>
      </c>
      <c r="E458" s="1284" t="s">
        <v>139</v>
      </c>
      <c r="F458" s="1285" t="s">
        <v>139</v>
      </c>
      <c r="G458" s="1285" t="s">
        <v>139</v>
      </c>
      <c r="H458" s="1285" t="s">
        <v>139</v>
      </c>
      <c r="I458" s="1285" t="s">
        <v>139</v>
      </c>
    </row>
    <row r="459" spans="2:9">
      <c r="B459" s="473" t="s">
        <v>257</v>
      </c>
      <c r="C459" s="1284" t="s">
        <v>139</v>
      </c>
      <c r="D459" s="1284" t="s">
        <v>139</v>
      </c>
      <c r="E459" s="1284" t="s">
        <v>139</v>
      </c>
      <c r="F459" s="1285" t="s">
        <v>139</v>
      </c>
      <c r="G459" s="1285" t="s">
        <v>139</v>
      </c>
      <c r="H459" s="1285" t="s">
        <v>139</v>
      </c>
      <c r="I459" s="1285" t="s">
        <v>139</v>
      </c>
    </row>
    <row r="460" spans="2:9">
      <c r="B460" s="473" t="s">
        <v>258</v>
      </c>
      <c r="C460" s="1284" t="s">
        <v>139</v>
      </c>
      <c r="D460" s="1284" t="s">
        <v>139</v>
      </c>
      <c r="E460" s="1284" t="s">
        <v>139</v>
      </c>
      <c r="F460" s="1285" t="s">
        <v>139</v>
      </c>
      <c r="G460" s="1285" t="s">
        <v>139</v>
      </c>
      <c r="H460" s="1285" t="s">
        <v>139</v>
      </c>
      <c r="I460" s="1285" t="s">
        <v>139</v>
      </c>
    </row>
    <row r="461" spans="2:9">
      <c r="B461" s="720" t="s">
        <v>259</v>
      </c>
      <c r="C461" s="1283">
        <v>39137.491902416725</v>
      </c>
      <c r="D461" s="1283">
        <v>39573.013217007821</v>
      </c>
      <c r="E461" s="1283">
        <v>29297.446583907036</v>
      </c>
      <c r="F461" s="1283">
        <v>27681.76341414265</v>
      </c>
      <c r="G461" s="1283">
        <v>27231.560980607541</v>
      </c>
      <c r="H461" s="1283">
        <v>26827.581428982961</v>
      </c>
      <c r="I461" s="1283">
        <v>22821.033829815166</v>
      </c>
    </row>
    <row r="462" spans="2:9">
      <c r="B462" s="473" t="s">
        <v>260</v>
      </c>
      <c r="C462" s="1273" t="s">
        <v>139</v>
      </c>
      <c r="D462" s="1273" t="s">
        <v>139</v>
      </c>
      <c r="E462" s="1273" t="s">
        <v>139</v>
      </c>
      <c r="F462" s="1273" t="s">
        <v>139</v>
      </c>
      <c r="G462" s="1273" t="s">
        <v>139</v>
      </c>
      <c r="H462" s="1273" t="s">
        <v>139</v>
      </c>
      <c r="I462" s="1273" t="s">
        <v>139</v>
      </c>
    </row>
    <row r="463" spans="2:9">
      <c r="B463" s="466" t="s">
        <v>248</v>
      </c>
      <c r="C463" s="469" t="s">
        <v>139</v>
      </c>
      <c r="D463" s="469" t="s">
        <v>139</v>
      </c>
      <c r="E463" s="469" t="s">
        <v>139</v>
      </c>
      <c r="F463" s="469" t="s">
        <v>139</v>
      </c>
      <c r="G463" s="469" t="s">
        <v>139</v>
      </c>
      <c r="H463" s="469" t="s">
        <v>139</v>
      </c>
      <c r="I463" s="469" t="s">
        <v>139</v>
      </c>
    </row>
    <row r="464" spans="2:9">
      <c r="B464" s="473" t="s">
        <v>254</v>
      </c>
      <c r="C464" s="469" t="s">
        <v>139</v>
      </c>
      <c r="D464" s="469" t="s">
        <v>139</v>
      </c>
      <c r="E464" s="469" t="s">
        <v>139</v>
      </c>
      <c r="F464" s="469" t="s">
        <v>139</v>
      </c>
      <c r="G464" s="469" t="s">
        <v>139</v>
      </c>
      <c r="H464" s="469" t="s">
        <v>139</v>
      </c>
      <c r="I464" s="469" t="s">
        <v>139</v>
      </c>
    </row>
    <row r="465" spans="2:9">
      <c r="B465" s="473" t="s">
        <v>255</v>
      </c>
      <c r="C465" s="469" t="s">
        <v>139</v>
      </c>
      <c r="D465" s="469" t="s">
        <v>139</v>
      </c>
      <c r="E465" s="469" t="s">
        <v>139</v>
      </c>
      <c r="F465" s="469" t="s">
        <v>139</v>
      </c>
      <c r="G465" s="469" t="s">
        <v>139</v>
      </c>
      <c r="H465" s="469" t="s">
        <v>139</v>
      </c>
      <c r="I465" s="469" t="s">
        <v>139</v>
      </c>
    </row>
    <row r="466" spans="2:9">
      <c r="B466" s="473" t="s">
        <v>256</v>
      </c>
      <c r="C466" s="469" t="s">
        <v>139</v>
      </c>
      <c r="D466" s="469" t="s">
        <v>139</v>
      </c>
      <c r="E466" s="469" t="s">
        <v>139</v>
      </c>
      <c r="F466" s="469" t="s">
        <v>139</v>
      </c>
      <c r="G466" s="469" t="s">
        <v>139</v>
      </c>
      <c r="H466" s="469" t="s">
        <v>139</v>
      </c>
      <c r="I466" s="469" t="s">
        <v>139</v>
      </c>
    </row>
    <row r="467" spans="2:9">
      <c r="B467" s="473" t="s">
        <v>257</v>
      </c>
      <c r="C467" s="469" t="s">
        <v>139</v>
      </c>
      <c r="D467" s="469" t="s">
        <v>139</v>
      </c>
      <c r="E467" s="469" t="s">
        <v>139</v>
      </c>
      <c r="F467" s="469" t="s">
        <v>139</v>
      </c>
      <c r="G467" s="469" t="s">
        <v>139</v>
      </c>
      <c r="H467" s="469" t="s">
        <v>139</v>
      </c>
      <c r="I467" s="469" t="s">
        <v>139</v>
      </c>
    </row>
    <row r="468" spans="2:9">
      <c r="B468" s="473" t="s">
        <v>258</v>
      </c>
      <c r="C468" s="469" t="s">
        <v>139</v>
      </c>
      <c r="D468" s="469" t="s">
        <v>139</v>
      </c>
      <c r="E468" s="469" t="s">
        <v>139</v>
      </c>
      <c r="F468" s="469" t="s">
        <v>139</v>
      </c>
      <c r="G468" s="469" t="s">
        <v>139</v>
      </c>
      <c r="H468" s="469" t="s">
        <v>139</v>
      </c>
      <c r="I468" s="469" t="s">
        <v>139</v>
      </c>
    </row>
    <row r="469" spans="2:9">
      <c r="B469" s="473" t="s">
        <v>259</v>
      </c>
      <c r="C469" s="469" t="s">
        <v>139</v>
      </c>
      <c r="D469" s="469" t="s">
        <v>139</v>
      </c>
      <c r="E469" s="469" t="s">
        <v>139</v>
      </c>
      <c r="F469" s="469" t="s">
        <v>139</v>
      </c>
      <c r="G469" s="469" t="s">
        <v>139</v>
      </c>
      <c r="H469" s="469" t="s">
        <v>139</v>
      </c>
      <c r="I469" s="469" t="s">
        <v>139</v>
      </c>
    </row>
    <row r="470" spans="2:9">
      <c r="B470" s="473" t="s">
        <v>260</v>
      </c>
      <c r="C470" s="469" t="s">
        <v>139</v>
      </c>
      <c r="D470" s="469" t="s">
        <v>139</v>
      </c>
      <c r="E470" s="469" t="s">
        <v>139</v>
      </c>
      <c r="F470" s="469" t="s">
        <v>139</v>
      </c>
      <c r="G470" s="469" t="s">
        <v>139</v>
      </c>
      <c r="H470" s="469" t="s">
        <v>139</v>
      </c>
      <c r="I470" s="469" t="s">
        <v>139</v>
      </c>
    </row>
    <row r="471" spans="2:9">
      <c r="B471" s="47" t="s">
        <v>265</v>
      </c>
      <c r="C471" s="469" t="s">
        <v>139</v>
      </c>
      <c r="D471" s="469" t="s">
        <v>139</v>
      </c>
      <c r="E471" s="469" t="s">
        <v>139</v>
      </c>
      <c r="F471" s="469" t="s">
        <v>139</v>
      </c>
      <c r="G471" s="469" t="s">
        <v>139</v>
      </c>
      <c r="H471" s="469" t="s">
        <v>139</v>
      </c>
      <c r="I471" s="469" t="s">
        <v>139</v>
      </c>
    </row>
    <row r="472" spans="2:9">
      <c r="B472" s="47"/>
      <c r="C472" s="469"/>
      <c r="D472" s="469"/>
      <c r="E472" s="469"/>
      <c r="F472" s="469"/>
      <c r="G472" s="469"/>
      <c r="H472" s="469"/>
      <c r="I472" s="469"/>
    </row>
    <row r="473" spans="2:9">
      <c r="B473" s="721" t="s">
        <v>1149</v>
      </c>
      <c r="C473" s="469"/>
      <c r="D473" s="469"/>
      <c r="E473" s="469"/>
      <c r="F473" s="469"/>
      <c r="G473" s="469"/>
      <c r="H473" s="469"/>
      <c r="I473" s="469"/>
    </row>
    <row r="474" spans="2:9">
      <c r="B474" s="82" t="s">
        <v>246</v>
      </c>
      <c r="C474" s="458">
        <v>2032.373580054021</v>
      </c>
      <c r="D474" s="458">
        <v>2139.3701934237956</v>
      </c>
      <c r="E474" s="458">
        <v>2165.0848815421555</v>
      </c>
      <c r="F474" s="458">
        <v>2110.2172519264354</v>
      </c>
      <c r="G474" s="458">
        <v>2124.2428720000698</v>
      </c>
      <c r="H474" s="1280">
        <v>2244.3539999999998</v>
      </c>
      <c r="I474" s="1280">
        <v>2193.3000000000002</v>
      </c>
    </row>
    <row r="475" spans="2:9">
      <c r="B475" s="462" t="s">
        <v>247</v>
      </c>
      <c r="C475" s="458">
        <v>2032.373580054021</v>
      </c>
      <c r="D475" s="458">
        <v>2139.3701934237956</v>
      </c>
      <c r="E475" s="458">
        <v>2165.0848815421555</v>
      </c>
      <c r="F475" s="458">
        <v>2110.2172519264354</v>
      </c>
      <c r="G475" s="458">
        <v>2124.2428720000698</v>
      </c>
      <c r="H475" s="1280">
        <v>2244.3539999999998</v>
      </c>
      <c r="I475" s="1280">
        <v>2193.3000000000002</v>
      </c>
    </row>
    <row r="476" spans="2:9">
      <c r="B476" s="473" t="s">
        <v>254</v>
      </c>
      <c r="C476" s="458" t="s">
        <v>139</v>
      </c>
      <c r="D476" s="458" t="s">
        <v>139</v>
      </c>
      <c r="E476" s="458" t="s">
        <v>139</v>
      </c>
      <c r="F476" s="458" t="s">
        <v>139</v>
      </c>
      <c r="G476" s="458" t="s">
        <v>139</v>
      </c>
      <c r="H476" s="1280" t="s">
        <v>139</v>
      </c>
      <c r="I476" s="1280" t="s">
        <v>139</v>
      </c>
    </row>
    <row r="477" spans="2:9">
      <c r="B477" s="720" t="s">
        <v>255</v>
      </c>
      <c r="C477" s="458" t="s">
        <v>139</v>
      </c>
      <c r="D477" s="458" t="s">
        <v>139</v>
      </c>
      <c r="E477" s="458" t="s">
        <v>139</v>
      </c>
      <c r="F477" s="458" t="s">
        <v>139</v>
      </c>
      <c r="G477" s="458" t="s">
        <v>139</v>
      </c>
      <c r="H477" s="1280" t="s">
        <v>139</v>
      </c>
      <c r="I477" s="1280" t="s">
        <v>139</v>
      </c>
    </row>
    <row r="478" spans="2:9">
      <c r="B478" s="473" t="s">
        <v>256</v>
      </c>
      <c r="C478" s="458">
        <v>1122.6944711653666</v>
      </c>
      <c r="D478" s="458">
        <v>1194.5550081724484</v>
      </c>
      <c r="E478" s="458">
        <v>1227.3917758079626</v>
      </c>
      <c r="F478" s="458">
        <v>1214.4690029085314</v>
      </c>
      <c r="G478" s="458">
        <v>1251.0529844529112</v>
      </c>
      <c r="H478" s="1280">
        <v>1357.2439999999999</v>
      </c>
      <c r="I478" s="1280">
        <v>1351.0119999999999</v>
      </c>
    </row>
    <row r="479" spans="2:9">
      <c r="B479" s="473" t="s">
        <v>257</v>
      </c>
      <c r="C479" s="458">
        <v>909.67910888865424</v>
      </c>
      <c r="D479" s="458">
        <v>944.81518525134697</v>
      </c>
      <c r="E479" s="458">
        <v>937.69310573419307</v>
      </c>
      <c r="F479" s="458">
        <v>895.7482490179043</v>
      </c>
      <c r="G479" s="458">
        <v>873.18988754715872</v>
      </c>
      <c r="H479" s="1280">
        <v>887.11</v>
      </c>
      <c r="I479" s="1280">
        <v>842.28800000000001</v>
      </c>
    </row>
    <row r="480" spans="2:9">
      <c r="B480" s="473" t="s">
        <v>258</v>
      </c>
      <c r="C480" s="458" t="s">
        <v>139</v>
      </c>
      <c r="D480" s="458" t="s">
        <v>139</v>
      </c>
      <c r="E480" s="458" t="s">
        <v>139</v>
      </c>
      <c r="F480" s="458" t="s">
        <v>139</v>
      </c>
      <c r="G480" s="458" t="s">
        <v>139</v>
      </c>
      <c r="H480" s="458" t="s">
        <v>139</v>
      </c>
      <c r="I480" s="458" t="s">
        <v>139</v>
      </c>
    </row>
    <row r="481" spans="2:9">
      <c r="B481" s="720" t="s">
        <v>259</v>
      </c>
      <c r="C481" s="458" t="s">
        <v>139</v>
      </c>
      <c r="D481" s="458" t="s">
        <v>139</v>
      </c>
      <c r="E481" s="458" t="s">
        <v>139</v>
      </c>
      <c r="F481" s="458" t="s">
        <v>139</v>
      </c>
      <c r="G481" s="458" t="s">
        <v>139</v>
      </c>
      <c r="H481" s="458" t="s">
        <v>139</v>
      </c>
      <c r="I481" s="458" t="s">
        <v>139</v>
      </c>
    </row>
    <row r="482" spans="2:9">
      <c r="B482" s="473" t="s">
        <v>260</v>
      </c>
      <c r="C482" s="458" t="s">
        <v>139</v>
      </c>
      <c r="D482" s="458" t="s">
        <v>139</v>
      </c>
      <c r="E482" s="458" t="s">
        <v>139</v>
      </c>
      <c r="F482" s="458" t="s">
        <v>139</v>
      </c>
      <c r="G482" s="458" t="s">
        <v>139</v>
      </c>
      <c r="H482" s="458" t="s">
        <v>139</v>
      </c>
      <c r="I482" s="458" t="s">
        <v>139</v>
      </c>
    </row>
    <row r="483" spans="2:9">
      <c r="B483" s="466" t="s">
        <v>248</v>
      </c>
      <c r="C483" s="458" t="s">
        <v>139</v>
      </c>
      <c r="D483" s="458" t="s">
        <v>139</v>
      </c>
      <c r="E483" s="458" t="s">
        <v>139</v>
      </c>
      <c r="F483" s="458" t="s">
        <v>139</v>
      </c>
      <c r="G483" s="458" t="s">
        <v>139</v>
      </c>
      <c r="H483" s="458" t="s">
        <v>139</v>
      </c>
      <c r="I483" s="458" t="s">
        <v>139</v>
      </c>
    </row>
    <row r="484" spans="2:9">
      <c r="B484" s="473" t="s">
        <v>254</v>
      </c>
      <c r="C484" s="458" t="s">
        <v>139</v>
      </c>
      <c r="D484" s="458" t="s">
        <v>139</v>
      </c>
      <c r="E484" s="458" t="s">
        <v>139</v>
      </c>
      <c r="F484" s="458" t="s">
        <v>139</v>
      </c>
      <c r="G484" s="458" t="s">
        <v>139</v>
      </c>
      <c r="H484" s="458" t="s">
        <v>139</v>
      </c>
      <c r="I484" s="458" t="s">
        <v>139</v>
      </c>
    </row>
    <row r="485" spans="2:9">
      <c r="B485" s="473" t="s">
        <v>255</v>
      </c>
      <c r="C485" s="458" t="s">
        <v>139</v>
      </c>
      <c r="D485" s="458" t="s">
        <v>139</v>
      </c>
      <c r="E485" s="458" t="s">
        <v>139</v>
      </c>
      <c r="F485" s="458" t="s">
        <v>139</v>
      </c>
      <c r="G485" s="458" t="s">
        <v>139</v>
      </c>
      <c r="H485" s="458" t="s">
        <v>139</v>
      </c>
      <c r="I485" s="458" t="s">
        <v>139</v>
      </c>
    </row>
    <row r="486" spans="2:9">
      <c r="B486" s="473" t="s">
        <v>256</v>
      </c>
      <c r="C486" s="458" t="s">
        <v>139</v>
      </c>
      <c r="D486" s="458" t="s">
        <v>139</v>
      </c>
      <c r="E486" s="458" t="s">
        <v>139</v>
      </c>
      <c r="F486" s="458" t="s">
        <v>139</v>
      </c>
      <c r="G486" s="458" t="s">
        <v>139</v>
      </c>
      <c r="H486" s="458" t="s">
        <v>139</v>
      </c>
      <c r="I486" s="458" t="s">
        <v>139</v>
      </c>
    </row>
    <row r="487" spans="2:9">
      <c r="B487" s="473" t="s">
        <v>257</v>
      </c>
      <c r="C487" s="458" t="s">
        <v>139</v>
      </c>
      <c r="D487" s="458" t="s">
        <v>139</v>
      </c>
      <c r="E487" s="458" t="s">
        <v>139</v>
      </c>
      <c r="F487" s="458" t="s">
        <v>139</v>
      </c>
      <c r="G487" s="458" t="s">
        <v>139</v>
      </c>
      <c r="H487" s="458" t="s">
        <v>139</v>
      </c>
      <c r="I487" s="458" t="s">
        <v>139</v>
      </c>
    </row>
    <row r="488" spans="2:9">
      <c r="B488" s="473" t="s">
        <v>258</v>
      </c>
      <c r="C488" s="458" t="s">
        <v>139</v>
      </c>
      <c r="D488" s="458" t="s">
        <v>139</v>
      </c>
      <c r="E488" s="458" t="s">
        <v>139</v>
      </c>
      <c r="F488" s="458" t="s">
        <v>139</v>
      </c>
      <c r="G488" s="458" t="s">
        <v>139</v>
      </c>
      <c r="H488" s="458" t="s">
        <v>139</v>
      </c>
      <c r="I488" s="458" t="s">
        <v>139</v>
      </c>
    </row>
    <row r="489" spans="2:9">
      <c r="B489" s="473" t="s">
        <v>259</v>
      </c>
      <c r="C489" s="458" t="s">
        <v>139</v>
      </c>
      <c r="D489" s="458" t="s">
        <v>139</v>
      </c>
      <c r="E489" s="458" t="s">
        <v>139</v>
      </c>
      <c r="F489" s="458" t="s">
        <v>139</v>
      </c>
      <c r="G489" s="458" t="s">
        <v>139</v>
      </c>
      <c r="H489" s="458" t="s">
        <v>139</v>
      </c>
      <c r="I489" s="458" t="s">
        <v>139</v>
      </c>
    </row>
    <row r="490" spans="2:9">
      <c r="B490" s="473" t="s">
        <v>260</v>
      </c>
      <c r="C490" s="458" t="s">
        <v>139</v>
      </c>
      <c r="D490" s="458" t="s">
        <v>139</v>
      </c>
      <c r="E490" s="458" t="s">
        <v>139</v>
      </c>
      <c r="F490" s="458" t="s">
        <v>139</v>
      </c>
      <c r="G490" s="458" t="s">
        <v>139</v>
      </c>
      <c r="H490" s="458" t="s">
        <v>139</v>
      </c>
      <c r="I490" s="458" t="s">
        <v>139</v>
      </c>
    </row>
    <row r="491" spans="2:9" ht="15" thickBot="1">
      <c r="B491" s="47" t="s">
        <v>265</v>
      </c>
      <c r="C491" s="458">
        <v>0.99</v>
      </c>
      <c r="D491" s="458">
        <v>0.99</v>
      </c>
      <c r="E491" s="458">
        <v>0.99</v>
      </c>
      <c r="F491" s="458">
        <v>0.99</v>
      </c>
      <c r="G491" s="458">
        <v>0.99</v>
      </c>
      <c r="H491" s="458">
        <v>0.99</v>
      </c>
      <c r="I491" s="458">
        <v>0.99</v>
      </c>
    </row>
    <row r="492" spans="2:9" ht="15" thickTop="1">
      <c r="B492" s="1359" t="s">
        <v>1153</v>
      </c>
      <c r="C492" s="1359"/>
      <c r="D492" s="1359"/>
      <c r="E492" s="1359"/>
      <c r="F492" s="1359"/>
      <c r="G492" s="1359"/>
      <c r="H492" s="1359"/>
      <c r="I492" s="1359"/>
    </row>
    <row r="493" spans="2:9">
      <c r="B493" s="1374"/>
      <c r="C493" s="1374"/>
      <c r="D493" s="1374"/>
      <c r="E493" s="1374"/>
      <c r="F493" s="1374"/>
      <c r="G493" s="1374"/>
      <c r="H493" s="1374"/>
      <c r="I493" s="1374"/>
    </row>
    <row r="494" spans="2:9">
      <c r="B494" s="1358" t="s">
        <v>34</v>
      </c>
      <c r="C494" s="1358"/>
      <c r="D494" s="1358"/>
      <c r="E494" s="1358"/>
      <c r="F494" s="1358"/>
      <c r="G494" s="1358"/>
      <c r="H494" s="1358"/>
      <c r="I494" s="1358"/>
    </row>
    <row r="495" spans="2:9">
      <c r="B495" s="413" t="s">
        <v>33</v>
      </c>
      <c r="C495" s="411"/>
      <c r="D495" s="411"/>
      <c r="E495" s="411"/>
      <c r="F495" s="411"/>
      <c r="G495" s="411"/>
      <c r="H495" s="411"/>
      <c r="I495" s="411"/>
    </row>
    <row r="496" spans="2:9">
      <c r="B496" s="428" t="s">
        <v>172</v>
      </c>
      <c r="C496" s="411"/>
      <c r="D496" s="411"/>
      <c r="E496" s="411"/>
      <c r="F496" s="411"/>
      <c r="G496" s="411"/>
      <c r="H496" s="411"/>
      <c r="I496" s="411"/>
    </row>
    <row r="497" spans="2:9">
      <c r="B497" s="414"/>
      <c r="C497" s="411"/>
      <c r="D497" s="411"/>
      <c r="E497" s="411"/>
      <c r="F497" s="411"/>
      <c r="G497" s="411"/>
      <c r="H497" s="411"/>
      <c r="I497" s="411"/>
    </row>
    <row r="498" spans="2:9">
      <c r="B498" s="415"/>
      <c r="C498" s="416">
        <v>2014</v>
      </c>
      <c r="D498" s="416">
        <v>2015</v>
      </c>
      <c r="E498" s="416">
        <v>2016</v>
      </c>
      <c r="F498" s="416">
        <v>2017</v>
      </c>
      <c r="G498" s="416">
        <v>2018</v>
      </c>
      <c r="H498" s="416">
        <v>2019</v>
      </c>
      <c r="I498" s="416">
        <v>2020</v>
      </c>
    </row>
    <row r="499" spans="2:9">
      <c r="B499" s="414" t="s">
        <v>1154</v>
      </c>
      <c r="C499" s="411"/>
      <c r="D499" s="411"/>
      <c r="E499" s="411"/>
      <c r="F499" s="411"/>
      <c r="G499" s="411"/>
      <c r="H499" s="411"/>
      <c r="I499" s="411"/>
    </row>
    <row r="500" spans="2:9">
      <c r="B500" s="82" t="s">
        <v>88</v>
      </c>
      <c r="C500" s="461">
        <v>7</v>
      </c>
      <c r="D500" s="461">
        <v>7</v>
      </c>
      <c r="E500" s="461">
        <v>6</v>
      </c>
      <c r="F500" s="461">
        <v>6</v>
      </c>
      <c r="G500" s="461">
        <v>6</v>
      </c>
      <c r="H500" s="461">
        <v>6</v>
      </c>
      <c r="I500" s="461">
        <v>6</v>
      </c>
    </row>
    <row r="501" spans="2:9">
      <c r="B501" s="242" t="s">
        <v>157</v>
      </c>
      <c r="C501" s="461" t="s">
        <v>124</v>
      </c>
      <c r="D501" s="461" t="s">
        <v>124</v>
      </c>
      <c r="E501" s="461" t="s">
        <v>124</v>
      </c>
      <c r="F501" s="461" t="s">
        <v>124</v>
      </c>
      <c r="G501" s="461" t="s">
        <v>124</v>
      </c>
      <c r="H501" s="461" t="s">
        <v>124</v>
      </c>
      <c r="I501" s="461" t="s">
        <v>124</v>
      </c>
    </row>
    <row r="502" spans="2:9">
      <c r="B502" s="242" t="s">
        <v>280</v>
      </c>
      <c r="C502" s="461" t="s">
        <v>124</v>
      </c>
      <c r="D502" s="461" t="s">
        <v>124</v>
      </c>
      <c r="E502" s="461" t="s">
        <v>124</v>
      </c>
      <c r="F502" s="461" t="s">
        <v>124</v>
      </c>
      <c r="G502" s="461" t="s">
        <v>124</v>
      </c>
      <c r="H502" s="461" t="s">
        <v>124</v>
      </c>
      <c r="I502" s="461" t="s">
        <v>124</v>
      </c>
    </row>
    <row r="503" spans="2:9">
      <c r="B503" s="242" t="s">
        <v>162</v>
      </c>
      <c r="C503" s="461" t="s">
        <v>124</v>
      </c>
      <c r="D503" s="461" t="s">
        <v>124</v>
      </c>
      <c r="E503" s="461" t="s">
        <v>124</v>
      </c>
      <c r="F503" s="461" t="s">
        <v>124</v>
      </c>
      <c r="G503" s="461" t="s">
        <v>124</v>
      </c>
      <c r="H503" s="461" t="s">
        <v>124</v>
      </c>
      <c r="I503" s="461" t="s">
        <v>124</v>
      </c>
    </row>
    <row r="504" spans="2:9">
      <c r="B504" s="242" t="s">
        <v>236</v>
      </c>
      <c r="C504" s="461">
        <v>7</v>
      </c>
      <c r="D504" s="461">
        <v>7</v>
      </c>
      <c r="E504" s="461">
        <v>6</v>
      </c>
      <c r="F504" s="461">
        <v>6</v>
      </c>
      <c r="G504" s="461">
        <v>6</v>
      </c>
      <c r="H504" s="461">
        <v>6</v>
      </c>
      <c r="I504" s="461">
        <v>6</v>
      </c>
    </row>
    <row r="505" spans="2:9">
      <c r="B505" s="242"/>
      <c r="C505" s="461"/>
      <c r="D505" s="461"/>
      <c r="E505" s="461"/>
      <c r="F505" s="461"/>
      <c r="G505" s="461"/>
      <c r="H505" s="461"/>
      <c r="I505" s="461"/>
    </row>
    <row r="506" spans="2:9">
      <c r="B506" s="82" t="s">
        <v>281</v>
      </c>
      <c r="C506" s="461">
        <v>7</v>
      </c>
      <c r="D506" s="461">
        <v>7</v>
      </c>
      <c r="E506" s="461">
        <v>6</v>
      </c>
      <c r="F506" s="461">
        <v>6</v>
      </c>
      <c r="G506" s="461">
        <v>6</v>
      </c>
      <c r="H506" s="461">
        <v>6</v>
      </c>
      <c r="I506" s="461">
        <v>6</v>
      </c>
    </row>
    <row r="507" spans="2:9">
      <c r="B507" s="242" t="s">
        <v>157</v>
      </c>
      <c r="C507" s="461" t="s">
        <v>124</v>
      </c>
      <c r="D507" s="461" t="s">
        <v>124</v>
      </c>
      <c r="E507" s="461" t="s">
        <v>124</v>
      </c>
      <c r="F507" s="461" t="s">
        <v>124</v>
      </c>
      <c r="G507" s="461" t="s">
        <v>124</v>
      </c>
      <c r="H507" s="461" t="s">
        <v>124</v>
      </c>
      <c r="I507" s="461" t="s">
        <v>124</v>
      </c>
    </row>
    <row r="508" spans="2:9">
      <c r="B508" s="242" t="s">
        <v>280</v>
      </c>
      <c r="C508" s="461" t="s">
        <v>124</v>
      </c>
      <c r="D508" s="461" t="s">
        <v>124</v>
      </c>
      <c r="E508" s="461" t="s">
        <v>124</v>
      </c>
      <c r="F508" s="461" t="s">
        <v>124</v>
      </c>
      <c r="G508" s="461" t="s">
        <v>124</v>
      </c>
      <c r="H508" s="461" t="s">
        <v>124</v>
      </c>
      <c r="I508" s="461" t="s">
        <v>124</v>
      </c>
    </row>
    <row r="509" spans="2:9">
      <c r="B509" s="242" t="s">
        <v>162</v>
      </c>
      <c r="C509" s="461" t="s">
        <v>124</v>
      </c>
      <c r="D509" s="461" t="s">
        <v>124</v>
      </c>
      <c r="E509" s="461" t="s">
        <v>124</v>
      </c>
      <c r="F509" s="461" t="s">
        <v>124</v>
      </c>
      <c r="G509" s="461" t="s">
        <v>124</v>
      </c>
      <c r="H509" s="461" t="s">
        <v>124</v>
      </c>
      <c r="I509" s="461" t="s">
        <v>124</v>
      </c>
    </row>
    <row r="510" spans="2:9">
      <c r="B510" s="242" t="s">
        <v>236</v>
      </c>
      <c r="C510" s="461">
        <v>7</v>
      </c>
      <c r="D510" s="461">
        <v>7</v>
      </c>
      <c r="E510" s="461">
        <v>6</v>
      </c>
      <c r="F510" s="461">
        <v>6</v>
      </c>
      <c r="G510" s="461">
        <v>6</v>
      </c>
      <c r="H510" s="461">
        <v>6</v>
      </c>
      <c r="I510" s="461">
        <v>6</v>
      </c>
    </row>
    <row r="511" spans="2:9">
      <c r="B511" s="242"/>
      <c r="C511" s="461"/>
      <c r="D511" s="461"/>
      <c r="E511" s="461"/>
      <c r="F511" s="461"/>
      <c r="G511" s="461"/>
      <c r="H511" s="461"/>
      <c r="I511" s="461"/>
    </row>
    <row r="512" spans="2:9">
      <c r="B512" s="82" t="s">
        <v>282</v>
      </c>
      <c r="C512" s="461">
        <v>0</v>
      </c>
      <c r="D512" s="461">
        <v>0</v>
      </c>
      <c r="E512" s="461">
        <v>0</v>
      </c>
      <c r="F512" s="461">
        <v>0</v>
      </c>
      <c r="G512" s="461">
        <v>0</v>
      </c>
      <c r="H512" s="461">
        <v>0</v>
      </c>
      <c r="I512" s="461">
        <v>0</v>
      </c>
    </row>
    <row r="513" spans="2:9">
      <c r="B513" s="242" t="s">
        <v>157</v>
      </c>
      <c r="C513" s="461" t="s">
        <v>124</v>
      </c>
      <c r="D513" s="461" t="s">
        <v>124</v>
      </c>
      <c r="E513" s="461" t="s">
        <v>124</v>
      </c>
      <c r="F513" s="461" t="s">
        <v>124</v>
      </c>
      <c r="G513" s="461" t="s">
        <v>124</v>
      </c>
      <c r="H513" s="461" t="s">
        <v>124</v>
      </c>
      <c r="I513" s="461" t="s">
        <v>124</v>
      </c>
    </row>
    <row r="514" spans="2:9">
      <c r="B514" s="242" t="s">
        <v>280</v>
      </c>
      <c r="C514" s="461" t="s">
        <v>124</v>
      </c>
      <c r="D514" s="461" t="s">
        <v>124</v>
      </c>
      <c r="E514" s="461" t="s">
        <v>124</v>
      </c>
      <c r="F514" s="461" t="s">
        <v>124</v>
      </c>
      <c r="G514" s="461" t="s">
        <v>124</v>
      </c>
      <c r="H514" s="461" t="s">
        <v>124</v>
      </c>
      <c r="I514" s="461" t="s">
        <v>124</v>
      </c>
    </row>
    <row r="515" spans="2:9">
      <c r="B515" s="242" t="s">
        <v>162</v>
      </c>
      <c r="C515" s="461" t="s">
        <v>124</v>
      </c>
      <c r="D515" s="461" t="s">
        <v>124</v>
      </c>
      <c r="E515" s="461" t="s">
        <v>124</v>
      </c>
      <c r="F515" s="461" t="s">
        <v>124</v>
      </c>
      <c r="G515" s="461" t="s">
        <v>124</v>
      </c>
      <c r="H515" s="461" t="s">
        <v>124</v>
      </c>
      <c r="I515" s="461" t="s">
        <v>124</v>
      </c>
    </row>
    <row r="516" spans="2:9">
      <c r="B516" s="242" t="s">
        <v>236</v>
      </c>
      <c r="C516" s="461">
        <v>0</v>
      </c>
      <c r="D516" s="461">
        <v>0</v>
      </c>
      <c r="E516" s="461">
        <v>0</v>
      </c>
      <c r="F516" s="461">
        <v>0</v>
      </c>
      <c r="G516" s="461">
        <v>0</v>
      </c>
      <c r="H516" s="461">
        <v>0</v>
      </c>
      <c r="I516" s="461">
        <v>0</v>
      </c>
    </row>
    <row r="517" spans="2:9">
      <c r="B517" s="242"/>
      <c r="C517" s="461"/>
      <c r="D517" s="461"/>
      <c r="E517" s="461"/>
      <c r="F517" s="461"/>
      <c r="G517" s="461"/>
      <c r="H517" s="461"/>
      <c r="I517" s="461"/>
    </row>
    <row r="518" spans="2:9">
      <c r="B518" s="561" t="s">
        <v>1155</v>
      </c>
      <c r="C518" s="461"/>
      <c r="D518" s="461"/>
      <c r="E518" s="461"/>
      <c r="F518" s="461"/>
      <c r="G518" s="461"/>
      <c r="H518" s="461"/>
      <c r="I518" s="461"/>
    </row>
    <row r="519" spans="2:9">
      <c r="B519" s="82" t="s">
        <v>88</v>
      </c>
      <c r="C519" s="461">
        <v>16</v>
      </c>
      <c r="D519" s="461">
        <v>16</v>
      </c>
      <c r="E519" s="461">
        <v>16</v>
      </c>
      <c r="F519" s="461">
        <v>16</v>
      </c>
      <c r="G519" s="461">
        <v>16</v>
      </c>
      <c r="H519" s="461">
        <v>16</v>
      </c>
      <c r="I519" s="461">
        <v>16</v>
      </c>
    </row>
    <row r="520" spans="2:9">
      <c r="B520" s="242" t="s">
        <v>157</v>
      </c>
      <c r="C520" s="461">
        <v>1</v>
      </c>
      <c r="D520" s="461">
        <v>1</v>
      </c>
      <c r="E520" s="461">
        <v>1</v>
      </c>
      <c r="F520" s="461">
        <v>1</v>
      </c>
      <c r="G520" s="461">
        <v>1</v>
      </c>
      <c r="H520" s="461">
        <v>1</v>
      </c>
      <c r="I520" s="461">
        <v>1</v>
      </c>
    </row>
    <row r="521" spans="2:9">
      <c r="B521" s="242" t="s">
        <v>280</v>
      </c>
      <c r="C521" s="461" t="s">
        <v>124</v>
      </c>
      <c r="D521" s="461" t="s">
        <v>124</v>
      </c>
      <c r="E521" s="461" t="s">
        <v>124</v>
      </c>
      <c r="F521" s="461" t="s">
        <v>124</v>
      </c>
      <c r="G521" s="461" t="s">
        <v>124</v>
      </c>
      <c r="H521" s="461" t="s">
        <v>124</v>
      </c>
      <c r="I521" s="461" t="s">
        <v>124</v>
      </c>
    </row>
    <row r="522" spans="2:9">
      <c r="B522" s="242" t="s">
        <v>162</v>
      </c>
      <c r="C522" s="461">
        <v>8</v>
      </c>
      <c r="D522" s="461">
        <v>8</v>
      </c>
      <c r="E522" s="461">
        <v>8</v>
      </c>
      <c r="F522" s="461">
        <v>8</v>
      </c>
      <c r="G522" s="461">
        <v>8</v>
      </c>
      <c r="H522" s="461">
        <v>8</v>
      </c>
      <c r="I522" s="461">
        <v>8</v>
      </c>
    </row>
    <row r="523" spans="2:9">
      <c r="B523" s="242" t="s">
        <v>236</v>
      </c>
      <c r="C523" s="461">
        <v>7</v>
      </c>
      <c r="D523" s="461">
        <v>7</v>
      </c>
      <c r="E523" s="461">
        <v>7</v>
      </c>
      <c r="F523" s="461">
        <v>7</v>
      </c>
      <c r="G523" s="461">
        <v>7</v>
      </c>
      <c r="H523" s="461">
        <v>8</v>
      </c>
      <c r="I523" s="461">
        <v>8</v>
      </c>
    </row>
    <row r="524" spans="2:9">
      <c r="B524" s="242"/>
      <c r="C524" s="461"/>
      <c r="D524" s="461"/>
      <c r="E524" s="461"/>
      <c r="F524" s="461"/>
      <c r="G524" s="461"/>
      <c r="H524" s="461"/>
      <c r="I524" s="461"/>
    </row>
    <row r="525" spans="2:9">
      <c r="B525" s="82" t="s">
        <v>281</v>
      </c>
      <c r="C525" s="461">
        <v>16</v>
      </c>
      <c r="D525" s="461">
        <v>16</v>
      </c>
      <c r="E525" s="461">
        <v>16</v>
      </c>
      <c r="F525" s="461">
        <v>16</v>
      </c>
      <c r="G525" s="461">
        <v>16</v>
      </c>
      <c r="H525" s="461">
        <v>16</v>
      </c>
      <c r="I525" s="461">
        <v>16</v>
      </c>
    </row>
    <row r="526" spans="2:9">
      <c r="B526" s="242" t="s">
        <v>157</v>
      </c>
      <c r="C526" s="461">
        <v>1</v>
      </c>
      <c r="D526" s="461">
        <v>1</v>
      </c>
      <c r="E526" s="461">
        <v>1</v>
      </c>
      <c r="F526" s="461">
        <v>1</v>
      </c>
      <c r="G526" s="461">
        <v>1</v>
      </c>
      <c r="H526" s="461">
        <v>1</v>
      </c>
      <c r="I526" s="461">
        <v>1</v>
      </c>
    </row>
    <row r="527" spans="2:9">
      <c r="B527" s="242" t="s">
        <v>280</v>
      </c>
      <c r="C527" s="461" t="s">
        <v>124</v>
      </c>
      <c r="D527" s="461" t="s">
        <v>124</v>
      </c>
      <c r="E527" s="461" t="s">
        <v>124</v>
      </c>
      <c r="F527" s="461" t="s">
        <v>124</v>
      </c>
      <c r="G527" s="461" t="s">
        <v>124</v>
      </c>
      <c r="H527" s="461" t="s">
        <v>124</v>
      </c>
      <c r="I527" s="461" t="s">
        <v>124</v>
      </c>
    </row>
    <row r="528" spans="2:9">
      <c r="B528" s="242" t="s">
        <v>162</v>
      </c>
      <c r="C528" s="461">
        <v>8</v>
      </c>
      <c r="D528" s="461">
        <v>8</v>
      </c>
      <c r="E528" s="461">
        <v>8</v>
      </c>
      <c r="F528" s="461">
        <v>8</v>
      </c>
      <c r="G528" s="461">
        <v>8</v>
      </c>
      <c r="H528" s="461">
        <v>8</v>
      </c>
      <c r="I528" s="461">
        <v>8</v>
      </c>
    </row>
    <row r="529" spans="2:9">
      <c r="B529" s="242" t="s">
        <v>236</v>
      </c>
      <c r="C529" s="461">
        <v>7</v>
      </c>
      <c r="D529" s="461">
        <v>7</v>
      </c>
      <c r="E529" s="461">
        <v>7</v>
      </c>
      <c r="F529" s="461">
        <v>7</v>
      </c>
      <c r="G529" s="461">
        <v>7</v>
      </c>
      <c r="H529" s="461">
        <v>8</v>
      </c>
      <c r="I529" s="461">
        <v>8</v>
      </c>
    </row>
    <row r="530" spans="2:9">
      <c r="B530" s="242"/>
      <c r="C530" s="461"/>
      <c r="D530" s="461"/>
      <c r="E530" s="461"/>
      <c r="F530" s="461"/>
      <c r="G530" s="461"/>
      <c r="H530" s="461"/>
      <c r="I530" s="461"/>
    </row>
    <row r="531" spans="2:9">
      <c r="B531" s="82" t="s">
        <v>282</v>
      </c>
      <c r="C531" s="461" t="s">
        <v>139</v>
      </c>
      <c r="D531" s="461" t="s">
        <v>139</v>
      </c>
      <c r="E531" s="461" t="s">
        <v>139</v>
      </c>
      <c r="F531" s="461" t="s">
        <v>139</v>
      </c>
      <c r="G531" s="461" t="s">
        <v>139</v>
      </c>
      <c r="H531" s="461" t="s">
        <v>139</v>
      </c>
      <c r="I531" s="461" t="s">
        <v>139</v>
      </c>
    </row>
    <row r="532" spans="2:9">
      <c r="B532" s="242" t="s">
        <v>157</v>
      </c>
      <c r="C532" s="461" t="s">
        <v>139</v>
      </c>
      <c r="D532" s="461" t="s">
        <v>139</v>
      </c>
      <c r="E532" s="461" t="s">
        <v>139</v>
      </c>
      <c r="F532" s="461" t="s">
        <v>139</v>
      </c>
      <c r="G532" s="461" t="s">
        <v>139</v>
      </c>
      <c r="H532" s="461" t="s">
        <v>139</v>
      </c>
      <c r="I532" s="461" t="s">
        <v>139</v>
      </c>
    </row>
    <row r="533" spans="2:9">
      <c r="B533" s="242" t="s">
        <v>280</v>
      </c>
      <c r="C533" s="461" t="s">
        <v>139</v>
      </c>
      <c r="D533" s="461" t="s">
        <v>139</v>
      </c>
      <c r="E533" s="461" t="s">
        <v>139</v>
      </c>
      <c r="F533" s="461" t="s">
        <v>139</v>
      </c>
      <c r="G533" s="461" t="s">
        <v>139</v>
      </c>
      <c r="H533" s="461" t="s">
        <v>139</v>
      </c>
      <c r="I533" s="461" t="s">
        <v>139</v>
      </c>
    </row>
    <row r="534" spans="2:9">
      <c r="B534" s="242" t="s">
        <v>162</v>
      </c>
      <c r="C534" s="461" t="s">
        <v>139</v>
      </c>
      <c r="D534" s="461" t="s">
        <v>139</v>
      </c>
      <c r="E534" s="461" t="s">
        <v>139</v>
      </c>
      <c r="F534" s="461" t="s">
        <v>139</v>
      </c>
      <c r="G534" s="461" t="s">
        <v>139</v>
      </c>
      <c r="H534" s="461" t="s">
        <v>139</v>
      </c>
      <c r="I534" s="461" t="s">
        <v>139</v>
      </c>
    </row>
    <row r="535" spans="2:9" ht="15" thickBot="1">
      <c r="B535" s="242" t="s">
        <v>236</v>
      </c>
      <c r="C535" s="461" t="s">
        <v>139</v>
      </c>
      <c r="D535" s="461" t="s">
        <v>139</v>
      </c>
      <c r="E535" s="461" t="s">
        <v>139</v>
      </c>
      <c r="F535" s="461" t="s">
        <v>139</v>
      </c>
      <c r="G535" s="461" t="s">
        <v>139</v>
      </c>
      <c r="H535" s="461" t="s">
        <v>139</v>
      </c>
      <c r="I535" s="461" t="s">
        <v>139</v>
      </c>
    </row>
    <row r="536" spans="2:9" ht="15" thickTop="1">
      <c r="B536" s="1359" t="s">
        <v>1156</v>
      </c>
      <c r="C536" s="1359"/>
      <c r="D536" s="1359"/>
      <c r="E536" s="1359"/>
      <c r="F536" s="1359"/>
      <c r="G536" s="1359"/>
      <c r="H536" s="1359"/>
      <c r="I536" s="1359"/>
    </row>
    <row r="537" spans="2:9">
      <c r="B537" s="1374"/>
      <c r="C537" s="1374"/>
      <c r="D537" s="1374"/>
      <c r="E537" s="1374"/>
      <c r="F537" s="1374"/>
      <c r="G537" s="1374"/>
      <c r="H537" s="1374"/>
      <c r="I537" s="1374"/>
    </row>
    <row r="538" spans="2:9">
      <c r="B538" s="422"/>
      <c r="C538" s="411"/>
      <c r="D538" s="411"/>
      <c r="E538" s="411"/>
      <c r="F538" s="411"/>
      <c r="G538" s="411"/>
      <c r="H538" s="411"/>
      <c r="I538" s="411"/>
    </row>
    <row r="539" spans="2:9">
      <c r="B539" s="1358" t="s">
        <v>36</v>
      </c>
      <c r="C539" s="1358"/>
      <c r="D539" s="1358"/>
      <c r="E539" s="1358"/>
      <c r="F539" s="1358"/>
      <c r="G539" s="1358"/>
      <c r="H539" s="1358"/>
      <c r="I539" s="1358"/>
    </row>
    <row r="540" spans="2:9">
      <c r="B540" s="413" t="s">
        <v>35</v>
      </c>
      <c r="C540" s="411"/>
      <c r="D540" s="411"/>
      <c r="E540" s="411"/>
      <c r="F540" s="411"/>
      <c r="G540" s="411"/>
      <c r="H540" s="411"/>
      <c r="I540" s="411"/>
    </row>
    <row r="541" spans="2:9">
      <c r="B541" s="428" t="s">
        <v>288</v>
      </c>
      <c r="C541" s="411"/>
      <c r="D541" s="411"/>
      <c r="E541" s="411"/>
      <c r="F541" s="411"/>
      <c r="G541" s="411"/>
      <c r="H541" s="411"/>
      <c r="I541" s="411"/>
    </row>
    <row r="542" spans="2:9">
      <c r="B542" s="422"/>
      <c r="C542" s="411"/>
      <c r="D542" s="411"/>
      <c r="E542" s="411"/>
      <c r="F542" s="411"/>
      <c r="G542" s="411"/>
      <c r="H542" s="411"/>
      <c r="I542" s="411"/>
    </row>
    <row r="543" spans="2:9">
      <c r="B543" s="415"/>
      <c r="C543" s="416">
        <v>2014</v>
      </c>
      <c r="D543" s="416">
        <v>2015</v>
      </c>
      <c r="E543" s="416">
        <v>2016</v>
      </c>
      <c r="F543" s="416">
        <v>2017</v>
      </c>
      <c r="G543" s="416">
        <v>2018</v>
      </c>
      <c r="H543" s="416">
        <v>2019</v>
      </c>
      <c r="I543" s="416">
        <v>2020</v>
      </c>
    </row>
    <row r="544" spans="2:9">
      <c r="B544" s="561" t="s">
        <v>1154</v>
      </c>
      <c r="C544" s="411"/>
      <c r="D544" s="411"/>
      <c r="E544" s="411"/>
      <c r="F544" s="411"/>
      <c r="G544" s="411"/>
      <c r="H544" s="411"/>
      <c r="I544" s="411"/>
    </row>
    <row r="545" spans="2:9" ht="26.4">
      <c r="B545" s="82" t="s">
        <v>290</v>
      </c>
      <c r="C545" s="420">
        <v>0.16300000000000001</v>
      </c>
      <c r="D545" s="420">
        <v>6.2E-2</v>
      </c>
      <c r="E545" s="420">
        <v>5.7000000000000002E-2</v>
      </c>
      <c r="F545" s="420">
        <v>5.6000000000000001E-2</v>
      </c>
      <c r="G545" s="420">
        <v>5.5E-2</v>
      </c>
      <c r="H545" s="420">
        <v>5.6000000000000001E-2</v>
      </c>
      <c r="I545" s="420">
        <v>5.3999999999999999E-2</v>
      </c>
    </row>
    <row r="546" spans="2:9">
      <c r="B546" s="242" t="s">
        <v>291</v>
      </c>
      <c r="C546" s="420" t="s">
        <v>139</v>
      </c>
      <c r="D546" s="420" t="s">
        <v>139</v>
      </c>
      <c r="E546" s="420" t="s">
        <v>139</v>
      </c>
      <c r="F546" s="420" t="s">
        <v>139</v>
      </c>
      <c r="G546" s="420" t="s">
        <v>139</v>
      </c>
      <c r="H546" s="420" t="s">
        <v>139</v>
      </c>
      <c r="I546" s="420" t="s">
        <v>139</v>
      </c>
    </row>
    <row r="547" spans="2:9">
      <c r="B547" s="475" t="s">
        <v>292</v>
      </c>
      <c r="C547" s="420" t="s">
        <v>139</v>
      </c>
      <c r="D547" s="420" t="s">
        <v>139</v>
      </c>
      <c r="E547" s="420" t="s">
        <v>139</v>
      </c>
      <c r="F547" s="420" t="s">
        <v>139</v>
      </c>
      <c r="G547" s="420" t="s">
        <v>139</v>
      </c>
      <c r="H547" s="420" t="s">
        <v>139</v>
      </c>
      <c r="I547" s="420" t="s">
        <v>139</v>
      </c>
    </row>
    <row r="548" spans="2:9">
      <c r="B548" s="475" t="s">
        <v>293</v>
      </c>
      <c r="C548" s="420">
        <v>0.03</v>
      </c>
      <c r="D548" s="420">
        <v>2.8000000000000001E-2</v>
      </c>
      <c r="E548" s="420">
        <v>2.3E-2</v>
      </c>
      <c r="F548" s="420">
        <v>2.1999999999999999E-2</v>
      </c>
      <c r="G548" s="420">
        <v>2.1999999999999999E-2</v>
      </c>
      <c r="H548" s="420">
        <v>2.1999999999999999E-2</v>
      </c>
      <c r="I548" s="420">
        <v>0.02</v>
      </c>
    </row>
    <row r="549" spans="2:9">
      <c r="B549" s="242" t="s">
        <v>294</v>
      </c>
      <c r="C549" s="420">
        <v>3.1E-2</v>
      </c>
      <c r="D549" s="420">
        <v>0.03</v>
      </c>
      <c r="E549" s="420">
        <v>2.9000000000000001E-2</v>
      </c>
      <c r="F549" s="420">
        <v>2.9000000000000001E-2</v>
      </c>
      <c r="G549" s="420">
        <v>2.8000000000000001E-2</v>
      </c>
      <c r="H549" s="420">
        <v>2.9000000000000001E-2</v>
      </c>
      <c r="I549" s="420">
        <v>2.9000000000000001E-2</v>
      </c>
    </row>
    <row r="550" spans="2:9">
      <c r="B550" s="242" t="s">
        <v>236</v>
      </c>
      <c r="C550" s="420">
        <v>1E-3</v>
      </c>
      <c r="D550" s="420">
        <v>4.0000000000000001E-3</v>
      </c>
      <c r="E550" s="420">
        <v>5.0000000000000001E-3</v>
      </c>
      <c r="F550" s="420">
        <v>5.0000000000000001E-3</v>
      </c>
      <c r="G550" s="420">
        <v>5.0000000000000001E-3</v>
      </c>
      <c r="H550" s="420">
        <v>5.0000000000000001E-3</v>
      </c>
      <c r="I550" s="420">
        <v>5.0000000000000001E-3</v>
      </c>
    </row>
    <row r="551" spans="2:9">
      <c r="B551" s="242"/>
      <c r="C551" s="420"/>
      <c r="D551" s="420"/>
      <c r="E551" s="420"/>
      <c r="F551" s="420"/>
      <c r="G551" s="420"/>
      <c r="H551" s="420"/>
      <c r="I551" s="420"/>
    </row>
    <row r="552" spans="2:9">
      <c r="B552" s="561" t="s">
        <v>1155</v>
      </c>
      <c r="C552" s="411"/>
      <c r="D552" s="411"/>
      <c r="E552" s="411"/>
      <c r="F552" s="411"/>
      <c r="G552" s="411"/>
      <c r="H552" s="411"/>
      <c r="I552" s="411"/>
    </row>
    <row r="553" spans="2:9" ht="26.4">
      <c r="B553" s="82" t="s">
        <v>290</v>
      </c>
      <c r="C553" s="420">
        <v>0.161</v>
      </c>
      <c r="D553" s="420">
        <v>0.16800000000000001</v>
      </c>
      <c r="E553" s="420">
        <v>0.15</v>
      </c>
      <c r="F553" s="420">
        <v>0.192</v>
      </c>
      <c r="G553" s="420">
        <v>0.105</v>
      </c>
      <c r="H553" s="420">
        <v>8.2000000000000003E-2</v>
      </c>
      <c r="I553" s="420">
        <v>8.7999999999999995E-2</v>
      </c>
    </row>
    <row r="554" spans="2:9">
      <c r="B554" s="242" t="s">
        <v>291</v>
      </c>
      <c r="C554" s="420">
        <v>0.161</v>
      </c>
      <c r="D554" s="420">
        <v>0.16800000000000001</v>
      </c>
      <c r="E554" s="420">
        <v>0.15</v>
      </c>
      <c r="F554" s="420">
        <v>0.192</v>
      </c>
      <c r="G554" s="420">
        <v>0.105</v>
      </c>
      <c r="H554" s="420">
        <v>8.2000000000000003E-2</v>
      </c>
      <c r="I554" s="420">
        <v>8.7999999999999995E-2</v>
      </c>
    </row>
    <row r="555" spans="2:9">
      <c r="B555" s="475" t="s">
        <v>292</v>
      </c>
      <c r="C555" s="420">
        <v>9.7000000000000003E-2</v>
      </c>
      <c r="D555" s="420">
        <v>0.11</v>
      </c>
      <c r="E555" s="420">
        <v>9.8000000000000004E-2</v>
      </c>
      <c r="F555" s="420">
        <v>0.14299999999999999</v>
      </c>
      <c r="G555" s="420">
        <v>6.0999999999999999E-2</v>
      </c>
      <c r="H555" s="420">
        <v>4.1000000000000002E-2</v>
      </c>
      <c r="I555" s="420">
        <v>5.0999999999999997E-2</v>
      </c>
    </row>
    <row r="556" spans="2:9">
      <c r="B556" s="475" t="s">
        <v>293</v>
      </c>
      <c r="C556" s="420">
        <v>6.4000000000000001E-2</v>
      </c>
      <c r="D556" s="420">
        <v>5.8000000000000003E-2</v>
      </c>
      <c r="E556" s="420">
        <v>5.1999999999999998E-2</v>
      </c>
      <c r="F556" s="420">
        <v>4.9000000000000002E-2</v>
      </c>
      <c r="G556" s="420">
        <v>4.3999999999999997E-2</v>
      </c>
      <c r="H556" s="420">
        <v>4.1000000000000002E-2</v>
      </c>
      <c r="I556" s="420">
        <v>3.6999999999999998E-2</v>
      </c>
    </row>
    <row r="557" spans="2:9">
      <c r="B557" s="242" t="s">
        <v>294</v>
      </c>
      <c r="C557" s="461" t="s">
        <v>139</v>
      </c>
      <c r="D557" s="461" t="s">
        <v>139</v>
      </c>
      <c r="E557" s="461" t="s">
        <v>139</v>
      </c>
      <c r="F557" s="461" t="s">
        <v>139</v>
      </c>
      <c r="G557" s="461" t="s">
        <v>139</v>
      </c>
      <c r="H557" s="461" t="s">
        <v>139</v>
      </c>
      <c r="I557" s="461" t="s">
        <v>139</v>
      </c>
    </row>
    <row r="558" spans="2:9" ht="15" thickBot="1">
      <c r="B558" s="522" t="s">
        <v>236</v>
      </c>
      <c r="C558" s="461" t="s">
        <v>139</v>
      </c>
      <c r="D558" s="461" t="s">
        <v>139</v>
      </c>
      <c r="E558" s="461" t="s">
        <v>139</v>
      </c>
      <c r="F558" s="461" t="s">
        <v>139</v>
      </c>
      <c r="G558" s="461" t="s">
        <v>139</v>
      </c>
      <c r="H558" s="461" t="s">
        <v>139</v>
      </c>
      <c r="I558" s="461" t="s">
        <v>139</v>
      </c>
    </row>
    <row r="559" spans="2:9" ht="15" thickTop="1">
      <c r="B559" s="1359" t="s">
        <v>1156</v>
      </c>
      <c r="C559" s="1359"/>
      <c r="D559" s="1359"/>
      <c r="E559" s="1359"/>
      <c r="F559" s="1359"/>
      <c r="G559" s="1359"/>
      <c r="H559" s="1359"/>
      <c r="I559" s="1359"/>
    </row>
    <row r="560" spans="2:9">
      <c r="B560" s="417"/>
      <c r="C560" s="411"/>
      <c r="D560" s="411"/>
      <c r="E560" s="411"/>
      <c r="F560" s="411"/>
      <c r="G560" s="411"/>
      <c r="H560" s="411"/>
      <c r="I560" s="411"/>
    </row>
    <row r="561" spans="2:9">
      <c r="B561" s="1358" t="s">
        <v>38</v>
      </c>
      <c r="C561" s="1358"/>
      <c r="D561" s="1358"/>
      <c r="E561" s="1358"/>
      <c r="F561" s="1358"/>
      <c r="G561" s="1358"/>
      <c r="H561" s="1358"/>
      <c r="I561" s="1358"/>
    </row>
    <row r="562" spans="2:9">
      <c r="B562" s="413" t="s">
        <v>37</v>
      </c>
      <c r="C562" s="411"/>
      <c r="D562" s="411"/>
      <c r="E562" s="411"/>
      <c r="F562" s="411"/>
      <c r="G562" s="411"/>
      <c r="H562" s="411"/>
      <c r="I562" s="411"/>
    </row>
    <row r="563" spans="2:9">
      <c r="B563" s="422" t="s">
        <v>115</v>
      </c>
      <c r="C563" s="411"/>
      <c r="D563" s="411"/>
      <c r="E563" s="411"/>
      <c r="F563" s="411"/>
      <c r="G563" s="411"/>
      <c r="H563" s="411"/>
      <c r="I563" s="411"/>
    </row>
    <row r="564" spans="2:9">
      <c r="B564" s="417"/>
      <c r="C564" s="411"/>
      <c r="D564" s="411"/>
      <c r="E564" s="411"/>
      <c r="F564" s="411"/>
      <c r="G564" s="411"/>
      <c r="H564" s="411"/>
      <c r="I564" s="411"/>
    </row>
    <row r="565" spans="2:9">
      <c r="B565" s="415"/>
      <c r="C565" s="416">
        <v>2014</v>
      </c>
      <c r="D565" s="416">
        <v>2015</v>
      </c>
      <c r="E565" s="416">
        <v>2016</v>
      </c>
      <c r="F565" s="416">
        <v>2017</v>
      </c>
      <c r="G565" s="416">
        <v>2018</v>
      </c>
      <c r="H565" s="416">
        <v>2019</v>
      </c>
      <c r="I565" s="416">
        <v>2020</v>
      </c>
    </row>
    <row r="566" spans="2:9">
      <c r="B566" s="85" t="s">
        <v>1154</v>
      </c>
      <c r="C566" s="411"/>
      <c r="D566" s="411"/>
      <c r="E566" s="411"/>
      <c r="F566" s="411"/>
      <c r="G566" s="411"/>
      <c r="H566" s="411"/>
      <c r="I566" s="411"/>
    </row>
    <row r="567" spans="2:9" ht="15" thickBot="1">
      <c r="B567" s="82" t="s">
        <v>304</v>
      </c>
      <c r="C567" s="418">
        <v>14911.879838483919</v>
      </c>
      <c r="D567" s="418">
        <v>15098.817768956971</v>
      </c>
      <c r="E567" s="418">
        <v>13622.273649873197</v>
      </c>
      <c r="F567" s="418">
        <v>12633.814780711184</v>
      </c>
      <c r="G567" s="418">
        <v>12464.041982630866</v>
      </c>
      <c r="H567" s="418">
        <v>13696.607672258397</v>
      </c>
      <c r="I567" s="418">
        <v>13016.669404804003</v>
      </c>
    </row>
    <row r="568" spans="2:9" ht="15" thickTop="1">
      <c r="B568" s="1359" t="s">
        <v>1157</v>
      </c>
      <c r="C568" s="1359"/>
      <c r="D568" s="1359"/>
      <c r="E568" s="1359"/>
      <c r="F568" s="1359"/>
      <c r="G568" s="1359"/>
      <c r="H568" s="1359"/>
      <c r="I568" s="1359"/>
    </row>
    <row r="569" spans="2:9">
      <c r="B569" s="1310"/>
      <c r="C569" s="1310"/>
      <c r="D569" s="1310"/>
      <c r="E569" s="1310"/>
      <c r="F569" s="1310"/>
      <c r="G569" s="1310"/>
      <c r="H569" s="1310"/>
      <c r="I569" s="1310"/>
    </row>
    <row r="570" spans="2:9">
      <c r="B570" s="417"/>
      <c r="C570" s="411"/>
      <c r="D570" s="411"/>
      <c r="E570" s="411"/>
      <c r="F570" s="411"/>
      <c r="G570" s="411"/>
      <c r="H570" s="411"/>
      <c r="I570" s="411"/>
    </row>
    <row r="571" spans="2:9">
      <c r="B571" s="1358" t="s">
        <v>40</v>
      </c>
      <c r="C571" s="1358"/>
      <c r="D571" s="1358"/>
      <c r="E571" s="1358"/>
      <c r="F571" s="1358"/>
      <c r="G571" s="1358"/>
      <c r="H571" s="1358"/>
      <c r="I571" s="1358"/>
    </row>
    <row r="572" spans="2:9">
      <c r="B572" s="413" t="s">
        <v>39</v>
      </c>
      <c r="C572" s="411"/>
      <c r="D572" s="411"/>
      <c r="E572" s="411"/>
      <c r="F572" s="411"/>
      <c r="G572" s="411"/>
      <c r="H572" s="411"/>
      <c r="I572" s="411"/>
    </row>
    <row r="573" spans="2:9">
      <c r="B573" s="422" t="s">
        <v>271</v>
      </c>
      <c r="C573" s="411"/>
      <c r="D573" s="411"/>
      <c r="E573" s="411"/>
      <c r="F573" s="411"/>
      <c r="G573" s="411"/>
      <c r="H573" s="411"/>
      <c r="I573" s="411"/>
    </row>
    <row r="574" spans="2:9">
      <c r="B574" s="417"/>
      <c r="C574" s="411"/>
      <c r="D574" s="411"/>
      <c r="E574" s="411"/>
      <c r="F574" s="411"/>
      <c r="G574" s="411"/>
      <c r="H574" s="411"/>
      <c r="I574" s="411"/>
    </row>
    <row r="575" spans="2:9">
      <c r="B575" s="415"/>
      <c r="C575" s="416">
        <v>2014</v>
      </c>
      <c r="D575" s="416">
        <v>2015</v>
      </c>
      <c r="E575" s="416">
        <v>2016</v>
      </c>
      <c r="F575" s="416">
        <v>2017</v>
      </c>
      <c r="G575" s="416">
        <v>2018</v>
      </c>
      <c r="H575" s="416">
        <v>2019</v>
      </c>
      <c r="I575" s="416">
        <v>2020</v>
      </c>
    </row>
    <row r="576" spans="2:9">
      <c r="B576" s="561" t="s">
        <v>1154</v>
      </c>
      <c r="C576" s="411"/>
      <c r="D576" s="411"/>
      <c r="E576" s="411"/>
      <c r="F576" s="411"/>
      <c r="G576" s="411"/>
      <c r="H576" s="411"/>
      <c r="I576" s="411"/>
    </row>
    <row r="577" spans="2:9">
      <c r="B577" s="82" t="s">
        <v>306</v>
      </c>
      <c r="C577" s="1278">
        <v>13.89</v>
      </c>
      <c r="D577" s="1278">
        <v>12.55</v>
      </c>
      <c r="E577" s="1278">
        <v>11.92</v>
      </c>
      <c r="F577" s="1278">
        <v>12.52</v>
      </c>
      <c r="G577" s="1278">
        <v>13.92</v>
      </c>
      <c r="H577" s="1278">
        <v>14.67</v>
      </c>
      <c r="I577" s="1278">
        <v>14.15</v>
      </c>
    </row>
    <row r="578" spans="2:9">
      <c r="B578" s="242" t="s">
        <v>291</v>
      </c>
      <c r="C578" s="1278">
        <v>0.15</v>
      </c>
      <c r="D578" s="1278">
        <v>0.06</v>
      </c>
      <c r="E578" s="1278">
        <v>0.24</v>
      </c>
      <c r="F578" s="1278">
        <v>0.22</v>
      </c>
      <c r="G578" s="1278">
        <v>0.44</v>
      </c>
      <c r="H578" s="1278">
        <v>0.77</v>
      </c>
      <c r="I578" s="1278">
        <v>0.85</v>
      </c>
    </row>
    <row r="579" spans="2:9">
      <c r="B579" s="475" t="s">
        <v>292</v>
      </c>
      <c r="C579" s="426" t="s">
        <v>124</v>
      </c>
      <c r="D579" s="426">
        <v>2.8000000000000001E-2</v>
      </c>
      <c r="E579" s="426">
        <v>8.5999999999999993E-2</v>
      </c>
      <c r="F579" s="426">
        <v>0.10199999999999999</v>
      </c>
      <c r="G579" s="426">
        <v>0.35399999999999998</v>
      </c>
      <c r="H579" s="426">
        <v>0.59899999999999998</v>
      </c>
      <c r="I579" s="426">
        <v>0.7</v>
      </c>
    </row>
    <row r="580" spans="2:9">
      <c r="B580" s="475" t="s">
        <v>293</v>
      </c>
      <c r="C580" s="426">
        <v>0.14899999999999999</v>
      </c>
      <c r="D580" s="426">
        <v>3.1E-2</v>
      </c>
      <c r="E580" s="426">
        <v>0.155</v>
      </c>
      <c r="F580" s="426">
        <v>0.114</v>
      </c>
      <c r="G580" s="426">
        <v>8.2000000000000003E-2</v>
      </c>
      <c r="H580" s="426">
        <v>0.17299999999999999</v>
      </c>
      <c r="I580" s="426">
        <v>0.153</v>
      </c>
    </row>
    <row r="581" spans="2:9">
      <c r="B581" s="242" t="s">
        <v>294</v>
      </c>
      <c r="C581" s="426">
        <v>11.643000000000001</v>
      </c>
      <c r="D581" s="426">
        <v>11.01</v>
      </c>
      <c r="E581" s="426">
        <v>10.523</v>
      </c>
      <c r="F581" s="426">
        <v>11.221</v>
      </c>
      <c r="G581" s="426">
        <v>11.724</v>
      </c>
      <c r="H581" s="426">
        <v>12.109</v>
      </c>
      <c r="I581" s="426">
        <v>11.712999999999999</v>
      </c>
    </row>
    <row r="582" spans="2:9">
      <c r="B582" s="242" t="s">
        <v>236</v>
      </c>
      <c r="C582" s="426">
        <v>2.101</v>
      </c>
      <c r="D582" s="426">
        <v>1.476</v>
      </c>
      <c r="E582" s="426">
        <v>1.1579999999999999</v>
      </c>
      <c r="F582" s="426">
        <v>1.087</v>
      </c>
      <c r="G582" s="426">
        <v>1.76</v>
      </c>
      <c r="H582" s="426">
        <v>1.7849999999999999</v>
      </c>
      <c r="I582" s="426">
        <v>1.585</v>
      </c>
    </row>
    <row r="583" spans="2:9">
      <c r="B583" s="242"/>
      <c r="C583" s="432"/>
      <c r="D583" s="432"/>
      <c r="E583" s="432"/>
      <c r="F583" s="432"/>
      <c r="G583" s="432"/>
      <c r="H583" s="432"/>
      <c r="I583" s="432"/>
    </row>
    <row r="584" spans="2:9">
      <c r="B584" s="82" t="s">
        <v>308</v>
      </c>
      <c r="C584" s="432"/>
      <c r="D584" s="432"/>
      <c r="E584" s="432"/>
      <c r="F584" s="432"/>
      <c r="G584" s="432"/>
      <c r="H584" s="432"/>
      <c r="I584" s="432" t="s">
        <v>139</v>
      </c>
    </row>
    <row r="585" spans="2:9">
      <c r="B585" s="242" t="s">
        <v>309</v>
      </c>
      <c r="C585" s="432" t="s">
        <v>124</v>
      </c>
      <c r="D585" s="432" t="s">
        <v>124</v>
      </c>
      <c r="E585" s="432" t="s">
        <v>124</v>
      </c>
      <c r="F585" s="432" t="s">
        <v>124</v>
      </c>
      <c r="G585" s="432" t="s">
        <v>139</v>
      </c>
      <c r="H585" s="432" t="s">
        <v>139</v>
      </c>
      <c r="I585" s="432" t="s">
        <v>139</v>
      </c>
    </row>
    <row r="586" spans="2:9">
      <c r="B586" s="242" t="s">
        <v>310</v>
      </c>
      <c r="C586" s="432" t="s">
        <v>124</v>
      </c>
      <c r="D586" s="432" t="s">
        <v>124</v>
      </c>
      <c r="E586" s="432" t="s">
        <v>124</v>
      </c>
      <c r="F586" s="432" t="s">
        <v>124</v>
      </c>
      <c r="G586" s="432" t="s">
        <v>139</v>
      </c>
      <c r="H586" s="432" t="s">
        <v>139</v>
      </c>
      <c r="I586" s="432" t="s">
        <v>139</v>
      </c>
    </row>
    <row r="587" spans="2:9">
      <c r="B587" s="242" t="s">
        <v>311</v>
      </c>
      <c r="C587" s="432" t="s">
        <v>124</v>
      </c>
      <c r="D587" s="432" t="s">
        <v>124</v>
      </c>
      <c r="E587" s="432" t="s">
        <v>124</v>
      </c>
      <c r="F587" s="432" t="s">
        <v>124</v>
      </c>
      <c r="G587" s="432" t="s">
        <v>139</v>
      </c>
      <c r="H587" s="432" t="s">
        <v>139</v>
      </c>
      <c r="I587" s="432" t="s">
        <v>139</v>
      </c>
    </row>
    <row r="588" spans="2:9">
      <c r="B588" s="242" t="s">
        <v>312</v>
      </c>
      <c r="C588" s="432" t="s">
        <v>124</v>
      </c>
      <c r="D588" s="432" t="s">
        <v>124</v>
      </c>
      <c r="E588" s="432" t="s">
        <v>124</v>
      </c>
      <c r="F588" s="432" t="s">
        <v>124</v>
      </c>
      <c r="G588" s="432" t="s">
        <v>139</v>
      </c>
      <c r="H588" s="432" t="s">
        <v>139</v>
      </c>
      <c r="I588" s="432" t="s">
        <v>139</v>
      </c>
    </row>
    <row r="589" spans="2:9">
      <c r="B589" s="242" t="s">
        <v>313</v>
      </c>
      <c r="C589" s="432" t="s">
        <v>124</v>
      </c>
      <c r="D589" s="432" t="s">
        <v>124</v>
      </c>
      <c r="E589" s="432" t="s">
        <v>124</v>
      </c>
      <c r="F589" s="432" t="s">
        <v>124</v>
      </c>
      <c r="G589" s="432" t="s">
        <v>139</v>
      </c>
      <c r="H589" s="432" t="s">
        <v>139</v>
      </c>
      <c r="I589" s="432" t="s">
        <v>139</v>
      </c>
    </row>
    <row r="590" spans="2:9">
      <c r="B590" s="242" t="s">
        <v>314</v>
      </c>
      <c r="C590" s="432" t="s">
        <v>124</v>
      </c>
      <c r="D590" s="432" t="s">
        <v>124</v>
      </c>
      <c r="E590" s="432" t="s">
        <v>124</v>
      </c>
      <c r="F590" s="432" t="s">
        <v>124</v>
      </c>
      <c r="G590" s="432" t="s">
        <v>139</v>
      </c>
      <c r="H590" s="432" t="s">
        <v>139</v>
      </c>
      <c r="I590" s="432" t="s">
        <v>139</v>
      </c>
    </row>
    <row r="591" spans="2:9">
      <c r="B591" s="82"/>
      <c r="C591" s="432"/>
      <c r="D591" s="432"/>
      <c r="E591" s="432"/>
      <c r="F591" s="432"/>
      <c r="G591" s="432"/>
      <c r="H591" s="432"/>
      <c r="I591" s="432"/>
    </row>
    <row r="592" spans="2:9">
      <c r="B592" s="561" t="s">
        <v>1155</v>
      </c>
      <c r="C592" s="432"/>
      <c r="D592" s="432"/>
      <c r="E592" s="432"/>
      <c r="F592" s="432"/>
      <c r="G592" s="432"/>
      <c r="H592" s="432"/>
      <c r="I592" s="432"/>
    </row>
    <row r="593" spans="2:9">
      <c r="B593" s="82" t="s">
        <v>306</v>
      </c>
      <c r="C593" s="426">
        <v>0.879</v>
      </c>
      <c r="D593" s="426">
        <v>1.1399999999999999</v>
      </c>
      <c r="E593" s="426">
        <v>1.8160000000000001</v>
      </c>
      <c r="F593" s="426">
        <v>1.5</v>
      </c>
      <c r="G593" s="426">
        <v>1.774</v>
      </c>
      <c r="H593" s="426">
        <v>1.732</v>
      </c>
      <c r="I593" s="426">
        <v>1.26</v>
      </c>
    </row>
    <row r="594" spans="2:9">
      <c r="B594" s="242" t="s">
        <v>291</v>
      </c>
      <c r="C594" s="426">
        <v>0.879</v>
      </c>
      <c r="D594" s="426">
        <v>1.1399999999999999</v>
      </c>
      <c r="E594" s="426">
        <v>1.8160000000000001</v>
      </c>
      <c r="F594" s="426">
        <v>1.5</v>
      </c>
      <c r="G594" s="426">
        <v>1.774</v>
      </c>
      <c r="H594" s="426">
        <v>1.732</v>
      </c>
      <c r="I594" s="426">
        <v>1.26</v>
      </c>
    </row>
    <row r="595" spans="2:9">
      <c r="B595" s="475" t="s">
        <v>292</v>
      </c>
      <c r="C595" s="426" t="s">
        <v>124</v>
      </c>
      <c r="D595" s="426">
        <v>1.137</v>
      </c>
      <c r="E595" s="426">
        <v>1.2210000000000001</v>
      </c>
      <c r="F595" s="426">
        <v>1.1459999999999999</v>
      </c>
      <c r="G595" s="426">
        <v>1.514</v>
      </c>
      <c r="H595" s="426">
        <v>1.5329999999999999</v>
      </c>
      <c r="I595" s="426">
        <v>0.81699999999999995</v>
      </c>
    </row>
    <row r="596" spans="2:9">
      <c r="B596" s="475" t="s">
        <v>293</v>
      </c>
      <c r="C596" s="1278">
        <v>0.879</v>
      </c>
      <c r="D596" s="1278">
        <v>3.0000000000000001E-3</v>
      </c>
      <c r="E596" s="1278">
        <v>0.59499999999999997</v>
      </c>
      <c r="F596" s="1278">
        <v>0.35399999999999998</v>
      </c>
      <c r="G596" s="1278">
        <v>0.26</v>
      </c>
      <c r="H596" s="1278">
        <v>0.19900000000000001</v>
      </c>
      <c r="I596" s="1278">
        <v>0.443</v>
      </c>
    </row>
    <row r="597" spans="2:9">
      <c r="B597" s="242" t="s">
        <v>294</v>
      </c>
      <c r="C597" s="432" t="s">
        <v>139</v>
      </c>
      <c r="D597" s="432" t="s">
        <v>139</v>
      </c>
      <c r="E597" s="432" t="s">
        <v>139</v>
      </c>
      <c r="F597" s="432" t="s">
        <v>139</v>
      </c>
      <c r="G597" s="432" t="s">
        <v>139</v>
      </c>
      <c r="H597" s="432" t="s">
        <v>139</v>
      </c>
      <c r="I597" s="432" t="s">
        <v>139</v>
      </c>
    </row>
    <row r="598" spans="2:9">
      <c r="B598" s="242" t="s">
        <v>236</v>
      </c>
      <c r="C598" s="432" t="s">
        <v>139</v>
      </c>
      <c r="D598" s="432" t="s">
        <v>139</v>
      </c>
      <c r="E598" s="432" t="s">
        <v>139</v>
      </c>
      <c r="F598" s="432" t="s">
        <v>139</v>
      </c>
      <c r="G598" s="432" t="s">
        <v>139</v>
      </c>
      <c r="H598" s="432" t="s">
        <v>139</v>
      </c>
      <c r="I598" s="432" t="s">
        <v>139</v>
      </c>
    </row>
    <row r="599" spans="2:9">
      <c r="B599" s="242"/>
      <c r="C599" s="432"/>
      <c r="D599" s="432"/>
      <c r="E599" s="432"/>
      <c r="F599" s="432"/>
      <c r="G599" s="432"/>
      <c r="H599" s="432"/>
      <c r="I599" s="432"/>
    </row>
    <row r="600" spans="2:9">
      <c r="B600" s="82" t="s">
        <v>308</v>
      </c>
      <c r="C600" s="432" t="s">
        <v>139</v>
      </c>
      <c r="D600" s="432" t="s">
        <v>139</v>
      </c>
      <c r="E600" s="432" t="s">
        <v>139</v>
      </c>
      <c r="F600" s="432" t="s">
        <v>139</v>
      </c>
      <c r="G600" s="432" t="s">
        <v>139</v>
      </c>
      <c r="H600" s="432" t="s">
        <v>139</v>
      </c>
      <c r="I600" s="432" t="s">
        <v>139</v>
      </c>
    </row>
    <row r="601" spans="2:9">
      <c r="B601" s="242" t="s">
        <v>309</v>
      </c>
      <c r="C601" s="432" t="s">
        <v>139</v>
      </c>
      <c r="D601" s="432" t="s">
        <v>139</v>
      </c>
      <c r="E601" s="432" t="s">
        <v>139</v>
      </c>
      <c r="F601" s="432" t="s">
        <v>139</v>
      </c>
      <c r="G601" s="432" t="s">
        <v>139</v>
      </c>
      <c r="H601" s="432" t="s">
        <v>139</v>
      </c>
      <c r="I601" s="432" t="s">
        <v>139</v>
      </c>
    </row>
    <row r="602" spans="2:9">
      <c r="B602" s="242" t="s">
        <v>310</v>
      </c>
      <c r="C602" s="432" t="s">
        <v>139</v>
      </c>
      <c r="D602" s="432" t="s">
        <v>139</v>
      </c>
      <c r="E602" s="432" t="s">
        <v>139</v>
      </c>
      <c r="F602" s="432" t="s">
        <v>139</v>
      </c>
      <c r="G602" s="432" t="s">
        <v>139</v>
      </c>
      <c r="H602" s="432" t="s">
        <v>139</v>
      </c>
      <c r="I602" s="432" t="s">
        <v>139</v>
      </c>
    </row>
    <row r="603" spans="2:9">
      <c r="B603" s="242" t="s">
        <v>311</v>
      </c>
      <c r="C603" s="432" t="s">
        <v>139</v>
      </c>
      <c r="D603" s="432" t="s">
        <v>139</v>
      </c>
      <c r="E603" s="432" t="s">
        <v>139</v>
      </c>
      <c r="F603" s="432" t="s">
        <v>139</v>
      </c>
      <c r="G603" s="432" t="s">
        <v>139</v>
      </c>
      <c r="H603" s="432" t="s">
        <v>139</v>
      </c>
      <c r="I603" s="432" t="s">
        <v>139</v>
      </c>
    </row>
    <row r="604" spans="2:9">
      <c r="B604" s="242" t="s">
        <v>312</v>
      </c>
      <c r="C604" s="432" t="s">
        <v>139</v>
      </c>
      <c r="D604" s="432" t="s">
        <v>139</v>
      </c>
      <c r="E604" s="432" t="s">
        <v>139</v>
      </c>
      <c r="F604" s="432" t="s">
        <v>139</v>
      </c>
      <c r="G604" s="432" t="s">
        <v>139</v>
      </c>
      <c r="H604" s="432" t="s">
        <v>139</v>
      </c>
      <c r="I604" s="432" t="s">
        <v>139</v>
      </c>
    </row>
    <row r="605" spans="2:9">
      <c r="B605" s="242" t="s">
        <v>313</v>
      </c>
      <c r="C605" s="432" t="s">
        <v>139</v>
      </c>
      <c r="D605" s="432" t="s">
        <v>139</v>
      </c>
      <c r="E605" s="432" t="s">
        <v>139</v>
      </c>
      <c r="F605" s="432" t="s">
        <v>139</v>
      </c>
      <c r="G605" s="432" t="s">
        <v>139</v>
      </c>
      <c r="H605" s="432" t="s">
        <v>139</v>
      </c>
      <c r="I605" s="432" t="s">
        <v>139</v>
      </c>
    </row>
    <row r="606" spans="2:9" ht="15" thickBot="1">
      <c r="B606" s="522" t="s">
        <v>314</v>
      </c>
      <c r="C606" s="650" t="s">
        <v>139</v>
      </c>
      <c r="D606" s="650" t="s">
        <v>139</v>
      </c>
      <c r="E606" s="650" t="s">
        <v>139</v>
      </c>
      <c r="F606" s="650" t="s">
        <v>139</v>
      </c>
      <c r="G606" s="650" t="s">
        <v>139</v>
      </c>
      <c r="H606" s="650" t="s">
        <v>139</v>
      </c>
      <c r="I606" s="650" t="s">
        <v>139</v>
      </c>
    </row>
    <row r="607" spans="2:9" ht="15" thickTop="1">
      <c r="B607" s="1359" t="s">
        <v>1158</v>
      </c>
      <c r="C607" s="1359"/>
      <c r="D607" s="1359"/>
      <c r="E607" s="1359"/>
      <c r="F607" s="1359"/>
      <c r="G607" s="1359"/>
      <c r="H607" s="1359"/>
      <c r="I607" s="1359"/>
    </row>
    <row r="608" spans="2:9">
      <c r="B608" s="417"/>
      <c r="C608" s="411"/>
      <c r="D608" s="411"/>
      <c r="E608" s="411"/>
      <c r="F608" s="411"/>
      <c r="G608" s="411"/>
      <c r="H608" s="411"/>
      <c r="I608" s="411"/>
    </row>
    <row r="609" spans="2:9">
      <c r="B609" s="1358" t="s">
        <v>42</v>
      </c>
      <c r="C609" s="1358"/>
      <c r="D609" s="1358"/>
      <c r="E609" s="1358"/>
      <c r="F609" s="1358"/>
      <c r="G609" s="1358"/>
      <c r="H609" s="1358"/>
      <c r="I609" s="1358"/>
    </row>
    <row r="610" spans="2:9">
      <c r="B610" s="413" t="s">
        <v>41</v>
      </c>
      <c r="C610" s="411"/>
      <c r="D610" s="411"/>
      <c r="E610" s="411"/>
      <c r="F610" s="411"/>
      <c r="G610" s="411"/>
      <c r="H610" s="411"/>
      <c r="I610" s="411"/>
    </row>
    <row r="611" spans="2:9">
      <c r="B611" s="422" t="s">
        <v>318</v>
      </c>
      <c r="C611" s="411"/>
      <c r="D611" s="411"/>
      <c r="E611" s="411"/>
      <c r="F611" s="411"/>
      <c r="G611" s="411"/>
      <c r="H611" s="411"/>
      <c r="I611" s="411"/>
    </row>
    <row r="612" spans="2:9">
      <c r="B612" s="422"/>
      <c r="C612" s="411"/>
      <c r="D612" s="411"/>
      <c r="E612" s="411"/>
      <c r="F612" s="411"/>
      <c r="G612" s="411"/>
      <c r="H612" s="411"/>
      <c r="I612" s="411"/>
    </row>
    <row r="613" spans="2:9">
      <c r="B613" s="415"/>
      <c r="C613" s="416">
        <v>2014</v>
      </c>
      <c r="D613" s="416">
        <v>2015</v>
      </c>
      <c r="E613" s="416">
        <v>2016</v>
      </c>
      <c r="F613" s="416">
        <v>2017</v>
      </c>
      <c r="G613" s="416">
        <v>2018</v>
      </c>
      <c r="H613" s="416">
        <v>2019</v>
      </c>
      <c r="I613" s="416">
        <v>2020</v>
      </c>
    </row>
    <row r="614" spans="2:9">
      <c r="B614" s="561" t="s">
        <v>1154</v>
      </c>
      <c r="C614" s="411"/>
      <c r="D614" s="411"/>
      <c r="E614" s="411"/>
      <c r="F614" s="411"/>
      <c r="G614" s="411"/>
      <c r="H614" s="411"/>
      <c r="I614" s="411"/>
    </row>
    <row r="615" spans="2:9">
      <c r="B615" s="82" t="s">
        <v>319</v>
      </c>
      <c r="C615" s="1278">
        <v>371.37299999999999</v>
      </c>
      <c r="D615" s="1278">
        <v>661.52599999999995</v>
      </c>
      <c r="E615" s="1278">
        <v>699.68499999999995</v>
      </c>
      <c r="F615" s="1278">
        <v>649.524</v>
      </c>
      <c r="G615" s="1278">
        <v>597.822</v>
      </c>
      <c r="H615" s="1278">
        <v>762.13099999999997</v>
      </c>
      <c r="I615" s="1278">
        <v>539.70600000000002</v>
      </c>
    </row>
    <row r="616" spans="2:9">
      <c r="B616" s="242" t="s">
        <v>291</v>
      </c>
      <c r="C616" s="1278">
        <v>142.36099999999999</v>
      </c>
      <c r="D616" s="1278">
        <v>425.44499999999999</v>
      </c>
      <c r="E616" s="1278">
        <v>524.34900000000005</v>
      </c>
      <c r="F616" s="1278">
        <v>476.78500000000003</v>
      </c>
      <c r="G616" s="1278">
        <v>405.10899999999998</v>
      </c>
      <c r="H616" s="1278">
        <v>567.76400000000001</v>
      </c>
      <c r="I616" s="1278">
        <v>353.62900000000002</v>
      </c>
    </row>
    <row r="617" spans="2:9">
      <c r="B617" s="475" t="s">
        <v>292</v>
      </c>
      <c r="C617" s="1278" t="s">
        <v>124</v>
      </c>
      <c r="D617" s="1278">
        <v>414.18099999999998</v>
      </c>
      <c r="E617" s="1278">
        <v>265.09199999999998</v>
      </c>
      <c r="F617" s="1278">
        <v>330.779</v>
      </c>
      <c r="G617" s="1278">
        <v>351.11099999999999</v>
      </c>
      <c r="H617" s="1278">
        <v>537.56500000000005</v>
      </c>
      <c r="I617" s="1278">
        <v>284.96499999999997</v>
      </c>
    </row>
    <row r="618" spans="2:9">
      <c r="B618" s="475" t="s">
        <v>293</v>
      </c>
      <c r="C618" s="1278">
        <v>142.36099999999999</v>
      </c>
      <c r="D618" s="1278">
        <v>11.263999999999999</v>
      </c>
      <c r="E618" s="1278">
        <v>259.25700000000001</v>
      </c>
      <c r="F618" s="1278">
        <v>146.005</v>
      </c>
      <c r="G618" s="1278">
        <v>53.997999999999998</v>
      </c>
      <c r="H618" s="1278">
        <v>30.199000000000002</v>
      </c>
      <c r="I618" s="1278">
        <v>68.664000000000001</v>
      </c>
    </row>
    <row r="619" spans="2:9">
      <c r="B619" s="242" t="s">
        <v>294</v>
      </c>
      <c r="C619" s="1278">
        <v>174.74100000000001</v>
      </c>
      <c r="D619" s="1278">
        <v>181.52699999999999</v>
      </c>
      <c r="E619" s="1278">
        <v>143.279</v>
      </c>
      <c r="F619" s="1278">
        <v>151.721</v>
      </c>
      <c r="G619" s="1278">
        <v>169.96700000000001</v>
      </c>
      <c r="H619" s="1278">
        <v>163.214</v>
      </c>
      <c r="I619" s="1278">
        <v>154.536</v>
      </c>
    </row>
    <row r="620" spans="2:9">
      <c r="B620" s="242" t="s">
        <v>236</v>
      </c>
      <c r="C620" s="1278">
        <v>45.585999999999999</v>
      </c>
      <c r="D620" s="1278">
        <v>54.555</v>
      </c>
      <c r="E620" s="1278">
        <v>32.057000000000002</v>
      </c>
      <c r="F620" s="1278">
        <v>21.018999999999998</v>
      </c>
      <c r="G620" s="1278">
        <v>22.745000000000001</v>
      </c>
      <c r="H620" s="1278">
        <v>31.152000000000001</v>
      </c>
      <c r="I620" s="1278">
        <v>31.541</v>
      </c>
    </row>
    <row r="621" spans="2:9">
      <c r="B621" s="242"/>
      <c r="C621" s="432"/>
      <c r="D621" s="432"/>
      <c r="E621" s="432"/>
      <c r="F621" s="432"/>
      <c r="G621" s="432"/>
      <c r="H621" s="432"/>
      <c r="I621" s="432"/>
    </row>
    <row r="622" spans="2:9">
      <c r="B622" s="82" t="s">
        <v>321</v>
      </c>
      <c r="C622" s="432" t="s">
        <v>124</v>
      </c>
      <c r="D622" s="432" t="s">
        <v>124</v>
      </c>
      <c r="E622" s="432" t="s">
        <v>124</v>
      </c>
      <c r="F622" s="432" t="s">
        <v>124</v>
      </c>
      <c r="G622" s="432" t="s">
        <v>139</v>
      </c>
      <c r="H622" s="432" t="s">
        <v>139</v>
      </c>
      <c r="I622" s="432" t="s">
        <v>139</v>
      </c>
    </row>
    <row r="623" spans="2:9">
      <c r="B623" s="242" t="s">
        <v>309</v>
      </c>
      <c r="C623" s="432" t="s">
        <v>124</v>
      </c>
      <c r="D623" s="432" t="s">
        <v>124</v>
      </c>
      <c r="E623" s="432" t="s">
        <v>124</v>
      </c>
      <c r="F623" s="432" t="s">
        <v>124</v>
      </c>
      <c r="G623" s="432" t="s">
        <v>139</v>
      </c>
      <c r="H623" s="432" t="s">
        <v>139</v>
      </c>
      <c r="I623" s="432" t="s">
        <v>139</v>
      </c>
    </row>
    <row r="624" spans="2:9">
      <c r="B624" s="242" t="s">
        <v>310</v>
      </c>
      <c r="C624" s="432" t="s">
        <v>124</v>
      </c>
      <c r="D624" s="432" t="s">
        <v>124</v>
      </c>
      <c r="E624" s="432" t="s">
        <v>124</v>
      </c>
      <c r="F624" s="432" t="s">
        <v>124</v>
      </c>
      <c r="G624" s="432" t="s">
        <v>139</v>
      </c>
      <c r="H624" s="432" t="s">
        <v>139</v>
      </c>
      <c r="I624" s="432" t="s">
        <v>139</v>
      </c>
    </row>
    <row r="625" spans="2:9">
      <c r="B625" s="242" t="s">
        <v>311</v>
      </c>
      <c r="C625" s="432" t="s">
        <v>124</v>
      </c>
      <c r="D625" s="432" t="s">
        <v>124</v>
      </c>
      <c r="E625" s="432" t="s">
        <v>124</v>
      </c>
      <c r="F625" s="432" t="s">
        <v>124</v>
      </c>
      <c r="G625" s="432" t="s">
        <v>139</v>
      </c>
      <c r="H625" s="432" t="s">
        <v>139</v>
      </c>
      <c r="I625" s="432" t="s">
        <v>139</v>
      </c>
    </row>
    <row r="626" spans="2:9">
      <c r="B626" s="242" t="s">
        <v>312</v>
      </c>
      <c r="C626" s="432" t="s">
        <v>124</v>
      </c>
      <c r="D626" s="432" t="s">
        <v>124</v>
      </c>
      <c r="E626" s="432" t="s">
        <v>124</v>
      </c>
      <c r="F626" s="432" t="s">
        <v>124</v>
      </c>
      <c r="G626" s="432" t="s">
        <v>139</v>
      </c>
      <c r="H626" s="432" t="s">
        <v>139</v>
      </c>
      <c r="I626" s="432" t="s">
        <v>139</v>
      </c>
    </row>
    <row r="627" spans="2:9">
      <c r="B627" s="242" t="s">
        <v>313</v>
      </c>
      <c r="C627" s="432" t="s">
        <v>124</v>
      </c>
      <c r="D627" s="432" t="s">
        <v>124</v>
      </c>
      <c r="E627" s="432" t="s">
        <v>124</v>
      </c>
      <c r="F627" s="432" t="s">
        <v>124</v>
      </c>
      <c r="G627" s="432" t="s">
        <v>139</v>
      </c>
      <c r="H627" s="432" t="s">
        <v>139</v>
      </c>
      <c r="I627" s="432" t="s">
        <v>139</v>
      </c>
    </row>
    <row r="628" spans="2:9">
      <c r="B628" s="242" t="s">
        <v>314</v>
      </c>
      <c r="C628" s="432" t="s">
        <v>124</v>
      </c>
      <c r="D628" s="432" t="s">
        <v>124</v>
      </c>
      <c r="E628" s="432" t="s">
        <v>124</v>
      </c>
      <c r="F628" s="432" t="s">
        <v>124</v>
      </c>
      <c r="G628" s="432" t="s">
        <v>139</v>
      </c>
      <c r="H628" s="432" t="s">
        <v>139</v>
      </c>
      <c r="I628" s="432" t="s">
        <v>139</v>
      </c>
    </row>
    <row r="629" spans="2:9">
      <c r="B629" s="82"/>
      <c r="C629" s="432"/>
      <c r="D629" s="432"/>
      <c r="E629" s="432"/>
      <c r="F629" s="432"/>
      <c r="G629" s="432"/>
      <c r="H629" s="432"/>
      <c r="I629" s="432"/>
    </row>
    <row r="630" spans="2:9">
      <c r="B630" s="561" t="s">
        <v>1155</v>
      </c>
      <c r="C630" s="432"/>
      <c r="D630" s="432"/>
      <c r="E630" s="432"/>
      <c r="F630" s="432"/>
      <c r="G630" s="432"/>
      <c r="H630" s="432"/>
      <c r="I630" s="432"/>
    </row>
    <row r="631" spans="2:9">
      <c r="B631" s="82" t="s">
        <v>319</v>
      </c>
      <c r="C631" s="426" t="s">
        <v>124</v>
      </c>
      <c r="D631" s="426">
        <v>4794.3237485766085</v>
      </c>
      <c r="E631" s="426">
        <v>4863.3577265534877</v>
      </c>
      <c r="F631" s="426">
        <v>3869.5972889241871</v>
      </c>
      <c r="G631" s="426">
        <v>6222.0575461479038</v>
      </c>
      <c r="H631" s="426">
        <v>3989.8190643072458</v>
      </c>
      <c r="I631" s="1278">
        <v>3357.12</v>
      </c>
    </row>
    <row r="632" spans="2:9">
      <c r="B632" s="242" t="s">
        <v>291</v>
      </c>
      <c r="C632" s="426" t="s">
        <v>124</v>
      </c>
      <c r="D632" s="426">
        <v>4794.3237485766085</v>
      </c>
      <c r="E632" s="426">
        <v>4863.3577265534877</v>
      </c>
      <c r="F632" s="426">
        <v>3869.5972889241871</v>
      </c>
      <c r="G632" s="426">
        <v>6222.0575461479038</v>
      </c>
      <c r="H632" s="426">
        <v>3989.8190643072458</v>
      </c>
      <c r="I632" s="1278">
        <v>3357.12</v>
      </c>
    </row>
    <row r="633" spans="2:9">
      <c r="B633" s="475" t="s">
        <v>292</v>
      </c>
      <c r="C633" s="426" t="s">
        <v>124</v>
      </c>
      <c r="D633" s="426">
        <v>4788.8151169443145</v>
      </c>
      <c r="E633" s="426">
        <v>4298.708217027006</v>
      </c>
      <c r="F633" s="426">
        <v>3710.1048220264252</v>
      </c>
      <c r="G633" s="426">
        <v>5878.4874093103745</v>
      </c>
      <c r="H633" s="426">
        <v>3674.6745838399129</v>
      </c>
      <c r="I633" s="1278">
        <v>2239.1770000000001</v>
      </c>
    </row>
    <row r="634" spans="2:9">
      <c r="B634" s="475" t="s">
        <v>293</v>
      </c>
      <c r="C634" s="426" t="s">
        <v>139</v>
      </c>
      <c r="D634" s="426">
        <v>5.5086316322941169</v>
      </c>
      <c r="E634" s="426">
        <v>564.64950952648178</v>
      </c>
      <c r="F634" s="426">
        <v>159.49246689776197</v>
      </c>
      <c r="G634" s="426">
        <v>343.57013683752967</v>
      </c>
      <c r="H634" s="426">
        <v>315.14448046733276</v>
      </c>
      <c r="I634" s="1278">
        <v>1117.943</v>
      </c>
    </row>
    <row r="635" spans="2:9">
      <c r="B635" s="242" t="s">
        <v>294</v>
      </c>
      <c r="C635" s="432" t="s">
        <v>139</v>
      </c>
      <c r="D635" s="432" t="s">
        <v>139</v>
      </c>
      <c r="E635" s="432" t="s">
        <v>139</v>
      </c>
      <c r="F635" s="432" t="s">
        <v>139</v>
      </c>
      <c r="G635" s="432" t="s">
        <v>139</v>
      </c>
      <c r="H635" s="432" t="s">
        <v>139</v>
      </c>
      <c r="I635" s="432" t="s">
        <v>139</v>
      </c>
    </row>
    <row r="636" spans="2:9">
      <c r="B636" s="242" t="s">
        <v>236</v>
      </c>
      <c r="C636" s="432" t="s">
        <v>139</v>
      </c>
      <c r="D636" s="432" t="s">
        <v>139</v>
      </c>
      <c r="E636" s="432" t="s">
        <v>139</v>
      </c>
      <c r="F636" s="432" t="s">
        <v>139</v>
      </c>
      <c r="G636" s="432" t="s">
        <v>139</v>
      </c>
      <c r="H636" s="432" t="s">
        <v>139</v>
      </c>
      <c r="I636" s="432" t="s">
        <v>139</v>
      </c>
    </row>
    <row r="637" spans="2:9">
      <c r="B637" s="242"/>
      <c r="C637" s="432"/>
      <c r="D637" s="432"/>
      <c r="E637" s="432"/>
      <c r="F637" s="432"/>
      <c r="G637" s="432"/>
      <c r="H637" s="432"/>
      <c r="I637" s="432"/>
    </row>
    <row r="638" spans="2:9">
      <c r="B638" s="82" t="s">
        <v>321</v>
      </c>
      <c r="C638" s="432" t="s">
        <v>139</v>
      </c>
      <c r="D638" s="432" t="s">
        <v>139</v>
      </c>
      <c r="E638" s="432" t="s">
        <v>139</v>
      </c>
      <c r="F638" s="432" t="s">
        <v>139</v>
      </c>
      <c r="G638" s="432" t="s">
        <v>139</v>
      </c>
      <c r="H638" s="432" t="s">
        <v>139</v>
      </c>
      <c r="I638" s="432" t="s">
        <v>139</v>
      </c>
    </row>
    <row r="639" spans="2:9">
      <c r="B639" s="242" t="s">
        <v>309</v>
      </c>
      <c r="C639" s="432" t="s">
        <v>139</v>
      </c>
      <c r="D639" s="432" t="s">
        <v>139</v>
      </c>
      <c r="E639" s="432" t="s">
        <v>139</v>
      </c>
      <c r="F639" s="432" t="s">
        <v>139</v>
      </c>
      <c r="G639" s="432" t="s">
        <v>139</v>
      </c>
      <c r="H639" s="432" t="s">
        <v>139</v>
      </c>
      <c r="I639" s="432" t="s">
        <v>139</v>
      </c>
    </row>
    <row r="640" spans="2:9">
      <c r="B640" s="242" t="s">
        <v>310</v>
      </c>
      <c r="C640" s="432" t="s">
        <v>139</v>
      </c>
      <c r="D640" s="432" t="s">
        <v>139</v>
      </c>
      <c r="E640" s="432" t="s">
        <v>139</v>
      </c>
      <c r="F640" s="432" t="s">
        <v>139</v>
      </c>
      <c r="G640" s="432" t="s">
        <v>139</v>
      </c>
      <c r="H640" s="432" t="s">
        <v>139</v>
      </c>
      <c r="I640" s="432" t="s">
        <v>139</v>
      </c>
    </row>
    <row r="641" spans="2:9">
      <c r="B641" s="242" t="s">
        <v>311</v>
      </c>
      <c r="C641" s="432" t="s">
        <v>139</v>
      </c>
      <c r="D641" s="432" t="s">
        <v>139</v>
      </c>
      <c r="E641" s="432" t="s">
        <v>139</v>
      </c>
      <c r="F641" s="432" t="s">
        <v>139</v>
      </c>
      <c r="G641" s="432" t="s">
        <v>139</v>
      </c>
      <c r="H641" s="432" t="s">
        <v>139</v>
      </c>
      <c r="I641" s="432" t="s">
        <v>139</v>
      </c>
    </row>
    <row r="642" spans="2:9">
      <c r="B642" s="242" t="s">
        <v>312</v>
      </c>
      <c r="C642" s="432" t="s">
        <v>139</v>
      </c>
      <c r="D642" s="432" t="s">
        <v>139</v>
      </c>
      <c r="E642" s="432" t="s">
        <v>139</v>
      </c>
      <c r="F642" s="432" t="s">
        <v>139</v>
      </c>
      <c r="G642" s="432" t="s">
        <v>139</v>
      </c>
      <c r="H642" s="432" t="s">
        <v>139</v>
      </c>
      <c r="I642" s="432" t="s">
        <v>139</v>
      </c>
    </row>
    <row r="643" spans="2:9">
      <c r="B643" s="242" t="s">
        <v>313</v>
      </c>
      <c r="C643" s="432" t="s">
        <v>139</v>
      </c>
      <c r="D643" s="432" t="s">
        <v>139</v>
      </c>
      <c r="E643" s="432" t="s">
        <v>139</v>
      </c>
      <c r="F643" s="432" t="s">
        <v>139</v>
      </c>
      <c r="G643" s="432" t="s">
        <v>139</v>
      </c>
      <c r="H643" s="432" t="s">
        <v>139</v>
      </c>
      <c r="I643" s="432" t="s">
        <v>139</v>
      </c>
    </row>
    <row r="644" spans="2:9" ht="15" thickBot="1">
      <c r="B644" s="522" t="s">
        <v>314</v>
      </c>
      <c r="C644" s="650" t="s">
        <v>139</v>
      </c>
      <c r="D644" s="650" t="s">
        <v>139</v>
      </c>
      <c r="E644" s="650" t="s">
        <v>139</v>
      </c>
      <c r="F644" s="650" t="s">
        <v>139</v>
      </c>
      <c r="G644" s="650" t="s">
        <v>139</v>
      </c>
      <c r="H644" s="650" t="s">
        <v>139</v>
      </c>
      <c r="I644" s="650" t="s">
        <v>139</v>
      </c>
    </row>
    <row r="645" spans="2:9" ht="15" thickTop="1">
      <c r="B645" s="1359" t="s">
        <v>1159</v>
      </c>
      <c r="C645" s="1359"/>
      <c r="D645" s="1359"/>
      <c r="E645" s="1359"/>
      <c r="F645" s="1359"/>
      <c r="G645" s="1359"/>
      <c r="H645" s="1359"/>
      <c r="I645" s="1359"/>
    </row>
    <row r="646" spans="2:9">
      <c r="B646" s="417"/>
      <c r="C646" s="411"/>
      <c r="D646" s="411"/>
      <c r="E646" s="411"/>
      <c r="F646" s="411"/>
      <c r="G646" s="411"/>
      <c r="H646" s="411"/>
      <c r="I646" s="411"/>
    </row>
    <row r="647" spans="2:9">
      <c r="B647" s="1358" t="s">
        <v>45</v>
      </c>
      <c r="C647" s="1358"/>
      <c r="D647" s="1358"/>
      <c r="E647" s="1358"/>
      <c r="F647" s="1358"/>
      <c r="G647" s="1358"/>
      <c r="H647" s="1358"/>
      <c r="I647" s="1358"/>
    </row>
    <row r="648" spans="2:9">
      <c r="B648" s="413" t="s">
        <v>44</v>
      </c>
      <c r="C648" s="411"/>
      <c r="D648" s="411"/>
      <c r="E648" s="411"/>
      <c r="F648" s="411"/>
      <c r="G648" s="411"/>
      <c r="H648" s="411"/>
      <c r="I648" s="411"/>
    </row>
    <row r="649" spans="2:9">
      <c r="B649" s="428" t="s">
        <v>172</v>
      </c>
      <c r="C649" s="411"/>
      <c r="D649" s="411"/>
      <c r="E649" s="411"/>
      <c r="F649" s="411"/>
      <c r="G649" s="411"/>
      <c r="H649" s="411"/>
      <c r="I649" s="411"/>
    </row>
    <row r="650" spans="2:9">
      <c r="B650" s="414"/>
      <c r="C650" s="411"/>
      <c r="D650" s="411"/>
      <c r="E650" s="411"/>
      <c r="F650" s="411"/>
      <c r="G650" s="411"/>
      <c r="H650" s="411"/>
      <c r="I650" s="411"/>
    </row>
    <row r="651" spans="2:9">
      <c r="B651" s="415"/>
      <c r="C651" s="416">
        <v>2014</v>
      </c>
      <c r="D651" s="416">
        <v>2015</v>
      </c>
      <c r="E651" s="416">
        <v>2016</v>
      </c>
      <c r="F651" s="416">
        <v>2017</v>
      </c>
      <c r="G651" s="416">
        <v>2018</v>
      </c>
      <c r="H651" s="416">
        <v>2019</v>
      </c>
      <c r="I651" s="416">
        <v>2020</v>
      </c>
    </row>
    <row r="652" spans="2:9">
      <c r="B652" s="561" t="s">
        <v>1154</v>
      </c>
      <c r="C652" s="411"/>
      <c r="D652" s="411"/>
      <c r="E652" s="411"/>
      <c r="F652" s="411"/>
      <c r="G652" s="411"/>
      <c r="H652" s="411"/>
      <c r="I652" s="411"/>
    </row>
    <row r="653" spans="2:9">
      <c r="B653" s="82" t="s">
        <v>327</v>
      </c>
      <c r="C653" s="461">
        <v>5</v>
      </c>
      <c r="D653" s="461">
        <v>5</v>
      </c>
      <c r="E653" s="461">
        <v>5</v>
      </c>
      <c r="F653" s="461">
        <v>5</v>
      </c>
      <c r="G653" s="461">
        <v>5</v>
      </c>
      <c r="H653" s="461">
        <v>5</v>
      </c>
      <c r="I653" s="461">
        <v>5</v>
      </c>
    </row>
    <row r="654" spans="2:9">
      <c r="B654" s="242" t="s">
        <v>328</v>
      </c>
      <c r="C654" s="461">
        <v>1</v>
      </c>
      <c r="D654" s="461">
        <v>1</v>
      </c>
      <c r="E654" s="461">
        <v>1</v>
      </c>
      <c r="F654" s="461">
        <v>1</v>
      </c>
      <c r="G654" s="461">
        <v>1</v>
      </c>
      <c r="H654" s="461">
        <v>1</v>
      </c>
      <c r="I654" s="461">
        <v>1</v>
      </c>
    </row>
    <row r="655" spans="2:9">
      <c r="B655" s="242" t="s">
        <v>329</v>
      </c>
      <c r="C655" s="461" t="s">
        <v>124</v>
      </c>
      <c r="D655" s="461" t="s">
        <v>124</v>
      </c>
      <c r="E655" s="461" t="s">
        <v>124</v>
      </c>
      <c r="F655" s="461" t="s">
        <v>124</v>
      </c>
      <c r="G655" s="461" t="s">
        <v>139</v>
      </c>
      <c r="H655" s="461" t="s">
        <v>139</v>
      </c>
      <c r="I655" s="461" t="s">
        <v>139</v>
      </c>
    </row>
    <row r="656" spans="2:9">
      <c r="B656" s="242" t="s">
        <v>330</v>
      </c>
      <c r="C656" s="461">
        <v>4</v>
      </c>
      <c r="D656" s="461">
        <v>4</v>
      </c>
      <c r="E656" s="461">
        <v>4</v>
      </c>
      <c r="F656" s="461">
        <v>4</v>
      </c>
      <c r="G656" s="461">
        <v>4</v>
      </c>
      <c r="H656" s="461">
        <v>4</v>
      </c>
      <c r="I656" s="461">
        <v>4</v>
      </c>
    </row>
    <row r="657" spans="2:9">
      <c r="B657" s="242" t="s">
        <v>331</v>
      </c>
      <c r="C657" s="461" t="s">
        <v>124</v>
      </c>
      <c r="D657" s="461" t="s">
        <v>124</v>
      </c>
      <c r="E657" s="461" t="s">
        <v>124</v>
      </c>
      <c r="F657" s="461" t="s">
        <v>124</v>
      </c>
      <c r="G657" s="461" t="s">
        <v>139</v>
      </c>
      <c r="H657" s="461" t="s">
        <v>139</v>
      </c>
      <c r="I657" s="461" t="s">
        <v>139</v>
      </c>
    </row>
    <row r="658" spans="2:9">
      <c r="B658" s="242"/>
      <c r="C658" s="461"/>
      <c r="D658" s="461"/>
      <c r="E658" s="461"/>
      <c r="F658" s="461"/>
      <c r="G658" s="461"/>
      <c r="H658" s="461"/>
      <c r="I658" s="461"/>
    </row>
    <row r="659" spans="2:9">
      <c r="B659" s="82" t="s">
        <v>332</v>
      </c>
      <c r="C659" s="461">
        <v>5</v>
      </c>
      <c r="D659" s="461">
        <v>5</v>
      </c>
      <c r="E659" s="461">
        <v>5</v>
      </c>
      <c r="F659" s="461">
        <v>5</v>
      </c>
      <c r="G659" s="461">
        <v>5</v>
      </c>
      <c r="H659" s="461">
        <v>6</v>
      </c>
      <c r="I659" s="461">
        <v>6</v>
      </c>
    </row>
    <row r="660" spans="2:9">
      <c r="B660" s="242" t="s">
        <v>328</v>
      </c>
      <c r="C660" s="461">
        <v>1</v>
      </c>
      <c r="D660" s="461">
        <v>1</v>
      </c>
      <c r="E660" s="461">
        <v>1</v>
      </c>
      <c r="F660" s="461">
        <v>1</v>
      </c>
      <c r="G660" s="461">
        <v>1</v>
      </c>
      <c r="H660" s="461">
        <v>1</v>
      </c>
      <c r="I660" s="461">
        <v>1</v>
      </c>
    </row>
    <row r="661" spans="2:9">
      <c r="B661" s="242" t="s">
        <v>329</v>
      </c>
      <c r="C661" s="461" t="s">
        <v>124</v>
      </c>
      <c r="D661" s="461" t="s">
        <v>139</v>
      </c>
      <c r="E661" s="461" t="s">
        <v>139</v>
      </c>
      <c r="F661" s="461" t="s">
        <v>139</v>
      </c>
      <c r="G661" s="461" t="s">
        <v>139</v>
      </c>
      <c r="H661" s="461" t="s">
        <v>139</v>
      </c>
      <c r="I661" s="461" t="s">
        <v>139</v>
      </c>
    </row>
    <row r="662" spans="2:9">
      <c r="B662" s="242" t="s">
        <v>330</v>
      </c>
      <c r="C662" s="461">
        <v>4</v>
      </c>
      <c r="D662" s="461">
        <v>4</v>
      </c>
      <c r="E662" s="461">
        <v>4</v>
      </c>
      <c r="F662" s="461">
        <v>4</v>
      </c>
      <c r="G662" s="461">
        <v>4</v>
      </c>
      <c r="H662" s="461">
        <v>5</v>
      </c>
      <c r="I662" s="461">
        <v>5</v>
      </c>
    </row>
    <row r="663" spans="2:9">
      <c r="B663" s="242" t="s">
        <v>331</v>
      </c>
      <c r="C663" s="461" t="s">
        <v>124</v>
      </c>
      <c r="D663" s="461" t="s">
        <v>124</v>
      </c>
      <c r="E663" s="461" t="s">
        <v>124</v>
      </c>
      <c r="F663" s="461" t="s">
        <v>124</v>
      </c>
      <c r="G663" s="461" t="s">
        <v>139</v>
      </c>
      <c r="H663" s="461" t="s">
        <v>139</v>
      </c>
      <c r="I663" s="461" t="s">
        <v>139</v>
      </c>
    </row>
    <row r="664" spans="2:9">
      <c r="B664" s="242"/>
      <c r="C664" s="461"/>
      <c r="D664" s="461"/>
      <c r="E664" s="461"/>
      <c r="F664" s="461"/>
      <c r="G664" s="461"/>
      <c r="H664" s="461"/>
      <c r="I664" s="461"/>
    </row>
    <row r="665" spans="2:9">
      <c r="B665" s="82" t="s">
        <v>333</v>
      </c>
      <c r="C665" s="461"/>
      <c r="D665" s="461"/>
      <c r="E665" s="461"/>
      <c r="F665" s="461"/>
      <c r="G665" s="461"/>
      <c r="H665" s="461"/>
      <c r="I665" s="461"/>
    </row>
    <row r="666" spans="2:9">
      <c r="B666" s="242" t="s">
        <v>328</v>
      </c>
      <c r="C666" s="461" t="s">
        <v>124</v>
      </c>
      <c r="D666" s="461" t="s">
        <v>124</v>
      </c>
      <c r="E666" s="461" t="s">
        <v>124</v>
      </c>
      <c r="F666" s="461" t="s">
        <v>124</v>
      </c>
      <c r="G666" s="461" t="s">
        <v>139</v>
      </c>
      <c r="H666" s="461" t="s">
        <v>139</v>
      </c>
      <c r="I666" s="461" t="s">
        <v>139</v>
      </c>
    </row>
    <row r="667" spans="2:9">
      <c r="B667" s="242" t="s">
        <v>329</v>
      </c>
      <c r="C667" s="461" t="s">
        <v>124</v>
      </c>
      <c r="D667" s="461" t="s">
        <v>124</v>
      </c>
      <c r="E667" s="461" t="s">
        <v>124</v>
      </c>
      <c r="F667" s="461" t="s">
        <v>124</v>
      </c>
      <c r="G667" s="461" t="s">
        <v>139</v>
      </c>
      <c r="H667" s="461" t="s">
        <v>139</v>
      </c>
      <c r="I667" s="461" t="s">
        <v>139</v>
      </c>
    </row>
    <row r="668" spans="2:9">
      <c r="B668" s="242" t="s">
        <v>330</v>
      </c>
      <c r="C668" s="461" t="s">
        <v>124</v>
      </c>
      <c r="D668" s="461" t="s">
        <v>124</v>
      </c>
      <c r="E668" s="461" t="s">
        <v>124</v>
      </c>
      <c r="F668" s="461" t="s">
        <v>124</v>
      </c>
      <c r="G668" s="461" t="s">
        <v>139</v>
      </c>
      <c r="H668" s="461" t="s">
        <v>139</v>
      </c>
      <c r="I668" s="461" t="s">
        <v>139</v>
      </c>
    </row>
    <row r="669" spans="2:9" ht="15" thickBot="1">
      <c r="B669" s="242" t="s">
        <v>331</v>
      </c>
      <c r="C669" s="461" t="s">
        <v>139</v>
      </c>
      <c r="D669" s="461" t="s">
        <v>139</v>
      </c>
      <c r="E669" s="461" t="s">
        <v>139</v>
      </c>
      <c r="F669" s="461" t="s">
        <v>139</v>
      </c>
      <c r="G669" s="461" t="s">
        <v>139</v>
      </c>
      <c r="H669" s="461" t="s">
        <v>139</v>
      </c>
      <c r="I669" s="461" t="s">
        <v>139</v>
      </c>
    </row>
    <row r="670" spans="2:9" ht="15" thickTop="1">
      <c r="B670" s="1359" t="s">
        <v>1160</v>
      </c>
      <c r="C670" s="1359"/>
      <c r="D670" s="1359"/>
      <c r="E670" s="1359"/>
      <c r="F670" s="1359"/>
      <c r="G670" s="1359"/>
      <c r="H670" s="1359"/>
      <c r="I670" s="1359"/>
    </row>
    <row r="671" spans="2:9">
      <c r="B671" s="1310"/>
      <c r="C671" s="1310"/>
      <c r="D671" s="1310"/>
      <c r="E671" s="1310"/>
      <c r="F671" s="1310"/>
      <c r="G671" s="1310"/>
      <c r="H671" s="1310"/>
      <c r="I671" s="1310"/>
    </row>
    <row r="672" spans="2:9">
      <c r="B672" s="422"/>
      <c r="C672" s="411"/>
      <c r="D672" s="411"/>
      <c r="E672" s="411"/>
      <c r="F672" s="411"/>
      <c r="G672" s="411"/>
      <c r="H672" s="411"/>
      <c r="I672" s="411"/>
    </row>
    <row r="673" spans="2:9">
      <c r="B673" s="1358" t="s">
        <v>47</v>
      </c>
      <c r="C673" s="1358"/>
      <c r="D673" s="1358"/>
      <c r="E673" s="1358"/>
      <c r="F673" s="1358"/>
      <c r="G673" s="1358"/>
      <c r="H673" s="1358"/>
      <c r="I673" s="1358"/>
    </row>
    <row r="674" spans="2:9">
      <c r="B674" s="413" t="s">
        <v>46</v>
      </c>
      <c r="C674" s="411"/>
      <c r="D674" s="411"/>
      <c r="E674" s="411"/>
      <c r="F674" s="411"/>
      <c r="G674" s="411"/>
      <c r="H674" s="411"/>
      <c r="I674" s="411"/>
    </row>
    <row r="675" spans="2:9">
      <c r="B675" s="417" t="s">
        <v>196</v>
      </c>
      <c r="C675" s="411"/>
      <c r="D675" s="411"/>
      <c r="E675" s="411"/>
      <c r="F675" s="411"/>
      <c r="G675" s="411"/>
      <c r="H675" s="411"/>
      <c r="I675" s="411"/>
    </row>
    <row r="676" spans="2:9">
      <c r="B676" s="417"/>
      <c r="C676" s="411"/>
      <c r="D676" s="411"/>
      <c r="E676" s="411"/>
      <c r="F676" s="411"/>
      <c r="G676" s="411"/>
      <c r="H676" s="411"/>
      <c r="I676" s="411"/>
    </row>
    <row r="677" spans="2:9">
      <c r="B677" s="415"/>
      <c r="C677" s="416">
        <v>2014</v>
      </c>
      <c r="D677" s="416">
        <v>2015</v>
      </c>
      <c r="E677" s="416">
        <v>2016</v>
      </c>
      <c r="F677" s="416">
        <v>2017</v>
      </c>
      <c r="G677" s="416">
        <v>2018</v>
      </c>
      <c r="H677" s="416">
        <v>2019</v>
      </c>
      <c r="I677" s="416">
        <v>2020</v>
      </c>
    </row>
    <row r="678" spans="2:9">
      <c r="B678" s="561" t="s">
        <v>1154</v>
      </c>
      <c r="C678" s="411"/>
      <c r="D678" s="411"/>
      <c r="E678" s="411"/>
      <c r="F678" s="411"/>
      <c r="G678" s="411"/>
      <c r="H678" s="411"/>
      <c r="I678" s="411"/>
    </row>
    <row r="679" spans="2:9" ht="26.4">
      <c r="B679" s="82" t="s">
        <v>335</v>
      </c>
      <c r="C679" s="1279">
        <v>11.792999999999999</v>
      </c>
      <c r="D679" s="1279">
        <v>11.563000000000001</v>
      </c>
      <c r="E679" s="1279">
        <v>12.558</v>
      </c>
      <c r="F679" s="1279">
        <v>13.173</v>
      </c>
      <c r="G679" s="1279">
        <v>13.992000000000001</v>
      </c>
      <c r="H679" s="1279">
        <v>14.316000000000001</v>
      </c>
      <c r="I679" s="1279">
        <v>13.692</v>
      </c>
    </row>
    <row r="680" spans="2:9">
      <c r="B680" s="82"/>
      <c r="C680" s="1279"/>
      <c r="D680" s="1279"/>
      <c r="E680" s="1279"/>
      <c r="F680" s="1279"/>
      <c r="G680" s="1279"/>
      <c r="H680" s="1279"/>
      <c r="I680" s="1279"/>
    </row>
    <row r="681" spans="2:9">
      <c r="B681" s="82" t="s">
        <v>336</v>
      </c>
      <c r="C681" s="1279">
        <v>11.792999999999999</v>
      </c>
      <c r="D681" s="1279">
        <v>11.041</v>
      </c>
      <c r="E681" s="1279">
        <v>11.837</v>
      </c>
      <c r="F681" s="1279">
        <v>12.4</v>
      </c>
      <c r="G681" s="1279">
        <v>13.523999999999999</v>
      </c>
      <c r="H681" s="1279">
        <v>14.102</v>
      </c>
      <c r="I681" s="1279">
        <v>13.492000000000001</v>
      </c>
    </row>
    <row r="682" spans="2:9">
      <c r="B682" s="242" t="s">
        <v>291</v>
      </c>
      <c r="C682" s="461" t="s">
        <v>124</v>
      </c>
      <c r="D682" s="461">
        <v>3.1E-2</v>
      </c>
      <c r="E682" s="461">
        <v>0.159</v>
      </c>
      <c r="F682" s="461">
        <v>0.11600000000000001</v>
      </c>
      <c r="G682" s="461">
        <v>8.2000000000000003E-2</v>
      </c>
      <c r="H682" s="461">
        <v>0.17</v>
      </c>
      <c r="I682" s="461">
        <v>0.155</v>
      </c>
    </row>
    <row r="683" spans="2:9">
      <c r="B683" s="475" t="s">
        <v>292</v>
      </c>
      <c r="C683" s="461" t="s">
        <v>124</v>
      </c>
      <c r="D683" s="461" t="s">
        <v>139</v>
      </c>
      <c r="E683" s="461" t="s">
        <v>139</v>
      </c>
      <c r="F683" s="461" t="s">
        <v>139</v>
      </c>
      <c r="G683" s="461" t="s">
        <v>139</v>
      </c>
      <c r="H683" s="461" t="s">
        <v>139</v>
      </c>
      <c r="I683" s="461" t="s">
        <v>139</v>
      </c>
    </row>
    <row r="684" spans="2:9">
      <c r="B684" s="475" t="s">
        <v>293</v>
      </c>
      <c r="C684" s="461">
        <v>0</v>
      </c>
      <c r="D684" s="461">
        <v>0</v>
      </c>
      <c r="E684" s="461">
        <v>0</v>
      </c>
      <c r="F684" s="461">
        <v>0</v>
      </c>
      <c r="G684" s="461">
        <v>2.5000000000000001E-2</v>
      </c>
      <c r="H684" s="461">
        <v>5.5E-2</v>
      </c>
      <c r="I684" s="461">
        <v>0.13400000000000001</v>
      </c>
    </row>
    <row r="685" spans="2:9">
      <c r="B685" s="475" t="s">
        <v>337</v>
      </c>
      <c r="C685" s="461">
        <v>0.15</v>
      </c>
      <c r="D685" s="461">
        <v>3.1E-2</v>
      </c>
      <c r="E685" s="461">
        <v>0.159</v>
      </c>
      <c r="F685" s="461">
        <v>0.11600000000000001</v>
      </c>
      <c r="G685" s="461">
        <v>5.7000000000000002E-2</v>
      </c>
      <c r="H685" s="461">
        <v>0.115</v>
      </c>
      <c r="I685" s="461">
        <v>2.1000000000000001E-2</v>
      </c>
    </row>
    <row r="686" spans="2:9">
      <c r="B686" s="242" t="s">
        <v>294</v>
      </c>
      <c r="C686" s="461">
        <v>11.643000000000001</v>
      </c>
      <c r="D686" s="461">
        <v>11.01</v>
      </c>
      <c r="E686" s="461">
        <v>11.678000000000001</v>
      </c>
      <c r="F686" s="461">
        <v>12.284000000000001</v>
      </c>
      <c r="G686" s="461">
        <v>13.442</v>
      </c>
      <c r="H686" s="504">
        <v>13.932</v>
      </c>
      <c r="I686" s="504">
        <v>13.337</v>
      </c>
    </row>
    <row r="687" spans="2:9">
      <c r="B687" s="242" t="s">
        <v>236</v>
      </c>
      <c r="C687" s="461" t="s">
        <v>124</v>
      </c>
      <c r="D687" s="461" t="s">
        <v>124</v>
      </c>
      <c r="E687" s="461" t="s">
        <v>124</v>
      </c>
      <c r="F687" s="461" t="s">
        <v>124</v>
      </c>
      <c r="G687" s="461" t="s">
        <v>139</v>
      </c>
      <c r="H687" s="461" t="s">
        <v>139</v>
      </c>
      <c r="I687" s="461" t="s">
        <v>139</v>
      </c>
    </row>
    <row r="688" spans="2:9">
      <c r="B688" s="242"/>
      <c r="C688" s="461"/>
      <c r="D688" s="461"/>
      <c r="E688" s="461"/>
      <c r="F688" s="461"/>
      <c r="G688" s="461"/>
      <c r="H688" s="461"/>
      <c r="I688" s="461"/>
    </row>
    <row r="689" spans="2:9" ht="26.4">
      <c r="B689" s="478" t="s">
        <v>341</v>
      </c>
      <c r="C689" s="461" t="s">
        <v>139</v>
      </c>
      <c r="D689" s="461">
        <v>0.52200000000000002</v>
      </c>
      <c r="E689" s="461">
        <v>0.72099999999999997</v>
      </c>
      <c r="F689" s="461">
        <v>0.77300000000000002</v>
      </c>
      <c r="G689" s="461">
        <v>0.46800000000000003</v>
      </c>
      <c r="H689" s="461">
        <v>0.214</v>
      </c>
      <c r="I689" s="461">
        <v>0.2</v>
      </c>
    </row>
    <row r="690" spans="2:9">
      <c r="B690" s="479" t="s">
        <v>291</v>
      </c>
      <c r="C690" s="461" t="s">
        <v>139</v>
      </c>
      <c r="D690" s="461" t="s">
        <v>139</v>
      </c>
      <c r="E690" s="461" t="s">
        <v>139</v>
      </c>
      <c r="F690" s="461" t="s">
        <v>139</v>
      </c>
      <c r="G690" s="461" t="s">
        <v>139</v>
      </c>
      <c r="H690" s="461" t="s">
        <v>139</v>
      </c>
      <c r="I690" s="461" t="s">
        <v>139</v>
      </c>
    </row>
    <row r="691" spans="2:9">
      <c r="B691" s="480" t="s">
        <v>292</v>
      </c>
      <c r="C691" s="461" t="s">
        <v>139</v>
      </c>
      <c r="D691" s="461" t="s">
        <v>139</v>
      </c>
      <c r="E691" s="461" t="s">
        <v>139</v>
      </c>
      <c r="F691" s="461" t="s">
        <v>139</v>
      </c>
      <c r="G691" s="461" t="s">
        <v>139</v>
      </c>
      <c r="H691" s="461" t="s">
        <v>139</v>
      </c>
      <c r="I691" s="461" t="s">
        <v>139</v>
      </c>
    </row>
    <row r="692" spans="2:9">
      <c r="B692" s="480" t="s">
        <v>293</v>
      </c>
      <c r="C692" s="461" t="s">
        <v>139</v>
      </c>
      <c r="D692" s="461" t="s">
        <v>139</v>
      </c>
      <c r="E692" s="461" t="s">
        <v>139</v>
      </c>
      <c r="F692" s="461" t="s">
        <v>139</v>
      </c>
      <c r="G692" s="461" t="s">
        <v>139</v>
      </c>
      <c r="H692" s="461" t="s">
        <v>139</v>
      </c>
      <c r="I692" s="461" t="s">
        <v>139</v>
      </c>
    </row>
    <row r="693" spans="2:9">
      <c r="B693" s="480" t="s">
        <v>337</v>
      </c>
      <c r="C693" s="461" t="s">
        <v>139</v>
      </c>
      <c r="D693" s="461" t="s">
        <v>139</v>
      </c>
      <c r="E693" s="461" t="s">
        <v>139</v>
      </c>
      <c r="F693" s="461" t="s">
        <v>139</v>
      </c>
      <c r="G693" s="461" t="s">
        <v>139</v>
      </c>
      <c r="H693" s="461" t="s">
        <v>139</v>
      </c>
      <c r="I693" s="461" t="s">
        <v>139</v>
      </c>
    </row>
    <row r="694" spans="2:9">
      <c r="B694" s="479" t="s">
        <v>294</v>
      </c>
      <c r="C694" s="461" t="s">
        <v>139</v>
      </c>
      <c r="D694" s="461" t="s">
        <v>139</v>
      </c>
      <c r="E694" s="461" t="s">
        <v>139</v>
      </c>
      <c r="F694" s="461" t="s">
        <v>139</v>
      </c>
      <c r="G694" s="461" t="s">
        <v>139</v>
      </c>
      <c r="H694" s="461" t="s">
        <v>139</v>
      </c>
      <c r="I694" s="461" t="s">
        <v>139</v>
      </c>
    </row>
    <row r="695" spans="2:9">
      <c r="B695" s="479" t="s">
        <v>236</v>
      </c>
      <c r="C695" s="461">
        <v>0.13600000000000001</v>
      </c>
      <c r="D695" s="461">
        <v>0.52200000000000002</v>
      </c>
      <c r="E695" s="461">
        <v>0.72099999999999997</v>
      </c>
      <c r="F695" s="461">
        <v>0.77300000000000002</v>
      </c>
      <c r="G695" s="461">
        <v>0.46800000000000003</v>
      </c>
      <c r="H695" s="461">
        <v>0.214</v>
      </c>
      <c r="I695" s="461">
        <v>0.2</v>
      </c>
    </row>
    <row r="696" spans="2:9">
      <c r="B696" s="479"/>
      <c r="C696" s="461"/>
      <c r="D696" s="461"/>
      <c r="E696" s="461"/>
      <c r="F696" s="461"/>
      <c r="G696" s="461"/>
      <c r="H696" s="461"/>
      <c r="I696" s="461"/>
    </row>
    <row r="697" spans="2:9" ht="26.4">
      <c r="B697" s="478" t="s">
        <v>342</v>
      </c>
      <c r="C697" s="461" t="s">
        <v>139</v>
      </c>
      <c r="D697" s="461" t="s">
        <v>139</v>
      </c>
      <c r="E697" s="461" t="s">
        <v>139</v>
      </c>
      <c r="F697" s="461" t="s">
        <v>139</v>
      </c>
      <c r="G697" s="461" t="s">
        <v>139</v>
      </c>
      <c r="H697" s="461" t="s">
        <v>139</v>
      </c>
      <c r="I697" s="461" t="s">
        <v>139</v>
      </c>
    </row>
    <row r="698" spans="2:9">
      <c r="B698" s="479" t="s">
        <v>291</v>
      </c>
      <c r="C698" s="461" t="s">
        <v>139</v>
      </c>
      <c r="D698" s="461" t="s">
        <v>139</v>
      </c>
      <c r="E698" s="461" t="s">
        <v>139</v>
      </c>
      <c r="F698" s="461" t="s">
        <v>139</v>
      </c>
      <c r="G698" s="461" t="s">
        <v>139</v>
      </c>
      <c r="H698" s="461" t="s">
        <v>139</v>
      </c>
      <c r="I698" s="461" t="s">
        <v>139</v>
      </c>
    </row>
    <row r="699" spans="2:9">
      <c r="B699" s="480" t="s">
        <v>292</v>
      </c>
      <c r="C699" s="461" t="s">
        <v>139</v>
      </c>
      <c r="D699" s="461" t="s">
        <v>139</v>
      </c>
      <c r="E699" s="461" t="s">
        <v>139</v>
      </c>
      <c r="F699" s="461" t="s">
        <v>139</v>
      </c>
      <c r="G699" s="461" t="s">
        <v>139</v>
      </c>
      <c r="H699" s="461" t="s">
        <v>139</v>
      </c>
      <c r="I699" s="461" t="s">
        <v>139</v>
      </c>
    </row>
    <row r="700" spans="2:9">
      <c r="B700" s="480" t="s">
        <v>293</v>
      </c>
      <c r="C700" s="461" t="s">
        <v>139</v>
      </c>
      <c r="D700" s="461" t="s">
        <v>139</v>
      </c>
      <c r="E700" s="461" t="s">
        <v>139</v>
      </c>
      <c r="F700" s="461" t="s">
        <v>139</v>
      </c>
      <c r="G700" s="461" t="s">
        <v>139</v>
      </c>
      <c r="H700" s="461" t="s">
        <v>139</v>
      </c>
      <c r="I700" s="461" t="s">
        <v>139</v>
      </c>
    </row>
    <row r="701" spans="2:9">
      <c r="B701" s="480" t="s">
        <v>337</v>
      </c>
      <c r="C701" s="461" t="s">
        <v>139</v>
      </c>
      <c r="D701" s="461" t="s">
        <v>139</v>
      </c>
      <c r="E701" s="461" t="s">
        <v>139</v>
      </c>
      <c r="F701" s="461" t="s">
        <v>139</v>
      </c>
      <c r="G701" s="461" t="s">
        <v>139</v>
      </c>
      <c r="H701" s="461" t="s">
        <v>139</v>
      </c>
      <c r="I701" s="461" t="s">
        <v>139</v>
      </c>
    </row>
    <row r="702" spans="2:9">
      <c r="B702" s="479" t="s">
        <v>294</v>
      </c>
      <c r="C702" s="461" t="s">
        <v>139</v>
      </c>
      <c r="D702" s="461" t="s">
        <v>139</v>
      </c>
      <c r="E702" s="461" t="s">
        <v>139</v>
      </c>
      <c r="F702" s="461" t="s">
        <v>139</v>
      </c>
      <c r="G702" s="461" t="s">
        <v>139</v>
      </c>
      <c r="H702" s="461" t="s">
        <v>139</v>
      </c>
      <c r="I702" s="461" t="s">
        <v>139</v>
      </c>
    </row>
    <row r="703" spans="2:9">
      <c r="B703" s="479" t="s">
        <v>236</v>
      </c>
      <c r="C703" s="461" t="s">
        <v>124</v>
      </c>
      <c r="D703" s="461" t="s">
        <v>124</v>
      </c>
      <c r="E703" s="461" t="s">
        <v>124</v>
      </c>
      <c r="F703" s="461" t="s">
        <v>124</v>
      </c>
      <c r="G703" s="461" t="s">
        <v>139</v>
      </c>
      <c r="H703" s="461" t="s">
        <v>139</v>
      </c>
      <c r="I703" s="461" t="s">
        <v>139</v>
      </c>
    </row>
    <row r="704" spans="2:9">
      <c r="B704" s="479"/>
      <c r="C704" s="461"/>
      <c r="D704" s="461"/>
      <c r="E704" s="461"/>
      <c r="F704" s="461"/>
      <c r="G704" s="461"/>
      <c r="H704" s="461"/>
      <c r="I704" s="461"/>
    </row>
    <row r="705" spans="2:9" ht="26.4">
      <c r="B705" s="82" t="s">
        <v>343</v>
      </c>
      <c r="C705" s="461" t="s">
        <v>139</v>
      </c>
      <c r="D705" s="461" t="s">
        <v>139</v>
      </c>
      <c r="E705" s="461" t="s">
        <v>139</v>
      </c>
      <c r="F705" s="461" t="s">
        <v>139</v>
      </c>
      <c r="G705" s="461" t="s">
        <v>139</v>
      </c>
      <c r="H705" s="461" t="s">
        <v>139</v>
      </c>
      <c r="I705" s="461" t="s">
        <v>139</v>
      </c>
    </row>
    <row r="706" spans="2:9">
      <c r="B706" s="242" t="s">
        <v>309</v>
      </c>
      <c r="C706" s="461" t="s">
        <v>139</v>
      </c>
      <c r="D706" s="461" t="s">
        <v>139</v>
      </c>
      <c r="E706" s="461" t="s">
        <v>139</v>
      </c>
      <c r="F706" s="461" t="s">
        <v>139</v>
      </c>
      <c r="G706" s="461" t="s">
        <v>139</v>
      </c>
      <c r="H706" s="461" t="s">
        <v>139</v>
      </c>
      <c r="I706" s="461" t="s">
        <v>139</v>
      </c>
    </row>
    <row r="707" spans="2:9">
      <c r="B707" s="242" t="s">
        <v>310</v>
      </c>
      <c r="C707" s="461" t="s">
        <v>139</v>
      </c>
      <c r="D707" s="461" t="s">
        <v>139</v>
      </c>
      <c r="E707" s="461" t="s">
        <v>139</v>
      </c>
      <c r="F707" s="461" t="s">
        <v>139</v>
      </c>
      <c r="G707" s="461" t="s">
        <v>139</v>
      </c>
      <c r="H707" s="461" t="s">
        <v>139</v>
      </c>
      <c r="I707" s="461" t="s">
        <v>139</v>
      </c>
    </row>
    <row r="708" spans="2:9">
      <c r="B708" s="242" t="s">
        <v>311</v>
      </c>
      <c r="C708" s="461" t="s">
        <v>139</v>
      </c>
      <c r="D708" s="461" t="s">
        <v>139</v>
      </c>
      <c r="E708" s="461" t="s">
        <v>139</v>
      </c>
      <c r="F708" s="461" t="s">
        <v>139</v>
      </c>
      <c r="G708" s="461" t="s">
        <v>139</v>
      </c>
      <c r="H708" s="461" t="s">
        <v>139</v>
      </c>
      <c r="I708" s="461" t="s">
        <v>139</v>
      </c>
    </row>
    <row r="709" spans="2:9">
      <c r="B709" s="242" t="s">
        <v>312</v>
      </c>
      <c r="C709" s="461" t="s">
        <v>139</v>
      </c>
      <c r="D709" s="461" t="s">
        <v>139</v>
      </c>
      <c r="E709" s="461" t="s">
        <v>139</v>
      </c>
      <c r="F709" s="461" t="s">
        <v>139</v>
      </c>
      <c r="G709" s="461" t="s">
        <v>139</v>
      </c>
      <c r="H709" s="461" t="s">
        <v>139</v>
      </c>
      <c r="I709" s="461" t="s">
        <v>139</v>
      </c>
    </row>
    <row r="710" spans="2:9">
      <c r="B710" s="242" t="s">
        <v>313</v>
      </c>
      <c r="C710" s="461" t="s">
        <v>139</v>
      </c>
      <c r="D710" s="461" t="s">
        <v>139</v>
      </c>
      <c r="E710" s="461" t="s">
        <v>139</v>
      </c>
      <c r="F710" s="461" t="s">
        <v>139</v>
      </c>
      <c r="G710" s="461" t="s">
        <v>139</v>
      </c>
      <c r="H710" s="461" t="s">
        <v>139</v>
      </c>
      <c r="I710" s="461" t="s">
        <v>139</v>
      </c>
    </row>
    <row r="711" spans="2:9">
      <c r="B711" s="242" t="s">
        <v>314</v>
      </c>
      <c r="C711" s="461" t="s">
        <v>124</v>
      </c>
      <c r="D711" s="461" t="s">
        <v>124</v>
      </c>
      <c r="E711" s="461" t="s">
        <v>124</v>
      </c>
      <c r="F711" s="461" t="s">
        <v>124</v>
      </c>
      <c r="G711" s="461" t="s">
        <v>139</v>
      </c>
      <c r="H711" s="461" t="s">
        <v>139</v>
      </c>
      <c r="I711" s="461" t="s">
        <v>139</v>
      </c>
    </row>
    <row r="712" spans="2:9">
      <c r="B712" s="242"/>
      <c r="C712" s="461"/>
      <c r="D712" s="461"/>
      <c r="E712" s="461"/>
      <c r="F712" s="461"/>
      <c r="G712" s="461"/>
      <c r="H712" s="461"/>
      <c r="I712" s="461"/>
    </row>
    <row r="713" spans="2:9">
      <c r="B713" s="153" t="s">
        <v>344</v>
      </c>
      <c r="C713" s="461" t="s">
        <v>139</v>
      </c>
      <c r="D713" s="461" t="s">
        <v>139</v>
      </c>
      <c r="E713" s="461" t="s">
        <v>139</v>
      </c>
      <c r="F713" s="461" t="s">
        <v>139</v>
      </c>
      <c r="G713" s="461" t="s">
        <v>139</v>
      </c>
      <c r="H713" s="461" t="s">
        <v>139</v>
      </c>
      <c r="I713" s="461" t="s">
        <v>139</v>
      </c>
    </row>
    <row r="714" spans="2:9">
      <c r="B714" s="242" t="s">
        <v>309</v>
      </c>
      <c r="C714" s="461" t="s">
        <v>139</v>
      </c>
      <c r="D714" s="461" t="s">
        <v>139</v>
      </c>
      <c r="E714" s="461" t="s">
        <v>139</v>
      </c>
      <c r="F714" s="461" t="s">
        <v>139</v>
      </c>
      <c r="G714" s="461" t="s">
        <v>139</v>
      </c>
      <c r="H714" s="461" t="s">
        <v>139</v>
      </c>
      <c r="I714" s="461" t="s">
        <v>139</v>
      </c>
    </row>
    <row r="715" spans="2:9">
      <c r="B715" s="242" t="s">
        <v>310</v>
      </c>
      <c r="C715" s="461" t="s">
        <v>139</v>
      </c>
      <c r="D715" s="461" t="s">
        <v>139</v>
      </c>
      <c r="E715" s="461" t="s">
        <v>139</v>
      </c>
      <c r="F715" s="461" t="s">
        <v>139</v>
      </c>
      <c r="G715" s="461" t="s">
        <v>139</v>
      </c>
      <c r="H715" s="461" t="s">
        <v>139</v>
      </c>
      <c r="I715" s="461" t="s">
        <v>139</v>
      </c>
    </row>
    <row r="716" spans="2:9">
      <c r="B716" s="242" t="s">
        <v>311</v>
      </c>
      <c r="C716" s="461" t="s">
        <v>139</v>
      </c>
      <c r="D716" s="461" t="s">
        <v>139</v>
      </c>
      <c r="E716" s="461" t="s">
        <v>139</v>
      </c>
      <c r="F716" s="461" t="s">
        <v>139</v>
      </c>
      <c r="G716" s="461" t="s">
        <v>139</v>
      </c>
      <c r="H716" s="461" t="s">
        <v>139</v>
      </c>
      <c r="I716" s="461" t="s">
        <v>139</v>
      </c>
    </row>
    <row r="717" spans="2:9">
      <c r="B717" s="242" t="s">
        <v>312</v>
      </c>
      <c r="C717" s="461" t="s">
        <v>139</v>
      </c>
      <c r="D717" s="461" t="s">
        <v>139</v>
      </c>
      <c r="E717" s="461" t="s">
        <v>139</v>
      </c>
      <c r="F717" s="461" t="s">
        <v>139</v>
      </c>
      <c r="G717" s="461" t="s">
        <v>139</v>
      </c>
      <c r="H717" s="461" t="s">
        <v>139</v>
      </c>
      <c r="I717" s="461" t="s">
        <v>139</v>
      </c>
    </row>
    <row r="718" spans="2:9">
      <c r="B718" s="242" t="s">
        <v>313</v>
      </c>
      <c r="C718" s="461" t="s">
        <v>139</v>
      </c>
      <c r="D718" s="461" t="s">
        <v>139</v>
      </c>
      <c r="E718" s="461" t="s">
        <v>139</v>
      </c>
      <c r="F718" s="461" t="s">
        <v>139</v>
      </c>
      <c r="G718" s="461" t="s">
        <v>139</v>
      </c>
      <c r="H718" s="461" t="s">
        <v>139</v>
      </c>
      <c r="I718" s="461" t="s">
        <v>139</v>
      </c>
    </row>
    <row r="719" spans="2:9" ht="15" thickBot="1">
      <c r="B719" s="242" t="s">
        <v>314</v>
      </c>
      <c r="C719" s="461" t="s">
        <v>139</v>
      </c>
      <c r="D719" s="461" t="s">
        <v>139</v>
      </c>
      <c r="E719" s="461" t="s">
        <v>139</v>
      </c>
      <c r="F719" s="461" t="s">
        <v>139</v>
      </c>
      <c r="G719" s="461" t="s">
        <v>139</v>
      </c>
      <c r="H719" s="461" t="s">
        <v>139</v>
      </c>
      <c r="I719" s="461" t="s">
        <v>139</v>
      </c>
    </row>
    <row r="720" spans="2:9" ht="15" thickTop="1">
      <c r="B720" s="1359" t="s">
        <v>1161</v>
      </c>
      <c r="C720" s="1359"/>
      <c r="D720" s="1359"/>
      <c r="E720" s="1359"/>
      <c r="F720" s="1359"/>
      <c r="G720" s="1359"/>
      <c r="H720" s="1359"/>
      <c r="I720" s="1359"/>
    </row>
    <row r="721" spans="2:9">
      <c r="B721" s="1310"/>
      <c r="C721" s="1310"/>
      <c r="D721" s="1310"/>
      <c r="E721" s="1310"/>
      <c r="F721" s="1310"/>
      <c r="G721" s="1310"/>
      <c r="H721" s="1310"/>
      <c r="I721" s="1310"/>
    </row>
    <row r="722" spans="2:9">
      <c r="B722" s="417"/>
      <c r="C722" s="411"/>
      <c r="D722" s="411"/>
      <c r="E722" s="411"/>
      <c r="F722" s="411"/>
      <c r="G722" s="411"/>
      <c r="H722" s="411"/>
      <c r="I722" s="411"/>
    </row>
    <row r="723" spans="2:9">
      <c r="B723" s="1358" t="s">
        <v>49</v>
      </c>
      <c r="C723" s="1358"/>
      <c r="D723" s="1358"/>
      <c r="E723" s="1358"/>
      <c r="F723" s="1358"/>
      <c r="G723" s="1358"/>
      <c r="H723" s="1358"/>
      <c r="I723" s="1358"/>
    </row>
    <row r="724" spans="2:9">
      <c r="B724" s="413" t="s">
        <v>48</v>
      </c>
      <c r="C724" s="411"/>
      <c r="D724" s="411"/>
      <c r="E724" s="411"/>
      <c r="F724" s="411"/>
      <c r="G724" s="411"/>
      <c r="H724" s="411"/>
      <c r="I724" s="411"/>
    </row>
    <row r="725" spans="2:9">
      <c r="B725" s="422" t="s">
        <v>318</v>
      </c>
      <c r="C725" s="411"/>
      <c r="D725" s="411"/>
      <c r="E725" s="411"/>
      <c r="F725" s="411"/>
      <c r="G725" s="411"/>
      <c r="H725" s="411"/>
      <c r="I725" s="411"/>
    </row>
    <row r="726" spans="2:9">
      <c r="B726" s="422"/>
      <c r="C726" s="411"/>
      <c r="D726" s="411"/>
      <c r="E726" s="411"/>
      <c r="F726" s="411"/>
      <c r="G726" s="411"/>
      <c r="H726" s="411"/>
      <c r="I726" s="411"/>
    </row>
    <row r="727" spans="2:9">
      <c r="B727" s="415"/>
      <c r="C727" s="416">
        <v>2014</v>
      </c>
      <c r="D727" s="416">
        <v>2015</v>
      </c>
      <c r="E727" s="416">
        <v>2016</v>
      </c>
      <c r="F727" s="416">
        <v>2017</v>
      </c>
      <c r="G727" s="416">
        <v>2018</v>
      </c>
      <c r="H727" s="416">
        <v>2019</v>
      </c>
      <c r="I727" s="416">
        <v>2020</v>
      </c>
    </row>
    <row r="728" spans="2:9">
      <c r="B728" s="561" t="s">
        <v>1154</v>
      </c>
      <c r="C728" s="411"/>
      <c r="D728" s="411"/>
      <c r="E728" s="411"/>
      <c r="F728" s="411"/>
      <c r="G728" s="411"/>
      <c r="H728" s="411"/>
      <c r="I728" s="411"/>
    </row>
    <row r="729" spans="2:9" ht="26.4">
      <c r="B729" s="82" t="s">
        <v>347</v>
      </c>
      <c r="C729" s="1278">
        <v>434.79399999999998</v>
      </c>
      <c r="D729" s="1278">
        <v>405.79199999999997</v>
      </c>
      <c r="E729" s="1278">
        <v>620.80499999999995</v>
      </c>
      <c r="F729" s="1278">
        <v>1000.121</v>
      </c>
      <c r="G729" s="1278">
        <v>602.298</v>
      </c>
      <c r="H729" s="1278">
        <v>625.78200000000004</v>
      </c>
      <c r="I729" s="1278">
        <v>437.67700000000002</v>
      </c>
    </row>
    <row r="730" spans="2:9">
      <c r="B730" s="82"/>
      <c r="C730" s="1278"/>
      <c r="D730" s="1278"/>
      <c r="E730" s="1278"/>
      <c r="F730" s="1278"/>
      <c r="G730" s="1278"/>
      <c r="H730" s="1278"/>
      <c r="I730" s="1278"/>
    </row>
    <row r="731" spans="2:9">
      <c r="B731" s="82" t="s">
        <v>348</v>
      </c>
      <c r="C731" s="1278">
        <v>434.79399999999998</v>
      </c>
      <c r="D731" s="1278">
        <v>194.38800000000001</v>
      </c>
      <c r="E731" s="1278">
        <v>442.66</v>
      </c>
      <c r="F731" s="1278">
        <v>786.90200000000004</v>
      </c>
      <c r="G731" s="1278">
        <v>251.18700000000001</v>
      </c>
      <c r="H731" s="1278">
        <v>227.673</v>
      </c>
      <c r="I731" s="1278">
        <v>258.29300000000001</v>
      </c>
    </row>
    <row r="732" spans="2:9">
      <c r="B732" s="242" t="s">
        <v>291</v>
      </c>
      <c r="C732" s="1278">
        <v>151.82900000000001</v>
      </c>
      <c r="D732" s="1278">
        <v>12.861000000000001</v>
      </c>
      <c r="E732" s="1278">
        <v>265.298</v>
      </c>
      <c r="F732" s="1278">
        <v>168.68</v>
      </c>
      <c r="G732" s="1278">
        <v>56.741999999999997</v>
      </c>
      <c r="H732" s="1278">
        <v>32.457999999999998</v>
      </c>
      <c r="I732" s="1278">
        <v>72.796999999999997</v>
      </c>
    </row>
    <row r="733" spans="2:9">
      <c r="B733" s="475" t="s">
        <v>292</v>
      </c>
      <c r="C733" s="1278" t="s">
        <v>139</v>
      </c>
      <c r="D733" s="1278" t="s">
        <v>139</v>
      </c>
      <c r="E733" s="1278" t="s">
        <v>139</v>
      </c>
      <c r="F733" s="1278" t="s">
        <v>139</v>
      </c>
      <c r="G733" s="1278" t="s">
        <v>855</v>
      </c>
      <c r="H733" s="1278" t="s">
        <v>855</v>
      </c>
      <c r="I733" s="1278" t="s">
        <v>855</v>
      </c>
    </row>
    <row r="734" spans="2:9">
      <c r="B734" s="475" t="s">
        <v>293</v>
      </c>
      <c r="C734" s="1278">
        <v>0</v>
      </c>
      <c r="D734" s="1278">
        <v>0</v>
      </c>
      <c r="E734" s="1278">
        <v>0</v>
      </c>
      <c r="F734" s="1278">
        <v>0</v>
      </c>
      <c r="G734" s="1278">
        <v>7.375</v>
      </c>
      <c r="H734" s="1278">
        <v>3.4359999999999999</v>
      </c>
      <c r="I734" s="1278">
        <v>2.2559999999999998</v>
      </c>
    </row>
    <row r="735" spans="2:9">
      <c r="B735" s="475" t="s">
        <v>297</v>
      </c>
      <c r="C735" s="1278">
        <v>151.82900000000001</v>
      </c>
      <c r="D735" s="1278">
        <v>12.861000000000001</v>
      </c>
      <c r="E735" s="1278">
        <v>265.298</v>
      </c>
      <c r="F735" s="1278">
        <v>168.68</v>
      </c>
      <c r="G735" s="1278">
        <v>49.366999999999997</v>
      </c>
      <c r="H735" s="1278">
        <v>29.021999999999998</v>
      </c>
      <c r="I735" s="1278">
        <v>70.540000000000006</v>
      </c>
    </row>
    <row r="736" spans="2:9">
      <c r="B736" s="242" t="s">
        <v>294</v>
      </c>
      <c r="C736" s="1278">
        <v>174.74100000000001</v>
      </c>
      <c r="D736" s="1278">
        <v>181.52699999999999</v>
      </c>
      <c r="E736" s="1278">
        <v>177.36199999999999</v>
      </c>
      <c r="F736" s="1278">
        <v>618.221</v>
      </c>
      <c r="G736" s="1278">
        <v>194.44499999999999</v>
      </c>
      <c r="H736" s="1278">
        <v>195.21600000000001</v>
      </c>
      <c r="I736" s="1278">
        <v>185.49700000000001</v>
      </c>
    </row>
    <row r="737" spans="2:9">
      <c r="B737" s="242" t="s">
        <v>236</v>
      </c>
      <c r="C737" s="1278" t="s">
        <v>139</v>
      </c>
      <c r="D737" s="1278" t="s">
        <v>139</v>
      </c>
      <c r="E737" s="1278" t="s">
        <v>139</v>
      </c>
      <c r="F737" s="1278" t="s">
        <v>139</v>
      </c>
      <c r="G737" s="1278" t="s">
        <v>855</v>
      </c>
      <c r="H737" s="1278" t="s">
        <v>855</v>
      </c>
      <c r="I737" s="1278" t="s">
        <v>855</v>
      </c>
    </row>
    <row r="738" spans="2:9">
      <c r="B738" s="242"/>
      <c r="C738" s="1278"/>
      <c r="D738" s="1278"/>
      <c r="E738" s="1278"/>
      <c r="F738" s="1278"/>
      <c r="G738" s="1278"/>
      <c r="H738" s="1278"/>
      <c r="I738" s="1278"/>
    </row>
    <row r="739" spans="2:9" ht="26.4">
      <c r="B739" s="478" t="s">
        <v>349</v>
      </c>
      <c r="C739" s="1278">
        <v>108.224</v>
      </c>
      <c r="D739" s="1278">
        <v>211.404</v>
      </c>
      <c r="E739" s="1278">
        <v>178.14500000000001</v>
      </c>
      <c r="F739" s="1278">
        <v>213.21899999999999</v>
      </c>
      <c r="G739" s="1278">
        <v>351.11099999999999</v>
      </c>
      <c r="H739" s="1278">
        <v>398.108</v>
      </c>
      <c r="I739" s="1278">
        <v>179.38399999999999</v>
      </c>
    </row>
    <row r="740" spans="2:9">
      <c r="B740" s="479" t="s">
        <v>291</v>
      </c>
      <c r="C740" s="1278" t="s">
        <v>139</v>
      </c>
      <c r="D740" s="1278" t="s">
        <v>139</v>
      </c>
      <c r="E740" s="1278" t="s">
        <v>139</v>
      </c>
      <c r="F740" s="1278" t="s">
        <v>139</v>
      </c>
      <c r="G740" s="1278" t="s">
        <v>855</v>
      </c>
      <c r="H740" s="1278" t="s">
        <v>855</v>
      </c>
      <c r="I740" s="1278" t="s">
        <v>855</v>
      </c>
    </row>
    <row r="741" spans="2:9">
      <c r="B741" s="480" t="s">
        <v>292</v>
      </c>
      <c r="C741" s="1278" t="s">
        <v>139</v>
      </c>
      <c r="D741" s="1278" t="s">
        <v>139</v>
      </c>
      <c r="E741" s="1278" t="s">
        <v>139</v>
      </c>
      <c r="F741" s="1278" t="s">
        <v>139</v>
      </c>
      <c r="G741" s="1278" t="s">
        <v>855</v>
      </c>
      <c r="H741" s="1278" t="s">
        <v>855</v>
      </c>
      <c r="I741" s="1278" t="s">
        <v>855</v>
      </c>
    </row>
    <row r="742" spans="2:9">
      <c r="B742" s="480" t="s">
        <v>293</v>
      </c>
      <c r="C742" s="1278" t="s">
        <v>139</v>
      </c>
      <c r="D742" s="1278" t="s">
        <v>139</v>
      </c>
      <c r="E742" s="1278" t="s">
        <v>139</v>
      </c>
      <c r="F742" s="1278" t="s">
        <v>139</v>
      </c>
      <c r="G742" s="1278" t="s">
        <v>855</v>
      </c>
      <c r="H742" s="1278" t="s">
        <v>855</v>
      </c>
      <c r="I742" s="1278" t="s">
        <v>855</v>
      </c>
    </row>
    <row r="743" spans="2:9">
      <c r="B743" s="480" t="s">
        <v>337</v>
      </c>
      <c r="C743" s="1278" t="s">
        <v>139</v>
      </c>
      <c r="D743" s="1278" t="s">
        <v>139</v>
      </c>
      <c r="E743" s="1278" t="s">
        <v>139</v>
      </c>
      <c r="F743" s="1278" t="s">
        <v>139</v>
      </c>
      <c r="G743" s="1278" t="s">
        <v>855</v>
      </c>
      <c r="H743" s="1278" t="s">
        <v>855</v>
      </c>
      <c r="I743" s="1278" t="s">
        <v>855</v>
      </c>
    </row>
    <row r="744" spans="2:9">
      <c r="B744" s="479" t="s">
        <v>294</v>
      </c>
      <c r="C744" s="1278" t="s">
        <v>139</v>
      </c>
      <c r="D744" s="1278" t="s">
        <v>139</v>
      </c>
      <c r="E744" s="1278" t="s">
        <v>139</v>
      </c>
      <c r="F744" s="1278" t="s">
        <v>139</v>
      </c>
      <c r="G744" s="1278" t="s">
        <v>855</v>
      </c>
      <c r="H744" s="1278" t="s">
        <v>855</v>
      </c>
      <c r="I744" s="1278" t="s">
        <v>855</v>
      </c>
    </row>
    <row r="745" spans="2:9">
      <c r="B745" s="479" t="s">
        <v>236</v>
      </c>
      <c r="C745" s="1278">
        <v>108.224</v>
      </c>
      <c r="D745" s="1278">
        <v>211.404</v>
      </c>
      <c r="E745" s="1278">
        <v>178.14500000000001</v>
      </c>
      <c r="F745" s="1278">
        <v>213.21899999999999</v>
      </c>
      <c r="G745" s="1278">
        <v>351.11099999999999</v>
      </c>
      <c r="H745" s="1278">
        <v>398.108</v>
      </c>
      <c r="I745" s="1278">
        <v>179.38399999999999</v>
      </c>
    </row>
    <row r="746" spans="2:9">
      <c r="B746" s="479"/>
      <c r="C746" s="432"/>
      <c r="D746" s="432"/>
      <c r="E746" s="432"/>
      <c r="F746" s="432"/>
      <c r="G746" s="432"/>
      <c r="H746" s="432"/>
      <c r="I746" s="432"/>
    </row>
    <row r="747" spans="2:9" ht="26.4">
      <c r="B747" s="478" t="s">
        <v>350</v>
      </c>
      <c r="C747" s="432" t="s">
        <v>124</v>
      </c>
      <c r="D747" s="432" t="s">
        <v>124</v>
      </c>
      <c r="E747" s="432" t="s">
        <v>124</v>
      </c>
      <c r="F747" s="432" t="s">
        <v>124</v>
      </c>
      <c r="G747" s="432" t="s">
        <v>139</v>
      </c>
      <c r="H747" s="432" t="s">
        <v>139</v>
      </c>
      <c r="I747" s="432" t="s">
        <v>139</v>
      </c>
    </row>
    <row r="748" spans="2:9">
      <c r="B748" s="479" t="s">
        <v>291</v>
      </c>
      <c r="C748" s="432" t="s">
        <v>124</v>
      </c>
      <c r="D748" s="432" t="s">
        <v>124</v>
      </c>
      <c r="E748" s="432" t="s">
        <v>124</v>
      </c>
      <c r="F748" s="432" t="s">
        <v>124</v>
      </c>
      <c r="G748" s="432" t="s">
        <v>139</v>
      </c>
      <c r="H748" s="432" t="s">
        <v>139</v>
      </c>
      <c r="I748" s="432" t="s">
        <v>139</v>
      </c>
    </row>
    <row r="749" spans="2:9">
      <c r="B749" s="480" t="s">
        <v>292</v>
      </c>
      <c r="C749" s="432" t="s">
        <v>124</v>
      </c>
      <c r="D749" s="432" t="s">
        <v>124</v>
      </c>
      <c r="E749" s="432" t="s">
        <v>124</v>
      </c>
      <c r="F749" s="432" t="s">
        <v>124</v>
      </c>
      <c r="G749" s="432" t="s">
        <v>139</v>
      </c>
      <c r="H749" s="432" t="s">
        <v>139</v>
      </c>
      <c r="I749" s="432" t="s">
        <v>139</v>
      </c>
    </row>
    <row r="750" spans="2:9">
      <c r="B750" s="480" t="s">
        <v>293</v>
      </c>
      <c r="C750" s="432" t="s">
        <v>124</v>
      </c>
      <c r="D750" s="432" t="s">
        <v>124</v>
      </c>
      <c r="E750" s="432" t="s">
        <v>124</v>
      </c>
      <c r="F750" s="432" t="s">
        <v>124</v>
      </c>
      <c r="G750" s="432" t="s">
        <v>139</v>
      </c>
      <c r="H750" s="432" t="s">
        <v>139</v>
      </c>
      <c r="I750" s="432" t="s">
        <v>139</v>
      </c>
    </row>
    <row r="751" spans="2:9">
      <c r="B751" s="480" t="s">
        <v>297</v>
      </c>
      <c r="C751" s="432" t="s">
        <v>124</v>
      </c>
      <c r="D751" s="432" t="s">
        <v>124</v>
      </c>
      <c r="E751" s="432" t="s">
        <v>124</v>
      </c>
      <c r="F751" s="432" t="s">
        <v>124</v>
      </c>
      <c r="G751" s="432" t="s">
        <v>139</v>
      </c>
      <c r="H751" s="432" t="s">
        <v>139</v>
      </c>
      <c r="I751" s="432" t="s">
        <v>139</v>
      </c>
    </row>
    <row r="752" spans="2:9">
      <c r="B752" s="479" t="s">
        <v>294</v>
      </c>
      <c r="C752" s="432" t="s">
        <v>124</v>
      </c>
      <c r="D752" s="432" t="s">
        <v>124</v>
      </c>
      <c r="E752" s="432" t="s">
        <v>124</v>
      </c>
      <c r="F752" s="432" t="s">
        <v>124</v>
      </c>
      <c r="G752" s="432" t="s">
        <v>139</v>
      </c>
      <c r="H752" s="432" t="s">
        <v>139</v>
      </c>
      <c r="I752" s="432" t="s">
        <v>139</v>
      </c>
    </row>
    <row r="753" spans="2:9">
      <c r="B753" s="479" t="s">
        <v>236</v>
      </c>
      <c r="C753" s="432" t="s">
        <v>124</v>
      </c>
      <c r="D753" s="432" t="s">
        <v>124</v>
      </c>
      <c r="E753" s="432" t="s">
        <v>124</v>
      </c>
      <c r="F753" s="432" t="s">
        <v>124</v>
      </c>
      <c r="G753" s="432" t="s">
        <v>139</v>
      </c>
      <c r="H753" s="432" t="s">
        <v>139</v>
      </c>
      <c r="I753" s="432" t="s">
        <v>139</v>
      </c>
    </row>
    <row r="754" spans="2:9">
      <c r="B754" s="479"/>
      <c r="C754" s="432"/>
      <c r="D754" s="432"/>
      <c r="E754" s="432"/>
      <c r="F754" s="432"/>
      <c r="G754" s="432"/>
      <c r="H754" s="432"/>
      <c r="I754" s="432"/>
    </row>
    <row r="755" spans="2:9" ht="26.4">
      <c r="B755" s="82" t="s">
        <v>351</v>
      </c>
      <c r="C755" s="432" t="s">
        <v>124</v>
      </c>
      <c r="D755" s="432" t="s">
        <v>124</v>
      </c>
      <c r="E755" s="432" t="s">
        <v>124</v>
      </c>
      <c r="F755" s="432" t="s">
        <v>124</v>
      </c>
      <c r="G755" s="432" t="s">
        <v>139</v>
      </c>
      <c r="H755" s="432" t="s">
        <v>139</v>
      </c>
      <c r="I755" s="432" t="s">
        <v>139</v>
      </c>
    </row>
    <row r="756" spans="2:9">
      <c r="B756" s="242" t="s">
        <v>309</v>
      </c>
      <c r="C756" s="432" t="s">
        <v>124</v>
      </c>
      <c r="D756" s="432" t="s">
        <v>124</v>
      </c>
      <c r="E756" s="432" t="s">
        <v>124</v>
      </c>
      <c r="F756" s="432" t="s">
        <v>124</v>
      </c>
      <c r="G756" s="432" t="s">
        <v>139</v>
      </c>
      <c r="H756" s="432" t="s">
        <v>139</v>
      </c>
      <c r="I756" s="432" t="s">
        <v>139</v>
      </c>
    </row>
    <row r="757" spans="2:9">
      <c r="B757" s="242" t="s">
        <v>310</v>
      </c>
      <c r="C757" s="432" t="s">
        <v>124</v>
      </c>
      <c r="D757" s="432" t="s">
        <v>124</v>
      </c>
      <c r="E757" s="432" t="s">
        <v>124</v>
      </c>
      <c r="F757" s="432" t="s">
        <v>124</v>
      </c>
      <c r="G757" s="432" t="s">
        <v>139</v>
      </c>
      <c r="H757" s="432" t="s">
        <v>139</v>
      </c>
      <c r="I757" s="432" t="s">
        <v>139</v>
      </c>
    </row>
    <row r="758" spans="2:9">
      <c r="B758" s="242" t="s">
        <v>311</v>
      </c>
      <c r="C758" s="432" t="s">
        <v>124</v>
      </c>
      <c r="D758" s="432" t="s">
        <v>124</v>
      </c>
      <c r="E758" s="432" t="s">
        <v>124</v>
      </c>
      <c r="F758" s="432" t="s">
        <v>124</v>
      </c>
      <c r="G758" s="432" t="s">
        <v>139</v>
      </c>
      <c r="H758" s="432" t="s">
        <v>139</v>
      </c>
      <c r="I758" s="432" t="s">
        <v>139</v>
      </c>
    </row>
    <row r="759" spans="2:9">
      <c r="B759" s="242" t="s">
        <v>312</v>
      </c>
      <c r="C759" s="432" t="s">
        <v>124</v>
      </c>
      <c r="D759" s="432" t="s">
        <v>124</v>
      </c>
      <c r="E759" s="432" t="s">
        <v>124</v>
      </c>
      <c r="F759" s="432" t="s">
        <v>124</v>
      </c>
      <c r="G759" s="432" t="s">
        <v>139</v>
      </c>
      <c r="H759" s="432" t="s">
        <v>139</v>
      </c>
      <c r="I759" s="432" t="s">
        <v>139</v>
      </c>
    </row>
    <row r="760" spans="2:9">
      <c r="B760" s="242" t="s">
        <v>313</v>
      </c>
      <c r="C760" s="432" t="s">
        <v>124</v>
      </c>
      <c r="D760" s="432" t="s">
        <v>124</v>
      </c>
      <c r="E760" s="432" t="s">
        <v>124</v>
      </c>
      <c r="F760" s="432" t="s">
        <v>124</v>
      </c>
      <c r="G760" s="432" t="s">
        <v>139</v>
      </c>
      <c r="H760" s="432" t="s">
        <v>139</v>
      </c>
      <c r="I760" s="432" t="s">
        <v>139</v>
      </c>
    </row>
    <row r="761" spans="2:9">
      <c r="B761" s="242" t="s">
        <v>314</v>
      </c>
      <c r="C761" s="432" t="s">
        <v>124</v>
      </c>
      <c r="D761" s="432" t="s">
        <v>124</v>
      </c>
      <c r="E761" s="432" t="s">
        <v>124</v>
      </c>
      <c r="F761" s="432" t="s">
        <v>124</v>
      </c>
      <c r="G761" s="432" t="s">
        <v>139</v>
      </c>
      <c r="H761" s="432" t="s">
        <v>139</v>
      </c>
      <c r="I761" s="432" t="s">
        <v>139</v>
      </c>
    </row>
    <row r="762" spans="2:9">
      <c r="B762" s="242"/>
      <c r="C762" s="432"/>
      <c r="D762" s="432"/>
      <c r="E762" s="432"/>
      <c r="F762" s="432"/>
      <c r="G762" s="432"/>
      <c r="H762" s="432"/>
      <c r="I762" s="432"/>
    </row>
    <row r="763" spans="2:9">
      <c r="B763" s="153" t="s">
        <v>352</v>
      </c>
      <c r="C763" s="432" t="s">
        <v>124</v>
      </c>
      <c r="D763" s="432" t="s">
        <v>124</v>
      </c>
      <c r="E763" s="432" t="s">
        <v>124</v>
      </c>
      <c r="F763" s="432" t="s">
        <v>124</v>
      </c>
      <c r="G763" s="432" t="s">
        <v>139</v>
      </c>
      <c r="H763" s="432" t="s">
        <v>139</v>
      </c>
      <c r="I763" s="432" t="s">
        <v>139</v>
      </c>
    </row>
    <row r="764" spans="2:9">
      <c r="B764" s="242" t="s">
        <v>309</v>
      </c>
      <c r="C764" s="432" t="s">
        <v>124</v>
      </c>
      <c r="D764" s="432" t="s">
        <v>124</v>
      </c>
      <c r="E764" s="432" t="s">
        <v>124</v>
      </c>
      <c r="F764" s="432" t="s">
        <v>124</v>
      </c>
      <c r="G764" s="432" t="s">
        <v>139</v>
      </c>
      <c r="H764" s="432" t="s">
        <v>139</v>
      </c>
      <c r="I764" s="432" t="s">
        <v>139</v>
      </c>
    </row>
    <row r="765" spans="2:9">
      <c r="B765" s="242" t="s">
        <v>310</v>
      </c>
      <c r="C765" s="432" t="s">
        <v>124</v>
      </c>
      <c r="D765" s="432" t="s">
        <v>124</v>
      </c>
      <c r="E765" s="432" t="s">
        <v>124</v>
      </c>
      <c r="F765" s="432" t="s">
        <v>124</v>
      </c>
      <c r="G765" s="432" t="s">
        <v>139</v>
      </c>
      <c r="H765" s="432" t="s">
        <v>139</v>
      </c>
      <c r="I765" s="432" t="s">
        <v>139</v>
      </c>
    </row>
    <row r="766" spans="2:9">
      <c r="B766" s="242" t="s">
        <v>311</v>
      </c>
      <c r="C766" s="432" t="s">
        <v>124</v>
      </c>
      <c r="D766" s="432" t="s">
        <v>124</v>
      </c>
      <c r="E766" s="432" t="s">
        <v>124</v>
      </c>
      <c r="F766" s="432" t="s">
        <v>124</v>
      </c>
      <c r="G766" s="432" t="s">
        <v>139</v>
      </c>
      <c r="H766" s="432" t="s">
        <v>139</v>
      </c>
      <c r="I766" s="432" t="s">
        <v>139</v>
      </c>
    </row>
    <row r="767" spans="2:9">
      <c r="B767" s="242" t="s">
        <v>312</v>
      </c>
      <c r="C767" s="432" t="s">
        <v>124</v>
      </c>
      <c r="D767" s="432" t="s">
        <v>124</v>
      </c>
      <c r="E767" s="432" t="s">
        <v>124</v>
      </c>
      <c r="F767" s="432" t="s">
        <v>124</v>
      </c>
      <c r="G767" s="432" t="s">
        <v>139</v>
      </c>
      <c r="H767" s="432" t="s">
        <v>139</v>
      </c>
      <c r="I767" s="432" t="s">
        <v>139</v>
      </c>
    </row>
    <row r="768" spans="2:9">
      <c r="B768" s="242" t="s">
        <v>313</v>
      </c>
      <c r="C768" s="432" t="s">
        <v>124</v>
      </c>
      <c r="D768" s="432" t="s">
        <v>124</v>
      </c>
      <c r="E768" s="432" t="s">
        <v>124</v>
      </c>
      <c r="F768" s="432" t="s">
        <v>124</v>
      </c>
      <c r="G768" s="432" t="s">
        <v>139</v>
      </c>
      <c r="H768" s="432" t="s">
        <v>139</v>
      </c>
      <c r="I768" s="432" t="s">
        <v>139</v>
      </c>
    </row>
    <row r="769" spans="2:9" ht="15" thickBot="1">
      <c r="B769" s="242" t="s">
        <v>314</v>
      </c>
      <c r="C769" s="432" t="s">
        <v>124</v>
      </c>
      <c r="D769" s="432" t="s">
        <v>124</v>
      </c>
      <c r="E769" s="432" t="s">
        <v>124</v>
      </c>
      <c r="F769" s="432" t="s">
        <v>124</v>
      </c>
      <c r="G769" s="432" t="s">
        <v>139</v>
      </c>
      <c r="H769" s="432" t="s">
        <v>139</v>
      </c>
      <c r="I769" s="432" t="s">
        <v>139</v>
      </c>
    </row>
    <row r="770" spans="2:9" ht="15" thickTop="1">
      <c r="B770" s="1359" t="s">
        <v>1161</v>
      </c>
      <c r="C770" s="1359"/>
      <c r="D770" s="1359"/>
      <c r="E770" s="1359"/>
      <c r="F770" s="1359"/>
      <c r="G770" s="1359"/>
      <c r="H770" s="1359"/>
      <c r="I770" s="1359"/>
    </row>
    <row r="771" spans="2:9">
      <c r="B771" s="1310"/>
      <c r="C771" s="1310"/>
      <c r="D771" s="1310"/>
      <c r="E771" s="1310"/>
      <c r="F771" s="1310"/>
      <c r="G771" s="1310"/>
      <c r="H771" s="1310"/>
      <c r="I771" s="1310"/>
    </row>
    <row r="772" spans="2:9">
      <c r="B772" s="417"/>
      <c r="C772" s="411"/>
      <c r="D772" s="411"/>
      <c r="E772" s="411"/>
      <c r="F772" s="411"/>
      <c r="G772" s="411"/>
      <c r="H772" s="411"/>
      <c r="I772" s="411"/>
    </row>
    <row r="773" spans="2:9">
      <c r="B773" s="1358" t="s">
        <v>52</v>
      </c>
      <c r="C773" s="1358"/>
      <c r="D773" s="1358"/>
      <c r="E773" s="1358"/>
      <c r="F773" s="1358"/>
      <c r="G773" s="1358"/>
      <c r="H773" s="1358"/>
      <c r="I773" s="1358"/>
    </row>
    <row r="774" spans="2:9">
      <c r="B774" s="413" t="s">
        <v>51</v>
      </c>
      <c r="C774" s="411"/>
      <c r="D774" s="411"/>
      <c r="E774" s="411"/>
      <c r="F774" s="411"/>
      <c r="G774" s="411"/>
      <c r="H774" s="411"/>
      <c r="I774" s="411"/>
    </row>
    <row r="775" spans="2:9">
      <c r="B775" s="428" t="s">
        <v>172</v>
      </c>
      <c r="C775" s="411"/>
      <c r="D775" s="411"/>
      <c r="E775" s="411"/>
      <c r="F775" s="411"/>
      <c r="G775" s="411"/>
      <c r="H775" s="411"/>
      <c r="I775" s="411"/>
    </row>
    <row r="776" spans="2:9">
      <c r="B776" s="414"/>
      <c r="C776" s="411"/>
      <c r="D776" s="411"/>
      <c r="E776" s="411"/>
      <c r="F776" s="411"/>
      <c r="G776" s="411"/>
      <c r="H776" s="411"/>
      <c r="I776" s="411"/>
    </row>
    <row r="777" spans="2:9">
      <c r="B777" s="415"/>
      <c r="C777" s="416">
        <v>2014</v>
      </c>
      <c r="D777" s="416">
        <v>2015</v>
      </c>
      <c r="E777" s="416">
        <v>2016</v>
      </c>
      <c r="F777" s="416">
        <v>2017</v>
      </c>
      <c r="G777" s="416">
        <v>2018</v>
      </c>
      <c r="H777" s="416">
        <v>2019</v>
      </c>
      <c r="I777" s="416">
        <v>2020</v>
      </c>
    </row>
    <row r="778" spans="2:9">
      <c r="B778" s="561" t="s">
        <v>1154</v>
      </c>
      <c r="C778" s="411"/>
      <c r="D778" s="411"/>
      <c r="E778" s="411"/>
      <c r="F778" s="411"/>
      <c r="G778" s="411"/>
      <c r="H778" s="411"/>
      <c r="I778" s="411"/>
    </row>
    <row r="779" spans="2:9">
      <c r="B779" s="82" t="s">
        <v>535</v>
      </c>
      <c r="C779" s="461">
        <v>13</v>
      </c>
      <c r="D779" s="461">
        <v>13</v>
      </c>
      <c r="E779" s="461">
        <v>13</v>
      </c>
      <c r="F779" s="461">
        <v>12</v>
      </c>
      <c r="G779" s="461">
        <v>12</v>
      </c>
      <c r="H779" s="461">
        <v>12</v>
      </c>
      <c r="I779" s="461">
        <v>12</v>
      </c>
    </row>
    <row r="780" spans="2:9">
      <c r="B780" s="242" t="s">
        <v>328</v>
      </c>
      <c r="C780" s="461">
        <v>1</v>
      </c>
      <c r="D780" s="461">
        <v>1</v>
      </c>
      <c r="E780" s="461">
        <v>1</v>
      </c>
      <c r="F780" s="461">
        <v>1</v>
      </c>
      <c r="G780" s="461">
        <v>1</v>
      </c>
      <c r="H780" s="461">
        <v>1</v>
      </c>
      <c r="I780" s="461">
        <v>1</v>
      </c>
    </row>
    <row r="781" spans="2:9">
      <c r="B781" s="242" t="s">
        <v>372</v>
      </c>
      <c r="C781" s="461" t="s">
        <v>124</v>
      </c>
      <c r="D781" s="461" t="s">
        <v>139</v>
      </c>
      <c r="E781" s="461" t="s">
        <v>139</v>
      </c>
      <c r="F781" s="461" t="s">
        <v>139</v>
      </c>
      <c r="G781" s="461" t="s">
        <v>139</v>
      </c>
      <c r="H781" s="461" t="s">
        <v>139</v>
      </c>
      <c r="I781" s="461" t="s">
        <v>139</v>
      </c>
    </row>
    <row r="782" spans="2:9">
      <c r="B782" s="242" t="s">
        <v>373</v>
      </c>
      <c r="C782" s="461">
        <v>1</v>
      </c>
      <c r="D782" s="461">
        <v>1</v>
      </c>
      <c r="E782" s="461">
        <v>1</v>
      </c>
      <c r="F782" s="461">
        <v>1</v>
      </c>
      <c r="G782" s="461">
        <v>1</v>
      </c>
      <c r="H782" s="461">
        <v>1</v>
      </c>
      <c r="I782" s="461">
        <v>1</v>
      </c>
    </row>
    <row r="783" spans="2:9">
      <c r="B783" s="242" t="s">
        <v>330</v>
      </c>
      <c r="C783" s="461">
        <v>4</v>
      </c>
      <c r="D783" s="461">
        <v>4</v>
      </c>
      <c r="E783" s="461">
        <v>4</v>
      </c>
      <c r="F783" s="461">
        <v>4</v>
      </c>
      <c r="G783" s="461">
        <v>4</v>
      </c>
      <c r="H783" s="461">
        <v>4</v>
      </c>
      <c r="I783" s="461">
        <v>4</v>
      </c>
    </row>
    <row r="784" spans="2:9">
      <c r="B784" s="242" t="s">
        <v>331</v>
      </c>
      <c r="C784" s="461">
        <v>7</v>
      </c>
      <c r="D784" s="461">
        <v>7</v>
      </c>
      <c r="E784" s="461">
        <v>7</v>
      </c>
      <c r="F784" s="461">
        <v>6</v>
      </c>
      <c r="G784" s="461">
        <v>6</v>
      </c>
      <c r="H784" s="461">
        <v>6</v>
      </c>
      <c r="I784" s="461">
        <v>6</v>
      </c>
    </row>
    <row r="785" spans="2:9">
      <c r="B785" s="242"/>
      <c r="C785" s="461"/>
      <c r="D785" s="461"/>
      <c r="E785" s="461"/>
      <c r="F785" s="461"/>
      <c r="G785" s="461"/>
      <c r="H785" s="461"/>
      <c r="I785" s="461"/>
    </row>
    <row r="786" spans="2:9" ht="26.4">
      <c r="B786" s="82" t="s">
        <v>371</v>
      </c>
      <c r="C786" s="461">
        <v>13</v>
      </c>
      <c r="D786" s="461">
        <v>13</v>
      </c>
      <c r="E786" s="461">
        <v>13</v>
      </c>
      <c r="F786" s="461">
        <v>12</v>
      </c>
      <c r="G786" s="461">
        <v>12</v>
      </c>
      <c r="H786" s="461">
        <v>12</v>
      </c>
      <c r="I786" s="461">
        <v>12</v>
      </c>
    </row>
    <row r="787" spans="2:9">
      <c r="B787" s="242" t="s">
        <v>328</v>
      </c>
      <c r="C787" s="461">
        <v>1</v>
      </c>
      <c r="D787" s="461">
        <v>1</v>
      </c>
      <c r="E787" s="461">
        <v>1</v>
      </c>
      <c r="F787" s="461">
        <v>1</v>
      </c>
      <c r="G787" s="461">
        <v>1</v>
      </c>
      <c r="H787" s="461">
        <v>1</v>
      </c>
      <c r="I787" s="461">
        <v>1</v>
      </c>
    </row>
    <row r="788" spans="2:9">
      <c r="B788" s="242" t="s">
        <v>372</v>
      </c>
      <c r="C788" s="461" t="s">
        <v>124</v>
      </c>
      <c r="D788" s="461" t="s">
        <v>139</v>
      </c>
      <c r="E788" s="461" t="s">
        <v>139</v>
      </c>
      <c r="F788" s="461" t="s">
        <v>139</v>
      </c>
      <c r="G788" s="461" t="s">
        <v>139</v>
      </c>
      <c r="H788" s="461" t="s">
        <v>139</v>
      </c>
      <c r="I788" s="461" t="s">
        <v>139</v>
      </c>
    </row>
    <row r="789" spans="2:9">
      <c r="B789" s="242" t="s">
        <v>373</v>
      </c>
      <c r="C789" s="461">
        <v>1</v>
      </c>
      <c r="D789" s="461">
        <v>1</v>
      </c>
      <c r="E789" s="461">
        <v>1</v>
      </c>
      <c r="F789" s="461">
        <v>1</v>
      </c>
      <c r="G789" s="461">
        <v>1</v>
      </c>
      <c r="H789" s="461">
        <v>1</v>
      </c>
      <c r="I789" s="461">
        <v>1</v>
      </c>
    </row>
    <row r="790" spans="2:9">
      <c r="B790" s="242" t="s">
        <v>330</v>
      </c>
      <c r="C790" s="461">
        <v>4</v>
      </c>
      <c r="D790" s="461">
        <v>4</v>
      </c>
      <c r="E790" s="461">
        <v>4</v>
      </c>
      <c r="F790" s="461">
        <v>4</v>
      </c>
      <c r="G790" s="461">
        <v>4</v>
      </c>
      <c r="H790" s="461">
        <v>4</v>
      </c>
      <c r="I790" s="461">
        <v>4</v>
      </c>
    </row>
    <row r="791" spans="2:9">
      <c r="B791" s="242" t="s">
        <v>331</v>
      </c>
      <c r="C791" s="461">
        <v>7</v>
      </c>
      <c r="D791" s="461">
        <v>7</v>
      </c>
      <c r="E791" s="461">
        <v>7</v>
      </c>
      <c r="F791" s="461">
        <v>6</v>
      </c>
      <c r="G791" s="461">
        <v>6</v>
      </c>
      <c r="H791" s="461">
        <v>6</v>
      </c>
      <c r="I791" s="461">
        <v>6</v>
      </c>
    </row>
    <row r="792" spans="2:9">
      <c r="B792" s="242"/>
      <c r="C792" s="461"/>
      <c r="D792" s="461"/>
      <c r="E792" s="461"/>
      <c r="F792" s="461"/>
      <c r="G792" s="461"/>
      <c r="H792" s="461"/>
      <c r="I792" s="461"/>
    </row>
    <row r="793" spans="2:9">
      <c r="B793" s="82" t="s">
        <v>374</v>
      </c>
      <c r="C793" s="461"/>
      <c r="D793" s="461"/>
      <c r="E793" s="461"/>
      <c r="F793" s="461"/>
      <c r="G793" s="461"/>
      <c r="H793" s="461"/>
      <c r="I793" s="461"/>
    </row>
    <row r="794" spans="2:9">
      <c r="B794" s="242" t="s">
        <v>328</v>
      </c>
      <c r="C794" s="461" t="s">
        <v>139</v>
      </c>
      <c r="D794" s="461" t="s">
        <v>139</v>
      </c>
      <c r="E794" s="461" t="s">
        <v>139</v>
      </c>
      <c r="F794" s="461" t="s">
        <v>139</v>
      </c>
      <c r="G794" s="461" t="s">
        <v>139</v>
      </c>
      <c r="H794" s="461" t="s">
        <v>139</v>
      </c>
      <c r="I794" s="461" t="s">
        <v>139</v>
      </c>
    </row>
    <row r="795" spans="2:9">
      <c r="B795" s="242" t="s">
        <v>372</v>
      </c>
      <c r="C795" s="461" t="s">
        <v>139</v>
      </c>
      <c r="D795" s="461" t="s">
        <v>139</v>
      </c>
      <c r="E795" s="461" t="s">
        <v>139</v>
      </c>
      <c r="F795" s="461" t="s">
        <v>139</v>
      </c>
      <c r="G795" s="461" t="s">
        <v>139</v>
      </c>
      <c r="H795" s="461" t="s">
        <v>139</v>
      </c>
      <c r="I795" s="461" t="s">
        <v>139</v>
      </c>
    </row>
    <row r="796" spans="2:9">
      <c r="B796" s="242" t="s">
        <v>373</v>
      </c>
      <c r="C796" s="461" t="s">
        <v>139</v>
      </c>
      <c r="D796" s="461" t="s">
        <v>139</v>
      </c>
      <c r="E796" s="461" t="s">
        <v>139</v>
      </c>
      <c r="F796" s="461" t="s">
        <v>139</v>
      </c>
      <c r="G796" s="461" t="s">
        <v>139</v>
      </c>
      <c r="H796" s="461" t="s">
        <v>139</v>
      </c>
      <c r="I796" s="461" t="s">
        <v>139</v>
      </c>
    </row>
    <row r="797" spans="2:9">
      <c r="B797" s="242" t="s">
        <v>330</v>
      </c>
      <c r="C797" s="461" t="s">
        <v>139</v>
      </c>
      <c r="D797" s="461" t="s">
        <v>139</v>
      </c>
      <c r="E797" s="461" t="s">
        <v>139</v>
      </c>
      <c r="F797" s="461" t="s">
        <v>139</v>
      </c>
      <c r="G797" s="461" t="s">
        <v>139</v>
      </c>
      <c r="H797" s="461" t="s">
        <v>139</v>
      </c>
      <c r="I797" s="461" t="s">
        <v>139</v>
      </c>
    </row>
    <row r="798" spans="2:9">
      <c r="B798" s="242" t="s">
        <v>331</v>
      </c>
      <c r="C798" s="461" t="s">
        <v>139</v>
      </c>
      <c r="D798" s="461" t="s">
        <v>139</v>
      </c>
      <c r="E798" s="461" t="s">
        <v>139</v>
      </c>
      <c r="F798" s="461" t="s">
        <v>139</v>
      </c>
      <c r="G798" s="461" t="s">
        <v>139</v>
      </c>
      <c r="H798" s="461" t="s">
        <v>139</v>
      </c>
      <c r="I798" s="461" t="s">
        <v>139</v>
      </c>
    </row>
    <row r="799" spans="2:9">
      <c r="B799" s="611"/>
      <c r="C799" s="461"/>
      <c r="D799" s="461"/>
      <c r="E799" s="461"/>
      <c r="F799" s="461"/>
      <c r="G799" s="461"/>
      <c r="H799" s="461"/>
      <c r="I799" s="461"/>
    </row>
    <row r="800" spans="2:9">
      <c r="B800" s="561" t="s">
        <v>1162</v>
      </c>
      <c r="C800" s="461"/>
      <c r="D800" s="461"/>
      <c r="E800" s="461"/>
      <c r="F800" s="461"/>
      <c r="G800" s="461"/>
      <c r="H800" s="461"/>
      <c r="I800" s="461"/>
    </row>
    <row r="801" spans="2:9">
      <c r="B801" s="82" t="s">
        <v>535</v>
      </c>
      <c r="C801" s="461">
        <v>22</v>
      </c>
      <c r="D801" s="461">
        <v>22</v>
      </c>
      <c r="E801" s="461">
        <v>22</v>
      </c>
      <c r="F801" s="461">
        <v>22</v>
      </c>
      <c r="G801" s="461">
        <v>20</v>
      </c>
      <c r="H801" s="461">
        <v>22</v>
      </c>
      <c r="I801" s="461">
        <v>22</v>
      </c>
    </row>
    <row r="802" spans="2:9">
      <c r="B802" s="242" t="s">
        <v>328</v>
      </c>
      <c r="C802" s="461">
        <v>1</v>
      </c>
      <c r="D802" s="461">
        <v>1</v>
      </c>
      <c r="E802" s="461">
        <v>1</v>
      </c>
      <c r="F802" s="461">
        <v>1</v>
      </c>
      <c r="G802" s="461">
        <v>1</v>
      </c>
      <c r="H802" s="461">
        <v>1</v>
      </c>
      <c r="I802" s="461">
        <v>1</v>
      </c>
    </row>
    <row r="803" spans="2:9">
      <c r="B803" s="242" t="s">
        <v>372</v>
      </c>
      <c r="C803" s="461" t="s">
        <v>124</v>
      </c>
      <c r="D803" s="461" t="s">
        <v>124</v>
      </c>
      <c r="E803" s="461" t="s">
        <v>124</v>
      </c>
      <c r="F803" s="461" t="s">
        <v>124</v>
      </c>
      <c r="G803" s="461" t="s">
        <v>124</v>
      </c>
      <c r="H803" s="461" t="s">
        <v>124</v>
      </c>
      <c r="I803" s="461" t="s">
        <v>124</v>
      </c>
    </row>
    <row r="804" spans="2:9">
      <c r="B804" s="242" t="s">
        <v>373</v>
      </c>
      <c r="C804" s="461" t="s">
        <v>124</v>
      </c>
      <c r="D804" s="461" t="s">
        <v>124</v>
      </c>
      <c r="E804" s="461" t="s">
        <v>124</v>
      </c>
      <c r="F804" s="461" t="s">
        <v>124</v>
      </c>
      <c r="G804" s="461" t="s">
        <v>124</v>
      </c>
      <c r="H804" s="461" t="s">
        <v>124</v>
      </c>
      <c r="I804" s="461" t="s">
        <v>124</v>
      </c>
    </row>
    <row r="805" spans="2:9">
      <c r="B805" s="242" t="s">
        <v>330</v>
      </c>
      <c r="C805" s="461">
        <v>8</v>
      </c>
      <c r="D805" s="461">
        <v>8</v>
      </c>
      <c r="E805" s="461">
        <v>8</v>
      </c>
      <c r="F805" s="461">
        <v>8</v>
      </c>
      <c r="G805" s="461">
        <v>8</v>
      </c>
      <c r="H805" s="461">
        <v>8</v>
      </c>
      <c r="I805" s="461">
        <v>8</v>
      </c>
    </row>
    <row r="806" spans="2:9">
      <c r="B806" s="242" t="s">
        <v>331</v>
      </c>
      <c r="C806" s="461">
        <v>13</v>
      </c>
      <c r="D806" s="461">
        <v>13</v>
      </c>
      <c r="E806" s="461">
        <v>13</v>
      </c>
      <c r="F806" s="461">
        <v>13</v>
      </c>
      <c r="G806" s="461">
        <v>11</v>
      </c>
      <c r="H806" s="461">
        <v>13</v>
      </c>
      <c r="I806" s="461">
        <v>13</v>
      </c>
    </row>
    <row r="807" spans="2:9">
      <c r="B807" s="242"/>
      <c r="C807" s="461"/>
      <c r="D807" s="461"/>
      <c r="E807" s="461"/>
      <c r="F807" s="461"/>
      <c r="G807" s="461"/>
      <c r="H807" s="461"/>
      <c r="I807" s="461"/>
    </row>
    <row r="808" spans="2:9" ht="26.4">
      <c r="B808" s="82" t="s">
        <v>371</v>
      </c>
      <c r="C808" s="461" t="s">
        <v>124</v>
      </c>
      <c r="D808" s="461">
        <v>22</v>
      </c>
      <c r="E808" s="461">
        <v>22</v>
      </c>
      <c r="F808" s="461">
        <v>22</v>
      </c>
      <c r="G808" s="461">
        <v>20</v>
      </c>
      <c r="H808" s="461">
        <v>22</v>
      </c>
      <c r="I808" s="461">
        <v>22</v>
      </c>
    </row>
    <row r="809" spans="2:9">
      <c r="B809" s="242" t="s">
        <v>328</v>
      </c>
      <c r="C809" s="461" t="s">
        <v>124</v>
      </c>
      <c r="D809" s="461">
        <v>1</v>
      </c>
      <c r="E809" s="461">
        <v>1</v>
      </c>
      <c r="F809" s="461">
        <v>1</v>
      </c>
      <c r="G809" s="461">
        <v>1</v>
      </c>
      <c r="H809" s="461">
        <v>1</v>
      </c>
      <c r="I809" s="461">
        <v>1</v>
      </c>
    </row>
    <row r="810" spans="2:9">
      <c r="B810" s="242" t="s">
        <v>372</v>
      </c>
      <c r="C810" s="461" t="s">
        <v>124</v>
      </c>
      <c r="D810" s="461" t="s">
        <v>139</v>
      </c>
      <c r="E810" s="461" t="s">
        <v>139</v>
      </c>
      <c r="F810" s="461" t="s">
        <v>139</v>
      </c>
      <c r="G810" s="461" t="s">
        <v>139</v>
      </c>
      <c r="H810" s="461" t="s">
        <v>139</v>
      </c>
      <c r="I810" s="461" t="s">
        <v>139</v>
      </c>
    </row>
    <row r="811" spans="2:9">
      <c r="B811" s="242" t="s">
        <v>373</v>
      </c>
      <c r="C811" s="461" t="s">
        <v>124</v>
      </c>
      <c r="D811" s="461" t="s">
        <v>139</v>
      </c>
      <c r="E811" s="461" t="s">
        <v>139</v>
      </c>
      <c r="F811" s="461" t="s">
        <v>139</v>
      </c>
      <c r="G811" s="461" t="s">
        <v>139</v>
      </c>
      <c r="H811" s="461" t="s">
        <v>139</v>
      </c>
      <c r="I811" s="461" t="s">
        <v>139</v>
      </c>
    </row>
    <row r="812" spans="2:9">
      <c r="B812" s="242" t="s">
        <v>330</v>
      </c>
      <c r="C812" s="461" t="s">
        <v>124</v>
      </c>
      <c r="D812" s="461">
        <v>8</v>
      </c>
      <c r="E812" s="461">
        <v>8</v>
      </c>
      <c r="F812" s="461">
        <v>8</v>
      </c>
      <c r="G812" s="461">
        <v>8</v>
      </c>
      <c r="H812" s="461">
        <v>8</v>
      </c>
      <c r="I812" s="461">
        <v>8</v>
      </c>
    </row>
    <row r="813" spans="2:9">
      <c r="B813" s="242" t="s">
        <v>331</v>
      </c>
      <c r="C813" s="461" t="s">
        <v>124</v>
      </c>
      <c r="D813" s="461">
        <v>13</v>
      </c>
      <c r="E813" s="461">
        <v>13</v>
      </c>
      <c r="F813" s="461">
        <v>13</v>
      </c>
      <c r="G813" s="461">
        <v>11</v>
      </c>
      <c r="H813" s="461">
        <v>13</v>
      </c>
      <c r="I813" s="461">
        <v>13</v>
      </c>
    </row>
    <row r="814" spans="2:9">
      <c r="B814" s="242"/>
      <c r="C814" s="461"/>
      <c r="D814" s="461"/>
      <c r="E814" s="461"/>
      <c r="F814" s="461"/>
      <c r="G814" s="461"/>
      <c r="H814" s="461"/>
      <c r="I814" s="461"/>
    </row>
    <row r="815" spans="2:9" ht="26.4">
      <c r="B815" s="82" t="s">
        <v>371</v>
      </c>
      <c r="C815" s="461" t="s">
        <v>124</v>
      </c>
      <c r="D815" s="461" t="s">
        <v>124</v>
      </c>
      <c r="E815" s="461">
        <v>22</v>
      </c>
      <c r="F815" s="461">
        <v>22</v>
      </c>
      <c r="G815" s="461">
        <v>20</v>
      </c>
      <c r="H815" s="461">
        <v>22</v>
      </c>
      <c r="I815" s="461">
        <v>22</v>
      </c>
    </row>
    <row r="816" spans="2:9">
      <c r="B816" s="242" t="s">
        <v>328</v>
      </c>
      <c r="C816" s="461" t="s">
        <v>124</v>
      </c>
      <c r="D816" s="461" t="s">
        <v>124</v>
      </c>
      <c r="E816" s="461">
        <v>1</v>
      </c>
      <c r="F816" s="461">
        <v>1</v>
      </c>
      <c r="G816" s="461">
        <v>1</v>
      </c>
      <c r="H816" s="461">
        <v>1</v>
      </c>
      <c r="I816" s="461">
        <v>1</v>
      </c>
    </row>
    <row r="817" spans="2:9">
      <c r="B817" s="242" t="s">
        <v>372</v>
      </c>
      <c r="C817" s="461" t="s">
        <v>124</v>
      </c>
      <c r="D817" s="461" t="s">
        <v>139</v>
      </c>
      <c r="E817" s="461" t="s">
        <v>139</v>
      </c>
      <c r="F817" s="461" t="s">
        <v>139</v>
      </c>
      <c r="G817" s="461" t="s">
        <v>139</v>
      </c>
      <c r="H817" s="461" t="s">
        <v>139</v>
      </c>
      <c r="I817" s="461" t="s">
        <v>139</v>
      </c>
    </row>
    <row r="818" spans="2:9">
      <c r="B818" s="242" t="s">
        <v>373</v>
      </c>
      <c r="C818" s="461" t="s">
        <v>124</v>
      </c>
      <c r="D818" s="461" t="s">
        <v>139</v>
      </c>
      <c r="E818" s="461" t="s">
        <v>139</v>
      </c>
      <c r="F818" s="461" t="s">
        <v>139</v>
      </c>
      <c r="G818" s="461" t="s">
        <v>139</v>
      </c>
      <c r="H818" s="461" t="s">
        <v>139</v>
      </c>
      <c r="I818" s="461" t="s">
        <v>139</v>
      </c>
    </row>
    <row r="819" spans="2:9">
      <c r="B819" s="242" t="s">
        <v>330</v>
      </c>
      <c r="C819" s="461" t="s">
        <v>124</v>
      </c>
      <c r="D819" s="461" t="s">
        <v>124</v>
      </c>
      <c r="E819" s="461">
        <v>8</v>
      </c>
      <c r="F819" s="461">
        <v>8</v>
      </c>
      <c r="G819" s="461">
        <v>8</v>
      </c>
      <c r="H819" s="461">
        <v>8</v>
      </c>
      <c r="I819" s="461">
        <v>8</v>
      </c>
    </row>
    <row r="820" spans="2:9" ht="15" thickBot="1">
      <c r="B820" s="522" t="s">
        <v>331</v>
      </c>
      <c r="C820" s="699" t="s">
        <v>124</v>
      </c>
      <c r="D820" s="699" t="s">
        <v>124</v>
      </c>
      <c r="E820" s="699">
        <v>13</v>
      </c>
      <c r="F820" s="699">
        <v>13</v>
      </c>
      <c r="G820" s="699">
        <v>11</v>
      </c>
      <c r="H820" s="699">
        <v>13</v>
      </c>
      <c r="I820" s="699">
        <v>13</v>
      </c>
    </row>
    <row r="821" spans="2:9" ht="15" thickTop="1">
      <c r="B821" s="1359" t="s">
        <v>1696</v>
      </c>
      <c r="C821" s="1359"/>
      <c r="D821" s="1359"/>
      <c r="E821" s="1359"/>
      <c r="F821" s="1359"/>
      <c r="G821" s="1359"/>
      <c r="H821" s="1359"/>
      <c r="I821" s="1359"/>
    </row>
    <row r="822" spans="2:9">
      <c r="B822" s="1310"/>
      <c r="C822" s="1310"/>
      <c r="D822" s="1310"/>
      <c r="E822" s="1310"/>
      <c r="F822" s="1310"/>
      <c r="G822" s="1310"/>
      <c r="H822" s="1310"/>
      <c r="I822" s="1310"/>
    </row>
    <row r="823" spans="2:9">
      <c r="B823" s="422"/>
      <c r="C823" s="411"/>
      <c r="D823" s="411"/>
      <c r="E823" s="411"/>
      <c r="F823" s="411"/>
      <c r="G823" s="411"/>
      <c r="H823" s="411"/>
      <c r="I823" s="411"/>
    </row>
    <row r="824" spans="2:9">
      <c r="B824" s="1358" t="s">
        <v>54</v>
      </c>
      <c r="C824" s="1358"/>
      <c r="D824" s="1358"/>
      <c r="E824" s="1358"/>
      <c r="F824" s="1358"/>
      <c r="G824" s="1358"/>
      <c r="H824" s="1358"/>
      <c r="I824" s="1358"/>
    </row>
    <row r="825" spans="2:9">
      <c r="B825" s="413" t="s">
        <v>53</v>
      </c>
      <c r="C825" s="411"/>
      <c r="D825" s="411"/>
      <c r="E825" s="411"/>
      <c r="F825" s="411"/>
      <c r="G825" s="411"/>
      <c r="H825" s="411"/>
      <c r="I825" s="411"/>
    </row>
    <row r="826" spans="2:9">
      <c r="B826" s="422" t="s">
        <v>376</v>
      </c>
      <c r="C826" s="411"/>
      <c r="D826" s="411"/>
      <c r="E826" s="411"/>
      <c r="F826" s="411"/>
      <c r="G826" s="411"/>
      <c r="H826" s="411"/>
      <c r="I826" s="411"/>
    </row>
    <row r="827" spans="2:9">
      <c r="B827" s="422"/>
      <c r="C827" s="411"/>
      <c r="D827" s="411"/>
      <c r="E827" s="411"/>
      <c r="F827" s="411"/>
      <c r="G827" s="411"/>
      <c r="H827" s="411"/>
      <c r="I827" s="411"/>
    </row>
    <row r="828" spans="2:9">
      <c r="B828" s="415"/>
      <c r="C828" s="416">
        <v>2014</v>
      </c>
      <c r="D828" s="416">
        <v>2015</v>
      </c>
      <c r="E828" s="416">
        <v>2016</v>
      </c>
      <c r="F828" s="416">
        <v>2017</v>
      </c>
      <c r="G828" s="416">
        <v>2018</v>
      </c>
      <c r="H828" s="416">
        <v>2019</v>
      </c>
      <c r="I828" s="416">
        <v>2020</v>
      </c>
    </row>
    <row r="829" spans="2:9">
      <c r="B829" s="561" t="s">
        <v>1154</v>
      </c>
      <c r="C829" s="411"/>
      <c r="D829" s="411"/>
      <c r="E829" s="411"/>
      <c r="F829" s="411"/>
      <c r="G829" s="411"/>
      <c r="H829" s="411"/>
      <c r="I829" s="411"/>
    </row>
    <row r="830" spans="2:9">
      <c r="B830" s="82" t="s">
        <v>378</v>
      </c>
      <c r="C830" s="1281">
        <v>3.2000000000000001E-2</v>
      </c>
      <c r="D830" s="1281">
        <v>6.2E-2</v>
      </c>
      <c r="E830" s="1281">
        <v>0.12</v>
      </c>
      <c r="F830" s="1281">
        <v>0.13500000000000001</v>
      </c>
      <c r="G830" s="1281">
        <v>0.13400000000000001</v>
      </c>
      <c r="H830" s="1281">
        <v>0.122</v>
      </c>
      <c r="I830" s="1281">
        <v>0.14299999999999999</v>
      </c>
    </row>
    <row r="831" spans="2:9">
      <c r="B831" s="242" t="s">
        <v>291</v>
      </c>
      <c r="C831" s="420" t="s">
        <v>124</v>
      </c>
      <c r="D831" s="420">
        <v>2.8000000000000001E-2</v>
      </c>
      <c r="E831" s="420">
        <v>8.5999999999999993E-2</v>
      </c>
      <c r="F831" s="420">
        <v>0.10199999999999999</v>
      </c>
      <c r="G831" s="420">
        <v>0.10200000000000001</v>
      </c>
      <c r="H831" s="420">
        <v>8.8999999999999996E-2</v>
      </c>
      <c r="I831" s="420">
        <v>0.111</v>
      </c>
    </row>
    <row r="832" spans="2:9">
      <c r="B832" s="475" t="s">
        <v>292</v>
      </c>
      <c r="C832" s="420" t="s">
        <v>124</v>
      </c>
      <c r="D832" s="420">
        <v>2.8000000000000001E-2</v>
      </c>
      <c r="E832" s="420">
        <v>8.5999999999999993E-2</v>
      </c>
      <c r="F832" s="420">
        <v>0.10199999999999999</v>
      </c>
      <c r="G832" s="420">
        <v>9.9000000000000005E-2</v>
      </c>
      <c r="H832" s="420">
        <v>8.5999999999999993E-2</v>
      </c>
      <c r="I832" s="420">
        <v>0.108</v>
      </c>
    </row>
    <row r="833" spans="2:9">
      <c r="B833" s="475" t="s">
        <v>293</v>
      </c>
      <c r="C833" s="420" t="s">
        <v>124</v>
      </c>
      <c r="D833" s="420">
        <v>2E-3</v>
      </c>
      <c r="E833" s="420">
        <v>0</v>
      </c>
      <c r="F833" s="420">
        <v>0</v>
      </c>
      <c r="G833" s="420">
        <v>3.0000000000000001E-3</v>
      </c>
      <c r="H833" s="420">
        <v>3.0000000000000001E-3</v>
      </c>
      <c r="I833" s="420">
        <v>3.0000000000000001E-3</v>
      </c>
    </row>
    <row r="834" spans="2:9">
      <c r="B834" s="242" t="s">
        <v>294</v>
      </c>
      <c r="C834" s="420">
        <v>3.1E-2</v>
      </c>
      <c r="D834" s="420">
        <v>0.03</v>
      </c>
      <c r="E834" s="420">
        <v>2.9000000000000001E-2</v>
      </c>
      <c r="F834" s="420">
        <v>2.9000000000000001E-2</v>
      </c>
      <c r="G834" s="420">
        <v>2.9000000000000001E-2</v>
      </c>
      <c r="H834" s="420">
        <v>0.03</v>
      </c>
      <c r="I834" s="420">
        <v>2.9000000000000001E-2</v>
      </c>
    </row>
    <row r="835" spans="2:9">
      <c r="B835" s="242" t="s">
        <v>236</v>
      </c>
      <c r="C835" s="420">
        <v>1E-3</v>
      </c>
      <c r="D835" s="420">
        <v>4.0000000000000001E-3</v>
      </c>
      <c r="E835" s="420">
        <v>5.0000000000000001E-3</v>
      </c>
      <c r="F835" s="420">
        <v>4.0000000000000001E-3</v>
      </c>
      <c r="G835" s="420">
        <v>3.0000000000000001E-3</v>
      </c>
      <c r="H835" s="420">
        <v>3.0000000000000001E-3</v>
      </c>
      <c r="I835" s="420">
        <v>3.0000000000000001E-3</v>
      </c>
    </row>
    <row r="836" spans="2:9">
      <c r="B836" s="82"/>
      <c r="C836" s="461"/>
      <c r="D836" s="461"/>
      <c r="E836" s="461"/>
      <c r="F836" s="461"/>
      <c r="G836" s="461"/>
      <c r="H836" s="461"/>
      <c r="I836" s="461"/>
    </row>
    <row r="837" spans="2:9">
      <c r="B837" s="561" t="s">
        <v>1162</v>
      </c>
      <c r="C837" s="461"/>
      <c r="D837" s="461"/>
      <c r="E837" s="461"/>
      <c r="F837" s="461"/>
      <c r="G837" s="461"/>
      <c r="H837" s="461"/>
      <c r="I837" s="461"/>
    </row>
    <row r="838" spans="2:9">
      <c r="B838" s="82" t="s">
        <v>378</v>
      </c>
      <c r="C838" s="461" t="s">
        <v>124</v>
      </c>
      <c r="D838" s="461">
        <v>0.23499999999999999</v>
      </c>
      <c r="E838" s="420">
        <v>0.15</v>
      </c>
      <c r="F838" s="420">
        <v>0.192</v>
      </c>
      <c r="G838" s="420">
        <v>0.16700000000000001</v>
      </c>
      <c r="H838" s="420">
        <v>0.129</v>
      </c>
      <c r="I838" s="420">
        <v>0.88</v>
      </c>
    </row>
    <row r="839" spans="2:9">
      <c r="B839" s="242" t="s">
        <v>291</v>
      </c>
      <c r="C839" s="461" t="s">
        <v>124</v>
      </c>
      <c r="D839" s="461">
        <v>0.23499999999999999</v>
      </c>
      <c r="E839" s="420">
        <v>0.15</v>
      </c>
      <c r="F839" s="420">
        <v>0.192</v>
      </c>
      <c r="G839" s="420">
        <v>0.16700000000000001</v>
      </c>
      <c r="H839" s="420">
        <v>0.129</v>
      </c>
      <c r="I839" s="420">
        <v>0.88</v>
      </c>
    </row>
    <row r="840" spans="2:9">
      <c r="B840" s="475" t="s">
        <v>292</v>
      </c>
      <c r="C840" s="461" t="s">
        <v>124</v>
      </c>
      <c r="D840" s="461">
        <v>0.19600000000000001</v>
      </c>
      <c r="E840" s="420">
        <v>9.8000000000000004E-2</v>
      </c>
      <c r="F840" s="420">
        <v>0.14299999999999999</v>
      </c>
      <c r="G840" s="420">
        <v>0.121</v>
      </c>
      <c r="H840" s="420">
        <v>0.89</v>
      </c>
      <c r="I840" s="420">
        <v>0.51</v>
      </c>
    </row>
    <row r="841" spans="2:9">
      <c r="B841" s="475" t="s">
        <v>293</v>
      </c>
      <c r="C841" s="461" t="s">
        <v>124</v>
      </c>
      <c r="D841" s="461">
        <v>3.9E-2</v>
      </c>
      <c r="E841" s="420">
        <v>5.1999999999999998E-2</v>
      </c>
      <c r="F841" s="420">
        <v>4.9000000000000002E-2</v>
      </c>
      <c r="G841" s="420">
        <v>4.5999999999999999E-2</v>
      </c>
      <c r="H841" s="420">
        <v>0.4</v>
      </c>
      <c r="I841" s="420">
        <v>0.37</v>
      </c>
    </row>
    <row r="842" spans="2:9">
      <c r="B842" s="242" t="s">
        <v>294</v>
      </c>
      <c r="C842" s="461" t="s">
        <v>139</v>
      </c>
      <c r="D842" s="461" t="s">
        <v>139</v>
      </c>
      <c r="E842" s="461" t="s">
        <v>139</v>
      </c>
      <c r="F842" s="461" t="s">
        <v>139</v>
      </c>
      <c r="G842" s="461" t="s">
        <v>139</v>
      </c>
      <c r="H842" s="461" t="s">
        <v>139</v>
      </c>
      <c r="I842" s="461" t="s">
        <v>139</v>
      </c>
    </row>
    <row r="843" spans="2:9" ht="15" thickBot="1">
      <c r="B843" s="522" t="s">
        <v>236</v>
      </c>
      <c r="C843" s="699" t="s">
        <v>139</v>
      </c>
      <c r="D843" s="699" t="s">
        <v>139</v>
      </c>
      <c r="E843" s="699" t="s">
        <v>139</v>
      </c>
      <c r="F843" s="699" t="s">
        <v>139</v>
      </c>
      <c r="G843" s="699" t="s">
        <v>139</v>
      </c>
      <c r="H843" s="699" t="s">
        <v>139</v>
      </c>
      <c r="I843" s="699" t="s">
        <v>139</v>
      </c>
    </row>
    <row r="844" spans="2:9" ht="15" thickTop="1">
      <c r="B844" s="1359" t="s">
        <v>1164</v>
      </c>
      <c r="C844" s="1359"/>
      <c r="D844" s="1359"/>
      <c r="E844" s="1359"/>
      <c r="F844" s="1359"/>
      <c r="G844" s="1359"/>
      <c r="H844" s="1359"/>
      <c r="I844" s="1359"/>
    </row>
    <row r="845" spans="2:9">
      <c r="B845" s="1310"/>
      <c r="C845" s="1310"/>
      <c r="D845" s="1310"/>
      <c r="E845" s="1310"/>
      <c r="F845" s="1310"/>
      <c r="G845" s="1310"/>
      <c r="H845" s="1310"/>
      <c r="I845" s="1310"/>
    </row>
    <row r="846" spans="2:9">
      <c r="B846" s="417"/>
      <c r="C846" s="411"/>
      <c r="D846" s="411"/>
      <c r="E846" s="411"/>
      <c r="F846" s="411"/>
      <c r="G846" s="411"/>
      <c r="H846" s="411"/>
      <c r="I846" s="411"/>
    </row>
    <row r="847" spans="2:9">
      <c r="B847" s="1358" t="s">
        <v>56</v>
      </c>
      <c r="C847" s="1358"/>
      <c r="D847" s="1358"/>
      <c r="E847" s="1358"/>
      <c r="F847" s="1358"/>
      <c r="G847" s="1358"/>
      <c r="H847" s="1358"/>
      <c r="I847" s="1358"/>
    </row>
    <row r="848" spans="2:9">
      <c r="B848" s="413" t="s">
        <v>55</v>
      </c>
      <c r="C848" s="411"/>
      <c r="D848" s="411"/>
      <c r="E848" s="411"/>
      <c r="F848" s="411"/>
      <c r="G848" s="411"/>
      <c r="H848" s="411"/>
      <c r="I848" s="411"/>
    </row>
    <row r="849" spans="2:9">
      <c r="B849" s="422" t="s">
        <v>379</v>
      </c>
      <c r="C849" s="411"/>
      <c r="D849" s="411"/>
      <c r="E849" s="411"/>
      <c r="F849" s="411"/>
      <c r="G849" s="411"/>
      <c r="H849" s="411"/>
      <c r="I849" s="411"/>
    </row>
    <row r="850" spans="2:9">
      <c r="B850" s="417"/>
      <c r="C850" s="411"/>
      <c r="D850" s="411"/>
      <c r="E850" s="411"/>
      <c r="F850" s="411"/>
      <c r="G850" s="411"/>
      <c r="H850" s="411"/>
      <c r="I850" s="411"/>
    </row>
    <row r="851" spans="2:9">
      <c r="B851" s="415"/>
      <c r="C851" s="416">
        <v>2014</v>
      </c>
      <c r="D851" s="416">
        <v>2015</v>
      </c>
      <c r="E851" s="416">
        <v>2016</v>
      </c>
      <c r="F851" s="416">
        <v>2017</v>
      </c>
      <c r="G851" s="416">
        <v>2018</v>
      </c>
      <c r="H851" s="416">
        <v>2019</v>
      </c>
      <c r="I851" s="416">
        <v>2020</v>
      </c>
    </row>
    <row r="852" spans="2:9">
      <c r="B852" s="561" t="s">
        <v>1185</v>
      </c>
      <c r="C852" s="411"/>
      <c r="D852" s="411"/>
      <c r="E852" s="411"/>
      <c r="F852" s="411"/>
      <c r="G852" s="411"/>
      <c r="H852" s="411"/>
      <c r="I852" s="411"/>
    </row>
    <row r="853" spans="2:9">
      <c r="B853" s="82" t="s">
        <v>380</v>
      </c>
      <c r="C853" s="432" t="s">
        <v>124</v>
      </c>
      <c r="D853" s="1277">
        <v>412.15300000000002</v>
      </c>
      <c r="E853" s="1278">
        <v>10216.918</v>
      </c>
      <c r="F853" s="1278">
        <v>9676.5409999999993</v>
      </c>
      <c r="G853" s="1278">
        <v>10413.084999999999</v>
      </c>
      <c r="H853" s="1278">
        <v>12827.126</v>
      </c>
      <c r="I853" s="1278">
        <v>12349.394</v>
      </c>
    </row>
    <row r="854" spans="2:9">
      <c r="B854" s="242" t="s">
        <v>291</v>
      </c>
      <c r="C854" s="432" t="s">
        <v>124</v>
      </c>
      <c r="D854" s="1277">
        <v>412.15300000000002</v>
      </c>
      <c r="E854" s="1278">
        <v>277.18</v>
      </c>
      <c r="F854" s="1278">
        <v>336.28399999999999</v>
      </c>
      <c r="G854" s="1278">
        <v>960.73500000000001</v>
      </c>
      <c r="H854" s="1278">
        <v>922.48800000000006</v>
      </c>
      <c r="I854" s="1278">
        <v>917.125</v>
      </c>
    </row>
    <row r="855" spans="2:9">
      <c r="B855" s="475" t="s">
        <v>292</v>
      </c>
      <c r="C855" s="432" t="s">
        <v>124</v>
      </c>
      <c r="D855" s="1277">
        <v>412.15300000000002</v>
      </c>
      <c r="E855" s="1278">
        <v>277.18</v>
      </c>
      <c r="F855" s="1278">
        <v>336.28399999999999</v>
      </c>
      <c r="G855" s="1278">
        <v>340.21300000000002</v>
      </c>
      <c r="H855" s="1278">
        <v>314.61799999999999</v>
      </c>
      <c r="I855" s="1278">
        <v>311.84899999999999</v>
      </c>
    </row>
    <row r="856" spans="2:9">
      <c r="B856" s="475" t="s">
        <v>293</v>
      </c>
      <c r="C856" s="432" t="s">
        <v>124</v>
      </c>
      <c r="D856" s="1277">
        <v>25.684999999999999</v>
      </c>
      <c r="E856" s="1278">
        <v>0</v>
      </c>
      <c r="F856" s="1278">
        <v>0</v>
      </c>
      <c r="G856" s="1278">
        <v>620.52200000000005</v>
      </c>
      <c r="H856" s="1278">
        <v>607.87099999999998</v>
      </c>
      <c r="I856" s="1278">
        <v>605.27499999999998</v>
      </c>
    </row>
    <row r="857" spans="2:9">
      <c r="B857" s="242" t="s">
        <v>294</v>
      </c>
      <c r="C857" s="432" t="s">
        <v>124</v>
      </c>
      <c r="D857" s="1277" t="s">
        <v>124</v>
      </c>
      <c r="E857" s="1278">
        <v>9288.4490000000005</v>
      </c>
      <c r="F857" s="1278">
        <v>8752.4639999999999</v>
      </c>
      <c r="G857" s="1278">
        <v>8914.8580000000002</v>
      </c>
      <c r="H857" s="1278">
        <v>11157.558999999999</v>
      </c>
      <c r="I857" s="1278">
        <v>10767.73</v>
      </c>
    </row>
    <row r="858" spans="2:9" ht="15" thickBot="1">
      <c r="B858" s="242" t="s">
        <v>236</v>
      </c>
      <c r="C858" s="432" t="s">
        <v>124</v>
      </c>
      <c r="D858" s="1277" t="s">
        <v>139</v>
      </c>
      <c r="E858" s="1278">
        <v>651.29</v>
      </c>
      <c r="F858" s="1278">
        <v>587.79300000000001</v>
      </c>
      <c r="G858" s="1278">
        <v>537.49199999999996</v>
      </c>
      <c r="H858" s="1278">
        <v>747.07899999999995</v>
      </c>
      <c r="I858" s="1278">
        <v>664.54</v>
      </c>
    </row>
    <row r="859" spans="2:9" ht="15" thickTop="1">
      <c r="B859" s="1359" t="s">
        <v>1163</v>
      </c>
      <c r="C859" s="1359"/>
      <c r="D859" s="1359"/>
      <c r="E859" s="1359"/>
      <c r="F859" s="1359"/>
      <c r="G859" s="1359"/>
      <c r="H859" s="1359"/>
      <c r="I859" s="1359"/>
    </row>
    <row r="860" spans="2:9">
      <c r="B860" s="1374"/>
      <c r="C860" s="1374"/>
      <c r="D860" s="1374"/>
      <c r="E860" s="1374"/>
      <c r="F860" s="1374"/>
      <c r="G860" s="1374"/>
      <c r="H860" s="1374"/>
      <c r="I860" s="1374"/>
    </row>
    <row r="861" spans="2:9">
      <c r="B861" s="417"/>
      <c r="C861" s="411"/>
      <c r="D861" s="411"/>
      <c r="E861" s="411"/>
      <c r="F861" s="411"/>
      <c r="G861" s="411"/>
      <c r="H861" s="411"/>
      <c r="I861" s="411"/>
    </row>
    <row r="862" spans="2:9">
      <c r="B862" s="1358" t="s">
        <v>58</v>
      </c>
      <c r="C862" s="1358"/>
      <c r="D862" s="1358"/>
      <c r="E862" s="1358"/>
      <c r="F862" s="1358"/>
      <c r="G862" s="1358"/>
      <c r="H862" s="1358"/>
      <c r="I862" s="1358"/>
    </row>
    <row r="863" spans="2:9">
      <c r="B863" s="413" t="s">
        <v>57</v>
      </c>
      <c r="C863" s="411"/>
      <c r="D863" s="411"/>
      <c r="E863" s="411"/>
      <c r="F863" s="411"/>
      <c r="G863" s="411"/>
      <c r="H863" s="411"/>
      <c r="I863" s="411"/>
    </row>
    <row r="864" spans="2:9">
      <c r="B864" s="422" t="s">
        <v>384</v>
      </c>
      <c r="C864" s="411"/>
      <c r="D864" s="411"/>
      <c r="E864" s="411"/>
      <c r="F864" s="411"/>
      <c r="G864" s="411"/>
      <c r="H864" s="411"/>
      <c r="I864" s="411"/>
    </row>
    <row r="865" spans="2:9">
      <c r="B865" s="422"/>
      <c r="C865" s="411"/>
      <c r="D865" s="411"/>
      <c r="E865" s="411"/>
      <c r="F865" s="411"/>
      <c r="G865" s="411"/>
      <c r="H865" s="411"/>
      <c r="I865" s="411"/>
    </row>
    <row r="866" spans="2:9">
      <c r="B866" s="415"/>
      <c r="C866" s="416">
        <v>2014</v>
      </c>
      <c r="D866" s="416">
        <v>2015</v>
      </c>
      <c r="E866" s="416">
        <v>2016</v>
      </c>
      <c r="F866" s="416">
        <v>2017</v>
      </c>
      <c r="G866" s="416">
        <v>2018</v>
      </c>
      <c r="H866" s="416">
        <v>2019</v>
      </c>
      <c r="I866" s="416">
        <v>2020</v>
      </c>
    </row>
    <row r="867" spans="2:9">
      <c r="B867" s="82" t="s">
        <v>385</v>
      </c>
      <c r="C867" s="1281">
        <v>0.27200000000000002</v>
      </c>
      <c r="D867" s="1281">
        <v>0.71499999999999997</v>
      </c>
      <c r="E867" s="1281">
        <v>1.621</v>
      </c>
      <c r="F867" s="1281">
        <v>0.52</v>
      </c>
      <c r="G867" s="1281">
        <v>0.157</v>
      </c>
      <c r="H867" s="1281">
        <v>0.13500000000000001</v>
      </c>
      <c r="I867" s="1281">
        <v>0.26500000000000001</v>
      </c>
    </row>
    <row r="868" spans="2:9">
      <c r="B868" s="82"/>
      <c r="C868" s="1281"/>
      <c r="D868" s="1281"/>
      <c r="E868" s="1281"/>
      <c r="F868" s="1281"/>
      <c r="G868" s="1281"/>
      <c r="H868" s="1281"/>
      <c r="I868" s="1281"/>
    </row>
    <row r="869" spans="2:9">
      <c r="B869" s="561" t="s">
        <v>1185</v>
      </c>
      <c r="C869" s="420"/>
      <c r="D869" s="420"/>
      <c r="E869" s="420"/>
      <c r="F869" s="420"/>
      <c r="G869" s="420"/>
      <c r="H869" s="420"/>
      <c r="I869" s="420"/>
    </row>
    <row r="870" spans="2:9">
      <c r="B870" s="64" t="s">
        <v>386</v>
      </c>
      <c r="C870" s="420">
        <v>0.27200000000000002</v>
      </c>
      <c r="D870" s="420">
        <v>0.71</v>
      </c>
      <c r="E870" s="420">
        <v>1.611</v>
      </c>
      <c r="F870" s="420">
        <v>0.503</v>
      </c>
      <c r="G870" s="420">
        <v>0.129</v>
      </c>
      <c r="H870" s="511">
        <v>0.12937000000000001</v>
      </c>
      <c r="I870" s="511">
        <v>0.14011999999999999</v>
      </c>
    </row>
    <row r="871" spans="2:9">
      <c r="B871" s="242" t="s">
        <v>291</v>
      </c>
      <c r="C871" s="420" t="s">
        <v>124</v>
      </c>
      <c r="D871" s="420" t="s">
        <v>139</v>
      </c>
      <c r="E871" s="420" t="s">
        <v>139</v>
      </c>
      <c r="F871" s="420" t="s">
        <v>139</v>
      </c>
      <c r="G871" s="420" t="s">
        <v>139</v>
      </c>
      <c r="H871" s="420" t="s">
        <v>139</v>
      </c>
      <c r="I871" s="420" t="s">
        <v>139</v>
      </c>
    </row>
    <row r="872" spans="2:9">
      <c r="B872" s="475" t="s">
        <v>292</v>
      </c>
      <c r="C872" s="420" t="s">
        <v>124</v>
      </c>
      <c r="D872" s="420" t="s">
        <v>139</v>
      </c>
      <c r="E872" s="420" t="s">
        <v>139</v>
      </c>
      <c r="F872" s="420" t="s">
        <v>139</v>
      </c>
      <c r="G872" s="420" t="s">
        <v>139</v>
      </c>
      <c r="H872" s="420" t="s">
        <v>139</v>
      </c>
      <c r="I872" s="420" t="s">
        <v>139</v>
      </c>
    </row>
    <row r="873" spans="2:9">
      <c r="B873" s="475" t="s">
        <v>293</v>
      </c>
      <c r="C873" s="420" t="s">
        <v>124</v>
      </c>
      <c r="D873" s="420" t="s">
        <v>139</v>
      </c>
      <c r="E873" s="420" t="s">
        <v>139</v>
      </c>
      <c r="F873" s="420" t="s">
        <v>139</v>
      </c>
      <c r="G873" s="420" t="s">
        <v>139</v>
      </c>
      <c r="H873" s="420">
        <v>1E-3</v>
      </c>
      <c r="I873" s="420" t="s">
        <v>139</v>
      </c>
    </row>
    <row r="874" spans="2:9">
      <c r="B874" s="242" t="s">
        <v>294</v>
      </c>
      <c r="C874" s="420" t="s">
        <v>124</v>
      </c>
      <c r="D874" s="420" t="s">
        <v>139</v>
      </c>
      <c r="E874" s="420" t="s">
        <v>139</v>
      </c>
      <c r="F874" s="420" t="s">
        <v>139</v>
      </c>
      <c r="G874" s="420" t="s">
        <v>139</v>
      </c>
      <c r="H874" s="420" t="s">
        <v>139</v>
      </c>
      <c r="I874" s="420" t="s">
        <v>139</v>
      </c>
    </row>
    <row r="875" spans="2:9">
      <c r="B875" s="242" t="s">
        <v>236</v>
      </c>
      <c r="C875" s="420">
        <v>0.27200000000000002</v>
      </c>
      <c r="D875" s="420">
        <v>0.71</v>
      </c>
      <c r="E875" s="420">
        <v>1.611</v>
      </c>
      <c r="F875" s="420">
        <v>0.503</v>
      </c>
      <c r="G875" s="420">
        <v>0.129</v>
      </c>
      <c r="H875" s="420">
        <v>0.12837000000000001</v>
      </c>
      <c r="I875" s="420">
        <v>0.14011999999999999</v>
      </c>
    </row>
    <row r="876" spans="2:9">
      <c r="B876" s="242"/>
      <c r="C876" s="420"/>
      <c r="D876" s="420"/>
      <c r="E876" s="420"/>
      <c r="F876" s="420"/>
      <c r="G876" s="420"/>
      <c r="H876" s="420"/>
      <c r="I876" s="420"/>
    </row>
    <row r="877" spans="2:9">
      <c r="B877" s="64" t="s">
        <v>387</v>
      </c>
      <c r="C877" s="420" t="s">
        <v>139</v>
      </c>
      <c r="D877" s="420">
        <v>5.0000000000000001E-3</v>
      </c>
      <c r="E877" s="420">
        <v>0.01</v>
      </c>
      <c r="F877" s="420">
        <v>1.7000000000000001E-2</v>
      </c>
      <c r="G877" s="420">
        <v>2.8000000000000001E-2</v>
      </c>
      <c r="H877" s="420">
        <v>6.0000000000000001E-3</v>
      </c>
      <c r="I877" s="420">
        <v>0.125</v>
      </c>
    </row>
    <row r="878" spans="2:9">
      <c r="B878" s="242" t="s">
        <v>291</v>
      </c>
      <c r="C878" s="420" t="s">
        <v>124</v>
      </c>
      <c r="D878" s="420" t="s">
        <v>124</v>
      </c>
      <c r="E878" s="420" t="s">
        <v>124</v>
      </c>
      <c r="F878" s="420" t="s">
        <v>124</v>
      </c>
      <c r="G878" s="420" t="s">
        <v>139</v>
      </c>
      <c r="H878" s="420" t="s">
        <v>139</v>
      </c>
      <c r="I878" s="420" t="s">
        <v>139</v>
      </c>
    </row>
    <row r="879" spans="2:9">
      <c r="B879" s="475" t="s">
        <v>292</v>
      </c>
      <c r="C879" s="420" t="s">
        <v>124</v>
      </c>
      <c r="D879" s="420" t="s">
        <v>124</v>
      </c>
      <c r="E879" s="420" t="s">
        <v>124</v>
      </c>
      <c r="F879" s="420" t="s">
        <v>124</v>
      </c>
      <c r="G879" s="420" t="s">
        <v>139</v>
      </c>
      <c r="H879" s="420" t="s">
        <v>139</v>
      </c>
      <c r="I879" s="420" t="s">
        <v>139</v>
      </c>
    </row>
    <row r="880" spans="2:9">
      <c r="B880" s="475" t="s">
        <v>293</v>
      </c>
      <c r="C880" s="420" t="s">
        <v>124</v>
      </c>
      <c r="D880" s="420" t="s">
        <v>124</v>
      </c>
      <c r="E880" s="420" t="s">
        <v>124</v>
      </c>
      <c r="F880" s="420" t="s">
        <v>124</v>
      </c>
      <c r="G880" s="420" t="s">
        <v>139</v>
      </c>
      <c r="H880" s="420" t="s">
        <v>139</v>
      </c>
      <c r="I880" s="420" t="s">
        <v>139</v>
      </c>
    </row>
    <row r="881" spans="2:9">
      <c r="B881" s="242" t="s">
        <v>294</v>
      </c>
      <c r="C881" s="420" t="s">
        <v>124</v>
      </c>
      <c r="D881" s="420" t="s">
        <v>124</v>
      </c>
      <c r="E881" s="420" t="s">
        <v>124</v>
      </c>
      <c r="F881" s="420" t="s">
        <v>124</v>
      </c>
      <c r="G881" s="420" t="s">
        <v>139</v>
      </c>
      <c r="H881" s="420" t="s">
        <v>139</v>
      </c>
      <c r="I881" s="420" t="s">
        <v>139</v>
      </c>
    </row>
    <row r="882" spans="2:9">
      <c r="B882" s="242" t="s">
        <v>236</v>
      </c>
      <c r="C882" s="420" t="s">
        <v>124</v>
      </c>
      <c r="D882" s="420" t="s">
        <v>124</v>
      </c>
      <c r="E882" s="420" t="s">
        <v>124</v>
      </c>
      <c r="F882" s="420" t="s">
        <v>124</v>
      </c>
      <c r="G882" s="420" t="s">
        <v>139</v>
      </c>
      <c r="H882" s="420" t="s">
        <v>139</v>
      </c>
      <c r="I882" s="420" t="s">
        <v>139</v>
      </c>
    </row>
    <row r="883" spans="2:9">
      <c r="B883" s="242"/>
      <c r="C883" s="420"/>
      <c r="D883" s="420"/>
      <c r="E883" s="420"/>
      <c r="F883" s="420"/>
      <c r="G883" s="420"/>
      <c r="H883" s="420"/>
      <c r="I883" s="420"/>
    </row>
    <row r="884" spans="2:9">
      <c r="B884" s="561" t="s">
        <v>1162</v>
      </c>
      <c r="C884" s="420"/>
      <c r="D884" s="420"/>
      <c r="E884" s="420"/>
      <c r="F884" s="420"/>
      <c r="G884" s="420"/>
      <c r="H884" s="420"/>
      <c r="I884" s="420"/>
    </row>
    <row r="885" spans="2:9">
      <c r="B885" s="64" t="s">
        <v>386</v>
      </c>
      <c r="C885" s="420" t="s">
        <v>139</v>
      </c>
      <c r="D885" s="420" t="s">
        <v>139</v>
      </c>
      <c r="E885" s="420" t="s">
        <v>139</v>
      </c>
      <c r="F885" s="420" t="s">
        <v>139</v>
      </c>
      <c r="G885" s="420">
        <v>1.252</v>
      </c>
      <c r="H885" s="420">
        <v>1.214</v>
      </c>
      <c r="I885" s="420">
        <v>0.80500000000000005</v>
      </c>
    </row>
    <row r="886" spans="2:9">
      <c r="B886" s="242" t="s">
        <v>291</v>
      </c>
      <c r="C886" s="420" t="s">
        <v>139</v>
      </c>
      <c r="D886" s="420" t="s">
        <v>139</v>
      </c>
      <c r="E886" s="420" t="s">
        <v>139</v>
      </c>
      <c r="F886" s="420" t="s">
        <v>139</v>
      </c>
      <c r="G886" s="420">
        <v>1.252</v>
      </c>
      <c r="H886" s="722">
        <v>1.214</v>
      </c>
      <c r="I886" s="722">
        <v>0.80500000000000005</v>
      </c>
    </row>
    <row r="887" spans="2:9">
      <c r="B887" s="475" t="s">
        <v>292</v>
      </c>
      <c r="C887" s="420" t="s">
        <v>139</v>
      </c>
      <c r="D887" s="420" t="s">
        <v>139</v>
      </c>
      <c r="E887" s="420" t="s">
        <v>139</v>
      </c>
      <c r="F887" s="420" t="s">
        <v>139</v>
      </c>
      <c r="G887" s="420">
        <v>1.252</v>
      </c>
      <c r="H887" s="722">
        <v>1.1499999999999999</v>
      </c>
      <c r="I887" s="722">
        <v>0.79600000000000004</v>
      </c>
    </row>
    <row r="888" spans="2:9">
      <c r="B888" s="475" t="s">
        <v>293</v>
      </c>
      <c r="C888" s="420" t="s">
        <v>139</v>
      </c>
      <c r="D888" s="420" t="s">
        <v>139</v>
      </c>
      <c r="E888" s="420" t="s">
        <v>139</v>
      </c>
      <c r="F888" s="420" t="s">
        <v>139</v>
      </c>
      <c r="G888" s="420" t="s">
        <v>139</v>
      </c>
      <c r="H888" s="722">
        <v>6.4000000000000001E-2</v>
      </c>
      <c r="I888" s="722">
        <v>8.9999999999999993E-3</v>
      </c>
    </row>
    <row r="889" spans="2:9">
      <c r="B889" s="242" t="s">
        <v>294</v>
      </c>
      <c r="C889" s="420" t="s">
        <v>139</v>
      </c>
      <c r="D889" s="420" t="s">
        <v>139</v>
      </c>
      <c r="E889" s="420" t="s">
        <v>139</v>
      </c>
      <c r="F889" s="420" t="s">
        <v>139</v>
      </c>
      <c r="G889" s="420" t="s">
        <v>139</v>
      </c>
      <c r="H889" s="420" t="s">
        <v>139</v>
      </c>
      <c r="I889" s="420" t="s">
        <v>139</v>
      </c>
    </row>
    <row r="890" spans="2:9">
      <c r="B890" s="242" t="s">
        <v>236</v>
      </c>
      <c r="C890" s="420" t="s">
        <v>139</v>
      </c>
      <c r="D890" s="420" t="s">
        <v>139</v>
      </c>
      <c r="E890" s="420" t="s">
        <v>139</v>
      </c>
      <c r="F890" s="420" t="s">
        <v>139</v>
      </c>
      <c r="G890" s="420" t="s">
        <v>139</v>
      </c>
      <c r="H890" s="420" t="s">
        <v>139</v>
      </c>
      <c r="I890" s="420" t="s">
        <v>139</v>
      </c>
    </row>
    <row r="891" spans="2:9">
      <c r="B891" s="242"/>
      <c r="C891" s="420"/>
      <c r="D891" s="420"/>
      <c r="E891" s="420"/>
      <c r="F891" s="420"/>
      <c r="G891" s="420"/>
      <c r="H891" s="420"/>
      <c r="I891" s="420"/>
    </row>
    <row r="892" spans="2:9">
      <c r="B892" s="64" t="s">
        <v>387</v>
      </c>
      <c r="C892" s="420" t="s">
        <v>124</v>
      </c>
      <c r="D892" s="420" t="s">
        <v>124</v>
      </c>
      <c r="E892" s="420" t="s">
        <v>124</v>
      </c>
      <c r="F892" s="420" t="s">
        <v>124</v>
      </c>
      <c r="G892" s="420">
        <v>0.52400000000000002</v>
      </c>
      <c r="H892" s="420">
        <v>0.38400000000000001</v>
      </c>
      <c r="I892" s="420">
        <v>0.39500000000000002</v>
      </c>
    </row>
    <row r="893" spans="2:9">
      <c r="B893" s="242" t="s">
        <v>291</v>
      </c>
      <c r="C893" s="420" t="s">
        <v>124</v>
      </c>
      <c r="D893" s="420" t="s">
        <v>124</v>
      </c>
      <c r="E893" s="420" t="s">
        <v>124</v>
      </c>
      <c r="F893" s="420" t="s">
        <v>124</v>
      </c>
      <c r="G893" s="420">
        <v>0.52400000000000002</v>
      </c>
      <c r="H893" s="420">
        <v>0.38400000000000001</v>
      </c>
      <c r="I893" s="420">
        <v>0.375</v>
      </c>
    </row>
    <row r="894" spans="2:9">
      <c r="B894" s="475" t="s">
        <v>292</v>
      </c>
      <c r="C894" s="420" t="s">
        <v>124</v>
      </c>
      <c r="D894" s="420" t="s">
        <v>124</v>
      </c>
      <c r="E894" s="420" t="s">
        <v>124</v>
      </c>
      <c r="F894" s="420" t="s">
        <v>124</v>
      </c>
      <c r="G894" s="420">
        <v>0.27</v>
      </c>
      <c r="H894" s="420">
        <v>0.186</v>
      </c>
      <c r="I894" s="420">
        <v>0.05</v>
      </c>
    </row>
    <row r="895" spans="2:9">
      <c r="B895" s="475" t="s">
        <v>293</v>
      </c>
      <c r="C895" s="420" t="s">
        <v>124</v>
      </c>
      <c r="D895" s="420" t="s">
        <v>124</v>
      </c>
      <c r="E895" s="420" t="s">
        <v>124</v>
      </c>
      <c r="F895" s="420" t="s">
        <v>124</v>
      </c>
      <c r="G895" s="420">
        <v>0.254</v>
      </c>
      <c r="H895" s="420">
        <v>0.19800000000000001</v>
      </c>
      <c r="I895" s="420">
        <v>0.32500000000000001</v>
      </c>
    </row>
    <row r="896" spans="2:9">
      <c r="B896" s="242" t="s">
        <v>294</v>
      </c>
      <c r="C896" s="461" t="s">
        <v>139</v>
      </c>
      <c r="D896" s="461" t="s">
        <v>139</v>
      </c>
      <c r="E896" s="461" t="s">
        <v>139</v>
      </c>
      <c r="F896" s="461" t="s">
        <v>139</v>
      </c>
      <c r="G896" s="461" t="s">
        <v>139</v>
      </c>
      <c r="H896" s="461" t="s">
        <v>139</v>
      </c>
      <c r="I896" s="461" t="s">
        <v>139</v>
      </c>
    </row>
    <row r="897" spans="2:9" ht="15" thickBot="1">
      <c r="B897" s="522" t="s">
        <v>236</v>
      </c>
      <c r="C897" s="461" t="s">
        <v>139</v>
      </c>
      <c r="D897" s="461" t="s">
        <v>139</v>
      </c>
      <c r="E897" s="461" t="s">
        <v>139</v>
      </c>
      <c r="F897" s="461" t="s">
        <v>139</v>
      </c>
      <c r="G897" s="461" t="s">
        <v>139</v>
      </c>
      <c r="H897" s="461" t="s">
        <v>139</v>
      </c>
      <c r="I897" s="461" t="s">
        <v>139</v>
      </c>
    </row>
    <row r="898" spans="2:9" ht="15" thickTop="1">
      <c r="B898" s="1359" t="s">
        <v>1164</v>
      </c>
      <c r="C898" s="1359"/>
      <c r="D898" s="1359"/>
      <c r="E898" s="1359"/>
      <c r="F898" s="1359"/>
      <c r="G898" s="1359"/>
      <c r="H898" s="1359"/>
      <c r="I898" s="1359"/>
    </row>
    <row r="899" spans="2:9">
      <c r="B899" s="1310"/>
      <c r="C899" s="1310"/>
      <c r="D899" s="1310"/>
      <c r="E899" s="1310"/>
      <c r="F899" s="1310"/>
      <c r="G899" s="1310"/>
      <c r="H899" s="1310"/>
      <c r="I899" s="1310"/>
    </row>
    <row r="900" spans="2:9">
      <c r="B900" s="417"/>
      <c r="C900" s="411"/>
      <c r="D900" s="411"/>
      <c r="E900" s="411"/>
      <c r="F900" s="411"/>
      <c r="G900" s="411"/>
      <c r="H900" s="411"/>
      <c r="I900" s="411"/>
    </row>
    <row r="901" spans="2:9">
      <c r="B901" s="557" t="s">
        <v>60</v>
      </c>
      <c r="C901" s="537"/>
      <c r="D901" s="537"/>
      <c r="E901" s="537"/>
      <c r="F901" s="537"/>
      <c r="G901" s="537"/>
      <c r="H901" s="537"/>
      <c r="I901" s="537"/>
    </row>
    <row r="902" spans="2:9">
      <c r="B902" s="413" t="s">
        <v>59</v>
      </c>
      <c r="C902" s="411"/>
      <c r="D902" s="411"/>
      <c r="E902" s="411"/>
      <c r="F902" s="411"/>
      <c r="G902" s="411"/>
      <c r="H902" s="411"/>
      <c r="I902" s="411"/>
    </row>
    <row r="903" spans="2:9">
      <c r="B903" s="422" t="s">
        <v>318</v>
      </c>
      <c r="C903" s="411"/>
      <c r="D903" s="411"/>
      <c r="E903" s="411"/>
      <c r="F903" s="411"/>
      <c r="G903" s="411"/>
      <c r="H903" s="411"/>
      <c r="I903" s="411"/>
    </row>
    <row r="904" spans="2:9">
      <c r="B904" s="422"/>
      <c r="C904" s="411"/>
      <c r="D904" s="411"/>
      <c r="E904" s="411"/>
      <c r="F904" s="411"/>
      <c r="G904" s="411"/>
      <c r="H904" s="411"/>
      <c r="I904" s="411"/>
    </row>
    <row r="905" spans="2:9">
      <c r="B905" s="415"/>
      <c r="C905" s="416">
        <v>2014</v>
      </c>
      <c r="D905" s="416">
        <v>2015</v>
      </c>
      <c r="E905" s="416">
        <v>2016</v>
      </c>
      <c r="F905" s="416">
        <v>2017</v>
      </c>
      <c r="G905" s="416">
        <v>2018</v>
      </c>
      <c r="H905" s="416">
        <v>2019</v>
      </c>
      <c r="I905" s="416">
        <v>2020</v>
      </c>
    </row>
    <row r="906" spans="2:9">
      <c r="B906" s="82" t="s">
        <v>388</v>
      </c>
      <c r="C906" s="723">
        <v>108.22365051685799</v>
      </c>
      <c r="D906" s="723">
        <v>214.56938633056666</v>
      </c>
      <c r="E906" s="723">
        <v>179.2118946752374</v>
      </c>
      <c r="F906" s="723">
        <v>108.76434907852564</v>
      </c>
      <c r="G906" s="723">
        <v>931.30980083617749</v>
      </c>
      <c r="H906" s="723">
        <v>290.93598437842559</v>
      </c>
      <c r="I906" s="723">
        <v>229.11572780653273</v>
      </c>
    </row>
    <row r="907" spans="2:9">
      <c r="B907" s="82"/>
      <c r="C907" s="723"/>
      <c r="D907" s="723"/>
      <c r="E907" s="723"/>
      <c r="F907" s="723"/>
      <c r="G907" s="723"/>
      <c r="H907" s="723"/>
      <c r="I907" s="723"/>
    </row>
    <row r="908" spans="2:9">
      <c r="B908" s="561" t="s">
        <v>1185</v>
      </c>
      <c r="C908" s="723"/>
      <c r="D908" s="723"/>
      <c r="E908" s="723"/>
      <c r="F908" s="723"/>
      <c r="G908" s="723"/>
      <c r="H908" s="723"/>
      <c r="I908" s="723"/>
    </row>
    <row r="909" spans="2:9">
      <c r="B909" s="64" t="s">
        <v>388</v>
      </c>
      <c r="C909" s="723"/>
      <c r="D909" s="723"/>
      <c r="E909" s="723"/>
      <c r="F909" s="723"/>
      <c r="G909" s="723"/>
      <c r="H909" s="723"/>
      <c r="I909" s="723"/>
    </row>
    <row r="910" spans="2:9">
      <c r="B910" s="64" t="s">
        <v>386</v>
      </c>
      <c r="C910" s="723" t="s">
        <v>124</v>
      </c>
      <c r="D910" s="723" t="s">
        <v>124</v>
      </c>
      <c r="E910" s="723" t="s">
        <v>124</v>
      </c>
      <c r="F910" s="723" t="s">
        <v>124</v>
      </c>
      <c r="G910" s="723" t="s">
        <v>139</v>
      </c>
      <c r="H910" s="723" t="s">
        <v>139</v>
      </c>
      <c r="I910" s="723" t="s">
        <v>139</v>
      </c>
    </row>
    <row r="911" spans="2:9">
      <c r="B911" s="242" t="s">
        <v>291</v>
      </c>
      <c r="C911" s="723" t="s">
        <v>124</v>
      </c>
      <c r="D911" s="723" t="s">
        <v>124</v>
      </c>
      <c r="E911" s="723" t="s">
        <v>124</v>
      </c>
      <c r="F911" s="723" t="s">
        <v>124</v>
      </c>
      <c r="G911" s="723" t="s">
        <v>139</v>
      </c>
      <c r="H911" s="723" t="s">
        <v>139</v>
      </c>
      <c r="I911" s="723" t="s">
        <v>139</v>
      </c>
    </row>
    <row r="912" spans="2:9">
      <c r="B912" s="475" t="s">
        <v>292</v>
      </c>
      <c r="C912" s="723" t="s">
        <v>124</v>
      </c>
      <c r="D912" s="723" t="s">
        <v>124</v>
      </c>
      <c r="E912" s="723" t="s">
        <v>124</v>
      </c>
      <c r="F912" s="723" t="s">
        <v>124</v>
      </c>
      <c r="G912" s="723" t="s">
        <v>139</v>
      </c>
      <c r="H912" s="723" t="s">
        <v>139</v>
      </c>
      <c r="I912" s="723" t="s">
        <v>139</v>
      </c>
    </row>
    <row r="913" spans="2:9">
      <c r="B913" s="475" t="s">
        <v>293</v>
      </c>
      <c r="C913" s="723" t="s">
        <v>124</v>
      </c>
      <c r="D913" s="723" t="s">
        <v>124</v>
      </c>
      <c r="E913" s="723" t="s">
        <v>124</v>
      </c>
      <c r="F913" s="723" t="s">
        <v>124</v>
      </c>
      <c r="G913" s="723" t="s">
        <v>139</v>
      </c>
      <c r="H913" s="723" t="s">
        <v>139</v>
      </c>
      <c r="I913" s="723" t="s">
        <v>139</v>
      </c>
    </row>
    <row r="914" spans="2:9">
      <c r="B914" s="242" t="s">
        <v>294</v>
      </c>
      <c r="C914" s="723" t="s">
        <v>124</v>
      </c>
      <c r="D914" s="723" t="s">
        <v>124</v>
      </c>
      <c r="E914" s="723" t="s">
        <v>124</v>
      </c>
      <c r="F914" s="723" t="s">
        <v>124</v>
      </c>
      <c r="G914" s="723" t="s">
        <v>139</v>
      </c>
      <c r="H914" s="723" t="s">
        <v>139</v>
      </c>
      <c r="I914" s="723" t="s">
        <v>139</v>
      </c>
    </row>
    <row r="915" spans="2:9">
      <c r="B915" s="242" t="s">
        <v>236</v>
      </c>
      <c r="C915" s="723">
        <v>108.22365051685799</v>
      </c>
      <c r="D915" s="723">
        <v>211.40333964727444</v>
      </c>
      <c r="E915" s="723">
        <v>178.14496725761117</v>
      </c>
      <c r="F915" s="723">
        <v>102.44683647400122</v>
      </c>
      <c r="G915" s="723">
        <v>927.01628413519666</v>
      </c>
      <c r="H915" s="723">
        <v>288.83023676467258</v>
      </c>
      <c r="I915" s="1282">
        <v>197.892</v>
      </c>
    </row>
    <row r="916" spans="2:9">
      <c r="B916" s="242"/>
      <c r="C916" s="723"/>
      <c r="D916" s="723"/>
      <c r="E916" s="723"/>
      <c r="F916" s="723"/>
      <c r="G916" s="723"/>
      <c r="H916" s="723"/>
      <c r="I916" s="1282"/>
    </row>
    <row r="917" spans="2:9">
      <c r="B917" s="64" t="s">
        <v>387</v>
      </c>
      <c r="C917" s="723" t="s">
        <v>124</v>
      </c>
      <c r="D917" s="723">
        <v>3.1660466832922411</v>
      </c>
      <c r="E917" s="723">
        <v>1.0669274176262189</v>
      </c>
      <c r="F917" s="723">
        <v>6.3175126045244223</v>
      </c>
      <c r="G917" s="723">
        <v>4.2942567073063342</v>
      </c>
      <c r="H917" s="723">
        <v>2.1057624170037244</v>
      </c>
      <c r="I917" s="1282">
        <v>31.224</v>
      </c>
    </row>
    <row r="918" spans="2:9">
      <c r="B918" s="242" t="s">
        <v>291</v>
      </c>
      <c r="C918" s="723" t="s">
        <v>124</v>
      </c>
      <c r="D918" s="723" t="s">
        <v>124</v>
      </c>
      <c r="E918" s="723" t="s">
        <v>124</v>
      </c>
      <c r="F918" s="723" t="s">
        <v>124</v>
      </c>
      <c r="G918" s="723" t="s">
        <v>139</v>
      </c>
      <c r="H918" s="723" t="s">
        <v>139</v>
      </c>
      <c r="I918" s="1282" t="s">
        <v>139</v>
      </c>
    </row>
    <row r="919" spans="2:9">
      <c r="B919" s="475" t="s">
        <v>292</v>
      </c>
      <c r="C919" s="723" t="s">
        <v>124</v>
      </c>
      <c r="D919" s="723" t="s">
        <v>124</v>
      </c>
      <c r="E919" s="723" t="s">
        <v>124</v>
      </c>
      <c r="F919" s="723" t="s">
        <v>124</v>
      </c>
      <c r="G919" s="723" t="s">
        <v>139</v>
      </c>
      <c r="H919" s="723" t="s">
        <v>139</v>
      </c>
      <c r="I919" s="1282" t="s">
        <v>139</v>
      </c>
    </row>
    <row r="920" spans="2:9">
      <c r="B920" s="475" t="s">
        <v>293</v>
      </c>
      <c r="C920" s="723" t="s">
        <v>124</v>
      </c>
      <c r="D920" s="723" t="s">
        <v>124</v>
      </c>
      <c r="E920" s="723" t="s">
        <v>124</v>
      </c>
      <c r="F920" s="723" t="s">
        <v>124</v>
      </c>
      <c r="G920" s="723" t="s">
        <v>139</v>
      </c>
      <c r="H920" s="723" t="s">
        <v>139</v>
      </c>
      <c r="I920" s="1282" t="s">
        <v>139</v>
      </c>
    </row>
    <row r="921" spans="2:9">
      <c r="B921" s="242" t="s">
        <v>294</v>
      </c>
      <c r="C921" s="723" t="s">
        <v>124</v>
      </c>
      <c r="D921" s="723" t="s">
        <v>124</v>
      </c>
      <c r="E921" s="723" t="s">
        <v>124</v>
      </c>
      <c r="F921" s="723" t="s">
        <v>124</v>
      </c>
      <c r="G921" s="723" t="s">
        <v>139</v>
      </c>
      <c r="H921" s="723" t="s">
        <v>139</v>
      </c>
      <c r="I921" s="1282" t="s">
        <v>139</v>
      </c>
    </row>
    <row r="922" spans="2:9">
      <c r="B922" s="242" t="s">
        <v>236</v>
      </c>
      <c r="C922" s="723" t="s">
        <v>124</v>
      </c>
      <c r="D922" s="723" t="s">
        <v>124</v>
      </c>
      <c r="E922" s="723" t="s">
        <v>124</v>
      </c>
      <c r="F922" s="723" t="s">
        <v>124</v>
      </c>
      <c r="G922" s="723" t="s">
        <v>139</v>
      </c>
      <c r="H922" s="723" t="s">
        <v>139</v>
      </c>
      <c r="I922" s="1282" t="s">
        <v>139</v>
      </c>
    </row>
    <row r="923" spans="2:9">
      <c r="B923" s="242"/>
      <c r="C923" s="723"/>
      <c r="D923" s="723"/>
      <c r="E923" s="723"/>
      <c r="F923" s="723"/>
      <c r="G923" s="723"/>
      <c r="H923" s="723"/>
      <c r="I923" s="1282"/>
    </row>
    <row r="924" spans="2:9">
      <c r="B924" s="561" t="s">
        <v>1155</v>
      </c>
      <c r="C924" s="723"/>
      <c r="D924" s="723"/>
      <c r="E924" s="723"/>
      <c r="F924" s="723"/>
      <c r="G924" s="723"/>
      <c r="H924" s="723"/>
      <c r="I924" s="1282"/>
    </row>
    <row r="925" spans="2:9">
      <c r="B925" s="64" t="s">
        <v>388</v>
      </c>
      <c r="C925" s="723"/>
      <c r="D925" s="723"/>
      <c r="E925" s="723"/>
      <c r="F925" s="723"/>
      <c r="G925" s="723"/>
      <c r="H925" s="426"/>
      <c r="I925" s="1282"/>
    </row>
    <row r="926" spans="2:9">
      <c r="B926" s="64" t="s">
        <v>386</v>
      </c>
      <c r="C926" s="723" t="s">
        <v>139</v>
      </c>
      <c r="D926" s="723" t="s">
        <v>139</v>
      </c>
      <c r="E926" s="723" t="s">
        <v>139</v>
      </c>
      <c r="F926" s="723" t="s">
        <v>139</v>
      </c>
      <c r="G926" s="723">
        <v>4748.5446665598101</v>
      </c>
      <c r="H926" s="426">
        <v>2903.6981925082823</v>
      </c>
      <c r="I926" s="1278">
        <v>2093.4810000000002</v>
      </c>
    </row>
    <row r="927" spans="2:9">
      <c r="B927" s="242" t="s">
        <v>291</v>
      </c>
      <c r="C927" s="723" t="s">
        <v>139</v>
      </c>
      <c r="D927" s="723" t="s">
        <v>139</v>
      </c>
      <c r="E927" s="723" t="s">
        <v>139</v>
      </c>
      <c r="F927" s="723" t="s">
        <v>139</v>
      </c>
      <c r="G927" s="723">
        <v>4748.5446665598101</v>
      </c>
      <c r="H927" s="426">
        <v>2903.6981925082823</v>
      </c>
      <c r="I927" s="1278">
        <v>2093.4810000000002</v>
      </c>
    </row>
    <row r="928" spans="2:9">
      <c r="B928" s="475" t="s">
        <v>292</v>
      </c>
      <c r="C928" s="723" t="s">
        <v>139</v>
      </c>
      <c r="D928" s="723" t="s">
        <v>139</v>
      </c>
      <c r="E928" s="723" t="s">
        <v>139</v>
      </c>
      <c r="F928" s="723" t="s">
        <v>139</v>
      </c>
      <c r="G928" s="723">
        <v>4748.5446665598101</v>
      </c>
      <c r="H928" s="426">
        <v>2637.2225075137599</v>
      </c>
      <c r="I928" s="1278">
        <v>2081.3180000000002</v>
      </c>
    </row>
    <row r="929" spans="2:9">
      <c r="B929" s="475" t="s">
        <v>293</v>
      </c>
      <c r="C929" s="723" t="s">
        <v>139</v>
      </c>
      <c r="D929" s="723" t="s">
        <v>139</v>
      </c>
      <c r="E929" s="723" t="s">
        <v>139</v>
      </c>
      <c r="F929" s="723" t="s">
        <v>139</v>
      </c>
      <c r="G929" s="723" t="s">
        <v>139</v>
      </c>
      <c r="H929" s="426">
        <v>266.47568499452206</v>
      </c>
      <c r="I929" s="1278">
        <v>12.163</v>
      </c>
    </row>
    <row r="930" spans="2:9">
      <c r="B930" s="242" t="s">
        <v>294</v>
      </c>
      <c r="C930" s="723" t="s">
        <v>139</v>
      </c>
      <c r="D930" s="723" t="s">
        <v>139</v>
      </c>
      <c r="E930" s="723" t="s">
        <v>139</v>
      </c>
      <c r="F930" s="723" t="s">
        <v>139</v>
      </c>
      <c r="G930" s="723" t="s">
        <v>139</v>
      </c>
      <c r="H930" s="426" t="s">
        <v>139</v>
      </c>
      <c r="I930" s="1278" t="s">
        <v>139</v>
      </c>
    </row>
    <row r="931" spans="2:9">
      <c r="B931" s="242" t="s">
        <v>236</v>
      </c>
      <c r="C931" s="723" t="s">
        <v>139</v>
      </c>
      <c r="D931" s="723" t="s">
        <v>139</v>
      </c>
      <c r="E931" s="723" t="s">
        <v>139</v>
      </c>
      <c r="F931" s="723" t="s">
        <v>139</v>
      </c>
      <c r="G931" s="723" t="s">
        <v>139</v>
      </c>
      <c r="H931" s="426" t="s">
        <v>139</v>
      </c>
      <c r="I931" s="1278" t="s">
        <v>139</v>
      </c>
    </row>
    <row r="932" spans="2:9">
      <c r="B932" s="242"/>
      <c r="C932" s="723"/>
      <c r="D932" s="723"/>
      <c r="E932" s="723"/>
      <c r="F932" s="723"/>
      <c r="G932" s="723"/>
      <c r="H932" s="426"/>
      <c r="I932" s="1278"/>
    </row>
    <row r="933" spans="2:9">
      <c r="B933" s="64" t="s">
        <v>387</v>
      </c>
      <c r="C933" s="723" t="s">
        <v>124</v>
      </c>
      <c r="D933" s="723" t="s">
        <v>124</v>
      </c>
      <c r="E933" s="723" t="s">
        <v>124</v>
      </c>
      <c r="F933" s="723" t="s">
        <v>124</v>
      </c>
      <c r="G933" s="723">
        <v>1384.3956938143906</v>
      </c>
      <c r="H933" s="426">
        <v>1000.1231630461123</v>
      </c>
      <c r="I933" s="1278">
        <v>1154.7550000000001</v>
      </c>
    </row>
    <row r="934" spans="2:9">
      <c r="B934" s="242" t="s">
        <v>291</v>
      </c>
      <c r="C934" s="723" t="s">
        <v>124</v>
      </c>
      <c r="D934" s="723" t="s">
        <v>124</v>
      </c>
      <c r="E934" s="723" t="s">
        <v>124</v>
      </c>
      <c r="F934" s="723" t="s">
        <v>124</v>
      </c>
      <c r="G934" s="723">
        <v>1384.3956938143906</v>
      </c>
      <c r="H934" s="426">
        <v>1000.1231630461123</v>
      </c>
      <c r="I934" s="1278">
        <v>1154.7550000000001</v>
      </c>
    </row>
    <row r="935" spans="2:9">
      <c r="B935" s="475" t="s">
        <v>292</v>
      </c>
      <c r="C935" s="723" t="s">
        <v>124</v>
      </c>
      <c r="D935" s="723" t="s">
        <v>124</v>
      </c>
      <c r="E935" s="723" t="s">
        <v>124</v>
      </c>
      <c r="F935" s="723" t="s">
        <v>124</v>
      </c>
      <c r="G935" s="723">
        <v>1054.6225309133943</v>
      </c>
      <c r="H935" s="426">
        <v>826.0213909933766</v>
      </c>
      <c r="I935" s="1278">
        <v>229.36500000000001</v>
      </c>
    </row>
    <row r="936" spans="2:9">
      <c r="B936" s="475" t="s">
        <v>293</v>
      </c>
      <c r="C936" s="724" t="s">
        <v>124</v>
      </c>
      <c r="D936" s="724" t="s">
        <v>124</v>
      </c>
      <c r="E936" s="724" t="s">
        <v>124</v>
      </c>
      <c r="F936" s="724" t="s">
        <v>124</v>
      </c>
      <c r="G936" s="724">
        <v>329.77316290099645</v>
      </c>
      <c r="H936" s="724">
        <v>174.1017720527357</v>
      </c>
      <c r="I936" s="1278">
        <v>925.39</v>
      </c>
    </row>
    <row r="937" spans="2:9">
      <c r="B937" s="242" t="s">
        <v>294</v>
      </c>
      <c r="C937" s="724" t="s">
        <v>139</v>
      </c>
      <c r="D937" s="724" t="s">
        <v>139</v>
      </c>
      <c r="E937" s="724" t="s">
        <v>139</v>
      </c>
      <c r="F937" s="724" t="s">
        <v>139</v>
      </c>
      <c r="G937" s="724" t="s">
        <v>139</v>
      </c>
      <c r="H937" s="724" t="s">
        <v>139</v>
      </c>
      <c r="I937" s="724" t="s">
        <v>139</v>
      </c>
    </row>
    <row r="938" spans="2:9" ht="15" thickBot="1">
      <c r="B938" s="522" t="s">
        <v>236</v>
      </c>
      <c r="C938" s="724" t="s">
        <v>139</v>
      </c>
      <c r="D938" s="724" t="s">
        <v>139</v>
      </c>
      <c r="E938" s="724" t="s">
        <v>139</v>
      </c>
      <c r="F938" s="724" t="s">
        <v>139</v>
      </c>
      <c r="G938" s="724" t="s">
        <v>139</v>
      </c>
      <c r="H938" s="724" t="s">
        <v>139</v>
      </c>
      <c r="I938" s="724" t="s">
        <v>139</v>
      </c>
    </row>
    <row r="939" spans="2:9" ht="15" thickTop="1">
      <c r="B939" s="1359" t="s">
        <v>1164</v>
      </c>
      <c r="C939" s="1359"/>
      <c r="D939" s="1359"/>
      <c r="E939" s="1359"/>
      <c r="F939" s="1359"/>
      <c r="G939" s="1359"/>
      <c r="H939" s="1359"/>
      <c r="I939" s="1359"/>
    </row>
    <row r="940" spans="2:9">
      <c r="B940" s="1310"/>
      <c r="C940" s="1310"/>
      <c r="D940" s="1310"/>
      <c r="E940" s="1310"/>
      <c r="F940" s="1310"/>
      <c r="G940" s="1310"/>
      <c r="H940" s="1310"/>
      <c r="I940" s="1310"/>
    </row>
    <row r="941" spans="2:9">
      <c r="B941" s="411"/>
      <c r="C941" s="411"/>
      <c r="D941" s="411"/>
      <c r="E941" s="411"/>
      <c r="F941" s="411"/>
      <c r="G941" s="411"/>
      <c r="H941" s="411"/>
      <c r="I941" s="411"/>
    </row>
    <row r="942" spans="2:9">
      <c r="B942" s="557" t="s">
        <v>64</v>
      </c>
      <c r="C942" s="537"/>
      <c r="D942" s="537"/>
      <c r="E942" s="725"/>
      <c r="F942" s="725"/>
      <c r="G942" s="725"/>
      <c r="H942" s="725"/>
      <c r="I942" s="725"/>
    </row>
    <row r="943" spans="2:9">
      <c r="B943" s="413" t="s">
        <v>63</v>
      </c>
      <c r="C943" s="411"/>
      <c r="D943" s="411"/>
      <c r="E943" s="411"/>
      <c r="F943" s="411"/>
      <c r="G943" s="411"/>
      <c r="H943" s="411"/>
      <c r="I943" s="411"/>
    </row>
    <row r="944" spans="2:9">
      <c r="B944" s="411"/>
      <c r="C944" s="411"/>
      <c r="D944" s="411"/>
      <c r="E944" s="411"/>
      <c r="F944" s="411"/>
      <c r="G944" s="411"/>
      <c r="H944" s="411"/>
      <c r="I944" s="411"/>
    </row>
    <row r="945" spans="2:9">
      <c r="B945" s="1361" t="s">
        <v>389</v>
      </c>
      <c r="C945" s="1361" t="s">
        <v>390</v>
      </c>
      <c r="D945" s="1361" t="s">
        <v>391</v>
      </c>
      <c r="E945" s="1363" t="s">
        <v>392</v>
      </c>
      <c r="F945" s="1361" t="s">
        <v>393</v>
      </c>
      <c r="G945" s="1361" t="s">
        <v>394</v>
      </c>
      <c r="H945" s="1363" t="s">
        <v>395</v>
      </c>
      <c r="I945" s="1363"/>
    </row>
    <row r="946" spans="2:9">
      <c r="B946" s="1362"/>
      <c r="C946" s="1362"/>
      <c r="D946" s="1362"/>
      <c r="E946" s="1362"/>
      <c r="F946" s="1362"/>
      <c r="G946" s="1362"/>
      <c r="H946" s="1362"/>
      <c r="I946" s="1362"/>
    </row>
    <row r="947" spans="2:9">
      <c r="B947" s="629" t="s">
        <v>1165</v>
      </c>
      <c r="C947" s="487" t="s">
        <v>397</v>
      </c>
      <c r="D947" s="487" t="s">
        <v>398</v>
      </c>
      <c r="E947" s="487" t="s">
        <v>399</v>
      </c>
      <c r="F947" s="487" t="s">
        <v>400</v>
      </c>
      <c r="G947" s="487" t="s">
        <v>404</v>
      </c>
      <c r="H947" s="487" t="s">
        <v>402</v>
      </c>
      <c r="I947" s="487"/>
    </row>
    <row r="948" spans="2:9">
      <c r="B948" s="629" t="s">
        <v>1166</v>
      </c>
      <c r="C948" s="487" t="s">
        <v>409</v>
      </c>
      <c r="D948" s="487" t="s">
        <v>403</v>
      </c>
      <c r="E948" s="487" t="s">
        <v>412</v>
      </c>
      <c r="F948" s="487" t="s">
        <v>413</v>
      </c>
      <c r="G948" s="487" t="s">
        <v>404</v>
      </c>
      <c r="H948" s="487" t="s">
        <v>402</v>
      </c>
      <c r="I948" s="487"/>
    </row>
    <row r="949" spans="2:9">
      <c r="B949" s="629" t="s">
        <v>413</v>
      </c>
      <c r="C949" s="487" t="s">
        <v>409</v>
      </c>
      <c r="D949" s="487" t="s">
        <v>403</v>
      </c>
      <c r="E949" s="487" t="s">
        <v>1167</v>
      </c>
      <c r="F949" s="487" t="s">
        <v>413</v>
      </c>
      <c r="G949" s="487" t="s">
        <v>404</v>
      </c>
      <c r="H949" s="487" t="s">
        <v>402</v>
      </c>
      <c r="I949" s="487"/>
    </row>
    <row r="950" spans="2:9" ht="15" thickBot="1">
      <c r="B950" s="629" t="s">
        <v>207</v>
      </c>
      <c r="C950" s="256" t="s">
        <v>804</v>
      </c>
      <c r="D950" s="405" t="s">
        <v>403</v>
      </c>
      <c r="E950" s="405" t="s">
        <v>399</v>
      </c>
      <c r="F950" s="405" t="s">
        <v>1672</v>
      </c>
      <c r="G950" s="405" t="s">
        <v>404</v>
      </c>
      <c r="H950" s="910" t="s">
        <v>601</v>
      </c>
      <c r="I950" s="910"/>
    </row>
    <row r="951" spans="2:9" ht="15" thickTop="1">
      <c r="B951" s="1388"/>
      <c r="C951" s="1368"/>
      <c r="D951" s="1368"/>
      <c r="E951" s="411"/>
      <c r="F951" s="411"/>
      <c r="G951" s="411"/>
      <c r="H951" s="411"/>
      <c r="I951" s="411"/>
    </row>
    <row r="952" spans="2:9">
      <c r="B952" s="1361" t="s">
        <v>389</v>
      </c>
      <c r="C952" s="1361" t="s">
        <v>415</v>
      </c>
      <c r="D952" s="1363" t="s">
        <v>416</v>
      </c>
      <c r="E952" s="1363" t="s">
        <v>417</v>
      </c>
      <c r="F952" s="1363" t="s">
        <v>418</v>
      </c>
      <c r="G952" s="1361" t="s">
        <v>419</v>
      </c>
      <c r="H952" s="1361"/>
      <c r="I952" s="1361"/>
    </row>
    <row r="953" spans="2:9">
      <c r="B953" s="1362"/>
      <c r="C953" s="1362"/>
      <c r="D953" s="1362"/>
      <c r="E953" s="1378"/>
      <c r="F953" s="1378"/>
      <c r="G953" s="490" t="s">
        <v>420</v>
      </c>
      <c r="H953" s="490" t="s">
        <v>421</v>
      </c>
      <c r="I953" s="490"/>
    </row>
    <row r="954" spans="2:9" ht="15.6">
      <c r="B954" s="629" t="s">
        <v>1168</v>
      </c>
      <c r="C954" s="487" t="s">
        <v>422</v>
      </c>
      <c r="D954" s="487" t="s">
        <v>1169</v>
      </c>
      <c r="E954" s="680" t="s">
        <v>918</v>
      </c>
      <c r="F954" s="726">
        <v>0.61458333333333337</v>
      </c>
      <c r="G954" s="726">
        <v>0.35416666666666669</v>
      </c>
      <c r="H954" s="726">
        <v>0.64583333333333337</v>
      </c>
      <c r="I954" s="726"/>
    </row>
    <row r="955" spans="2:9">
      <c r="B955" s="629" t="s">
        <v>1166</v>
      </c>
      <c r="C955" s="487" t="s">
        <v>422</v>
      </c>
      <c r="D955" s="487" t="s">
        <v>139</v>
      </c>
      <c r="E955" s="705" t="s">
        <v>918</v>
      </c>
      <c r="F955" s="727" t="s">
        <v>139</v>
      </c>
      <c r="G955" s="727" t="s">
        <v>139</v>
      </c>
      <c r="H955" s="727" t="s">
        <v>139</v>
      </c>
      <c r="I955" s="727"/>
    </row>
    <row r="956" spans="2:9">
      <c r="B956" s="629" t="s">
        <v>413</v>
      </c>
      <c r="C956" s="487" t="s">
        <v>422</v>
      </c>
      <c r="D956" s="487" t="s">
        <v>139</v>
      </c>
      <c r="E956" s="705" t="s">
        <v>918</v>
      </c>
      <c r="F956" s="727" t="s">
        <v>139</v>
      </c>
      <c r="G956" s="727" t="s">
        <v>139</v>
      </c>
      <c r="H956" s="727" t="s">
        <v>139</v>
      </c>
      <c r="I956" s="727"/>
    </row>
    <row r="957" spans="2:9" ht="15" thickBot="1">
      <c r="B957" s="629" t="s">
        <v>207</v>
      </c>
      <c r="C957" s="487" t="s">
        <v>404</v>
      </c>
      <c r="D957" s="405" t="s">
        <v>139</v>
      </c>
      <c r="E957" s="257" t="s">
        <v>918</v>
      </c>
      <c r="F957" s="728" t="s">
        <v>139</v>
      </c>
      <c r="G957" s="728" t="s">
        <v>139</v>
      </c>
      <c r="H957" s="728" t="s">
        <v>139</v>
      </c>
      <c r="I957" s="728"/>
    </row>
    <row r="958" spans="2:9" ht="15" thickTop="1">
      <c r="B958" s="1388" t="s">
        <v>1170</v>
      </c>
      <c r="C958" s="1388"/>
      <c r="D958" s="1388"/>
      <c r="E958" s="1395"/>
      <c r="F958" s="1395"/>
      <c r="G958" s="1395"/>
      <c r="H958" s="1395"/>
      <c r="I958" s="1395"/>
    </row>
    <row r="959" spans="2:9">
      <c r="B959" s="1396" t="s">
        <v>1171</v>
      </c>
      <c r="C959" s="1376"/>
      <c r="D959" s="1376"/>
      <c r="E959" s="1376"/>
      <c r="F959" s="1376"/>
      <c r="G959" s="1376"/>
      <c r="H959" s="1376"/>
      <c r="I959" s="1376"/>
    </row>
    <row r="960" spans="2:9">
      <c r="B960" s="1393"/>
      <c r="C960" s="1368"/>
      <c r="D960" s="1368"/>
      <c r="E960" s="411"/>
      <c r="F960" s="411"/>
      <c r="G960" s="411"/>
      <c r="H960" s="411"/>
      <c r="I960" s="411"/>
    </row>
    <row r="961" spans="2:9">
      <c r="B961" s="411"/>
      <c r="C961" s="411"/>
      <c r="D961" s="411"/>
      <c r="E961" s="411"/>
      <c r="F961" s="411"/>
      <c r="G961" s="411"/>
      <c r="H961" s="411"/>
      <c r="I961" s="411"/>
    </row>
    <row r="962" spans="2:9">
      <c r="B962" s="557" t="s">
        <v>72</v>
      </c>
      <c r="C962" s="725"/>
      <c r="D962" s="725"/>
      <c r="E962" s="725"/>
      <c r="F962" s="725"/>
      <c r="G962" s="725"/>
      <c r="H962" s="725"/>
      <c r="I962" s="725"/>
    </row>
    <row r="963" spans="2:9">
      <c r="B963" s="413" t="s">
        <v>71</v>
      </c>
      <c r="C963" s="411"/>
      <c r="D963" s="411"/>
      <c r="E963" s="411"/>
      <c r="F963" s="411"/>
      <c r="G963" s="411"/>
      <c r="H963" s="411"/>
      <c r="I963" s="411"/>
    </row>
    <row r="964" spans="2:9">
      <c r="B964" s="411"/>
      <c r="C964" s="411"/>
      <c r="D964" s="411"/>
      <c r="E964" s="411"/>
      <c r="F964" s="411"/>
      <c r="G964" s="411"/>
      <c r="H964" s="411"/>
      <c r="I964" s="411"/>
    </row>
    <row r="965" spans="2:9" ht="26.4">
      <c r="B965" s="491" t="s">
        <v>389</v>
      </c>
      <c r="C965" s="492" t="s">
        <v>392</v>
      </c>
      <c r="D965" s="492" t="s">
        <v>434</v>
      </c>
      <c r="E965" s="492" t="s">
        <v>435</v>
      </c>
      <c r="F965" s="1397" t="s">
        <v>436</v>
      </c>
      <c r="G965" s="1397"/>
      <c r="H965" s="909" t="s">
        <v>437</v>
      </c>
      <c r="I965" s="909"/>
    </row>
    <row r="966" spans="2:9" ht="14.4" customHeight="1">
      <c r="B966" s="729" t="s">
        <v>1154</v>
      </c>
      <c r="C966" s="487" t="s">
        <v>469</v>
      </c>
      <c r="D966" s="487" t="s">
        <v>1172</v>
      </c>
      <c r="E966" s="487" t="s">
        <v>438</v>
      </c>
      <c r="F966" s="1398" t="s">
        <v>1700</v>
      </c>
      <c r="G966" s="1398"/>
      <c r="H966" s="730" t="s">
        <v>124</v>
      </c>
      <c r="I966" s="730"/>
    </row>
    <row r="967" spans="2:9" ht="16.2" thickBot="1">
      <c r="B967" s="731" t="s">
        <v>1173</v>
      </c>
      <c r="C967" s="405" t="s">
        <v>399</v>
      </c>
      <c r="D967" s="405" t="s">
        <v>605</v>
      </c>
      <c r="E967" s="405" t="s">
        <v>1174</v>
      </c>
      <c r="F967" s="1394" t="s">
        <v>1175</v>
      </c>
      <c r="G967" s="1394"/>
      <c r="H967" s="910" t="s">
        <v>124</v>
      </c>
      <c r="I967" s="910"/>
    </row>
    <row r="968" spans="2:9" ht="15" thickTop="1">
      <c r="B968" s="564" t="s">
        <v>1176</v>
      </c>
      <c r="C968" s="411"/>
      <c r="D968" s="411"/>
      <c r="E968" s="411"/>
      <c r="F968" s="411"/>
      <c r="G968" s="411"/>
      <c r="H968" s="411"/>
      <c r="I968" s="411"/>
    </row>
    <row r="969" spans="2:9">
      <c r="B969" s="1393" t="s">
        <v>1177</v>
      </c>
      <c r="C969" s="1393"/>
      <c r="D969" s="1393"/>
      <c r="E969" s="1393"/>
      <c r="F969" s="1393"/>
      <c r="G969" s="1393"/>
      <c r="H969" s="1393"/>
      <c r="I969" s="1393"/>
    </row>
    <row r="970" spans="2:9">
      <c r="B970" s="732"/>
      <c r="C970" s="732"/>
      <c r="D970" s="732"/>
      <c r="E970" s="732"/>
      <c r="F970" s="732"/>
      <c r="G970" s="732"/>
      <c r="H970" s="908"/>
      <c r="I970" s="908"/>
    </row>
    <row r="971" spans="2:9">
      <c r="B971" s="411"/>
      <c r="C971" s="411"/>
      <c r="D971" s="411"/>
      <c r="E971" s="411"/>
      <c r="F971" s="411"/>
      <c r="G971" s="411"/>
      <c r="H971" s="411"/>
      <c r="I971" s="411"/>
    </row>
    <row r="972" spans="2:9">
      <c r="B972" s="557" t="s">
        <v>83</v>
      </c>
      <c r="C972" s="725"/>
      <c r="D972" s="725"/>
      <c r="E972" s="725"/>
      <c r="F972" s="725"/>
      <c r="G972" s="725"/>
      <c r="H972" s="725"/>
      <c r="I972" s="725"/>
    </row>
    <row r="973" spans="2:9">
      <c r="B973" s="413" t="s">
        <v>82</v>
      </c>
      <c r="C973" s="411"/>
      <c r="D973" s="411"/>
      <c r="E973" s="411"/>
      <c r="F973" s="411"/>
      <c r="G973" s="411"/>
      <c r="H973" s="411"/>
      <c r="I973" s="411"/>
    </row>
    <row r="974" spans="2:9">
      <c r="B974" s="411"/>
      <c r="C974" s="411"/>
      <c r="D974" s="411"/>
      <c r="E974" s="411"/>
      <c r="F974" s="411"/>
      <c r="G974" s="411"/>
      <c r="H974" s="411"/>
      <c r="I974" s="411"/>
    </row>
    <row r="975" spans="2:9">
      <c r="B975" s="1361" t="s">
        <v>444</v>
      </c>
      <c r="C975" s="1363" t="s">
        <v>445</v>
      </c>
      <c r="D975" s="1363" t="s">
        <v>392</v>
      </c>
      <c r="E975" s="1363" t="s">
        <v>446</v>
      </c>
      <c r="F975" s="1363" t="s">
        <v>447</v>
      </c>
      <c r="G975" s="1363" t="s">
        <v>448</v>
      </c>
      <c r="H975" s="1363" t="s">
        <v>449</v>
      </c>
      <c r="I975" s="1363"/>
    </row>
    <row r="976" spans="2:9">
      <c r="B976" s="1362"/>
      <c r="C976" s="1362"/>
      <c r="D976" s="1362"/>
      <c r="E976" s="1362"/>
      <c r="F976" s="1362"/>
      <c r="G976" s="1362"/>
      <c r="H976" s="1362"/>
      <c r="I976" s="1362"/>
    </row>
    <row r="977" spans="2:9" ht="15" thickBot="1">
      <c r="B977" s="733" t="s">
        <v>139</v>
      </c>
      <c r="C977" s="734" t="s">
        <v>139</v>
      </c>
      <c r="D977" s="735" t="s">
        <v>139</v>
      </c>
      <c r="E977" s="735" t="s">
        <v>139</v>
      </c>
      <c r="F977" s="735" t="s">
        <v>139</v>
      </c>
      <c r="G977" s="735" t="s">
        <v>139</v>
      </c>
      <c r="H977" s="735" t="s">
        <v>139</v>
      </c>
      <c r="I977" s="735"/>
    </row>
    <row r="978" spans="2:9" ht="15" thickTop="1">
      <c r="B978" s="630"/>
      <c r="C978" s="411"/>
      <c r="D978" s="411"/>
      <c r="E978" s="411"/>
      <c r="F978" s="411"/>
      <c r="G978" s="411"/>
      <c r="H978" s="411"/>
      <c r="I978" s="411"/>
    </row>
    <row r="979" spans="2:9">
      <c r="B979" s="1361" t="s">
        <v>444</v>
      </c>
      <c r="C979" s="1361" t="s">
        <v>456</v>
      </c>
      <c r="D979" s="1363" t="s">
        <v>457</v>
      </c>
      <c r="E979" s="1363" t="s">
        <v>458</v>
      </c>
      <c r="F979" s="1363" t="s">
        <v>459</v>
      </c>
      <c r="G979" s="1356"/>
      <c r="H979" s="1356"/>
      <c r="I979" s="1356"/>
    </row>
    <row r="980" spans="2:9">
      <c r="B980" s="1362"/>
      <c r="C980" s="1362"/>
      <c r="D980" s="1362"/>
      <c r="E980" s="1362"/>
      <c r="F980" s="1362"/>
      <c r="G980" s="1357"/>
      <c r="H980" s="1357"/>
      <c r="I980" s="1357"/>
    </row>
    <row r="981" spans="2:9" ht="15" thickBot="1">
      <c r="B981" s="733" t="s">
        <v>139</v>
      </c>
      <c r="C981" s="734" t="s">
        <v>139</v>
      </c>
      <c r="D981" s="735" t="s">
        <v>139</v>
      </c>
      <c r="E981" s="735" t="s">
        <v>139</v>
      </c>
      <c r="F981" s="735" t="s">
        <v>139</v>
      </c>
      <c r="G981" s="736"/>
      <c r="H981" s="736"/>
      <c r="I981" s="736"/>
    </row>
    <row r="982" spans="2:9" ht="15" thickTop="1">
      <c r="B982" s="630" t="s">
        <v>1123</v>
      </c>
      <c r="C982" s="411"/>
      <c r="D982" s="411"/>
      <c r="E982" s="411"/>
      <c r="F982" s="411"/>
      <c r="G982" s="411"/>
      <c r="H982" s="411"/>
      <c r="I982" s="411"/>
    </row>
    <row r="983" spans="2:9">
      <c r="B983" s="556"/>
      <c r="C983" s="411"/>
      <c r="D983" s="411"/>
      <c r="E983" s="411"/>
      <c r="F983" s="411"/>
      <c r="G983" s="411"/>
      <c r="H983" s="411"/>
      <c r="I983" s="411"/>
    </row>
    <row r="984" spans="2:9">
      <c r="B984" s="564"/>
      <c r="C984" s="411"/>
      <c r="D984" s="411"/>
      <c r="E984" s="411"/>
      <c r="F984" s="411"/>
      <c r="G984" s="411"/>
      <c r="H984" s="411"/>
      <c r="I984" s="411"/>
    </row>
    <row r="985" spans="2:9">
      <c r="B985" s="1358" t="s">
        <v>92</v>
      </c>
      <c r="C985" s="1358"/>
      <c r="D985" s="1358"/>
      <c r="E985" s="1358"/>
      <c r="F985" s="1358"/>
      <c r="G985" s="1358"/>
      <c r="H985" s="1358"/>
      <c r="I985" s="1358"/>
    </row>
    <row r="986" spans="2:9">
      <c r="B986" s="413" t="s">
        <v>91</v>
      </c>
      <c r="C986" s="411"/>
      <c r="D986" s="411"/>
      <c r="E986" s="411"/>
      <c r="F986" s="411"/>
      <c r="G986" s="411"/>
      <c r="H986" s="411"/>
      <c r="I986" s="411"/>
    </row>
    <row r="987" spans="2:9">
      <c r="B987" s="411"/>
      <c r="C987" s="411"/>
      <c r="D987" s="411"/>
      <c r="E987" s="411"/>
      <c r="F987" s="411"/>
      <c r="G987" s="411"/>
      <c r="H987" s="411"/>
      <c r="I987" s="411"/>
    </row>
    <row r="988" spans="2:9" ht="39.6">
      <c r="B988" s="1361" t="s">
        <v>389</v>
      </c>
      <c r="C988" s="563" t="s">
        <v>464</v>
      </c>
      <c r="D988" s="563" t="s">
        <v>392</v>
      </c>
      <c r="E988" s="1363" t="s">
        <v>465</v>
      </c>
      <c r="F988" s="1363" t="s">
        <v>466</v>
      </c>
      <c r="G988" s="1363" t="s">
        <v>467</v>
      </c>
      <c r="H988" s="1363" t="s">
        <v>468</v>
      </c>
      <c r="I988" s="1363"/>
    </row>
    <row r="989" spans="2:9">
      <c r="B989" s="1362"/>
      <c r="C989" s="562"/>
      <c r="D989" s="562"/>
      <c r="E989" s="1362"/>
      <c r="F989" s="1362"/>
      <c r="G989" s="1362"/>
      <c r="H989" s="1362"/>
      <c r="I989" s="1362"/>
    </row>
    <row r="990" spans="2:9">
      <c r="B990" s="547" t="s">
        <v>1154</v>
      </c>
      <c r="C990" s="540" t="s">
        <v>1178</v>
      </c>
      <c r="D990" s="540" t="s">
        <v>469</v>
      </c>
      <c r="E990" s="540" t="s">
        <v>965</v>
      </c>
      <c r="F990" s="544">
        <v>0.58333333333333337</v>
      </c>
      <c r="G990" s="540" t="s">
        <v>769</v>
      </c>
      <c r="H990" s="540" t="s">
        <v>1117</v>
      </c>
      <c r="I990" s="540"/>
    </row>
    <row r="991" spans="2:9" ht="25.8" thickBot="1">
      <c r="B991" s="702" t="s">
        <v>1155</v>
      </c>
      <c r="C991" s="737" t="s">
        <v>605</v>
      </c>
      <c r="D991" s="543" t="s">
        <v>399</v>
      </c>
      <c r="E991" s="543" t="s">
        <v>1155</v>
      </c>
      <c r="F991" s="545">
        <v>0.63541666666666663</v>
      </c>
      <c r="G991" s="738" t="s">
        <v>1179</v>
      </c>
      <c r="H991" s="543" t="s">
        <v>1180</v>
      </c>
      <c r="I991" s="543"/>
    </row>
    <row r="992" spans="2:9" ht="15" thickTop="1">
      <c r="B992" s="630"/>
      <c r="C992" s="411"/>
      <c r="D992" s="411"/>
      <c r="E992" s="411"/>
      <c r="F992" s="411"/>
      <c r="G992" s="411"/>
      <c r="H992" s="411"/>
      <c r="I992" s="411"/>
    </row>
    <row r="993" spans="2:9">
      <c r="B993" s="1361" t="s">
        <v>389</v>
      </c>
      <c r="C993" s="1361" t="s">
        <v>471</v>
      </c>
      <c r="D993" s="1363" t="s">
        <v>472</v>
      </c>
      <c r="E993" s="1363" t="s">
        <v>473</v>
      </c>
      <c r="F993" s="1363" t="s">
        <v>458</v>
      </c>
      <c r="G993" s="1356"/>
      <c r="H993" s="1356"/>
      <c r="I993" s="1356"/>
    </row>
    <row r="994" spans="2:9">
      <c r="B994" s="1362"/>
      <c r="C994" s="1362"/>
      <c r="D994" s="1362"/>
      <c r="E994" s="1362"/>
      <c r="F994" s="1362"/>
      <c r="G994" s="1357"/>
      <c r="H994" s="1357"/>
      <c r="I994" s="1357"/>
    </row>
    <row r="995" spans="2:9">
      <c r="B995" s="739" t="s">
        <v>1154</v>
      </c>
      <c r="C995" s="540" t="s">
        <v>139</v>
      </c>
      <c r="D995" s="540" t="s">
        <v>139</v>
      </c>
      <c r="E995" s="540" t="s">
        <v>1181</v>
      </c>
      <c r="F995" s="540" t="s">
        <v>399</v>
      </c>
      <c r="G995" s="540"/>
      <c r="H995" s="540"/>
      <c r="I995" s="540"/>
    </row>
    <row r="996" spans="2:9" ht="15" thickBot="1">
      <c r="B996" s="740" t="s">
        <v>1155</v>
      </c>
      <c r="C996" s="737" t="s">
        <v>629</v>
      </c>
      <c r="D996" s="543" t="s">
        <v>968</v>
      </c>
      <c r="E996" s="543" t="s">
        <v>1182</v>
      </c>
      <c r="F996" s="543" t="s">
        <v>399</v>
      </c>
      <c r="G996" s="540"/>
      <c r="H996" s="540"/>
      <c r="I996" s="540"/>
    </row>
    <row r="997" spans="2:9" ht="15" thickTop="1">
      <c r="B997" s="630" t="s">
        <v>1183</v>
      </c>
      <c r="C997" s="411"/>
      <c r="D997" s="411"/>
      <c r="E997" s="411"/>
      <c r="F997" s="411"/>
      <c r="G997" s="411"/>
      <c r="H997" s="411"/>
      <c r="I997" s="411"/>
    </row>
    <row r="998" spans="2:9">
      <c r="B998" s="1393"/>
      <c r="C998" s="1368"/>
      <c r="D998" s="1368"/>
      <c r="E998" s="1368"/>
      <c r="F998" s="1368"/>
      <c r="G998" s="1368"/>
      <c r="H998" s="1368"/>
      <c r="I998" s="1368"/>
    </row>
    <row r="999" spans="2:9">
      <c r="B999" s="411"/>
      <c r="C999" s="411"/>
      <c r="D999" s="411"/>
      <c r="E999" s="411"/>
      <c r="F999" s="411"/>
      <c r="G999" s="411"/>
      <c r="H999" s="411"/>
      <c r="I999" s="411"/>
    </row>
  </sheetData>
  <mergeCells count="123">
    <mergeCell ref="B2:I2"/>
    <mergeCell ref="B13:I13"/>
    <mergeCell ref="B14:I14"/>
    <mergeCell ref="B16:I16"/>
    <mergeCell ref="B31:I31"/>
    <mergeCell ref="B32:I32"/>
    <mergeCell ref="B88:I88"/>
    <mergeCell ref="B115:I115"/>
    <mergeCell ref="B116:I116"/>
    <mergeCell ref="B118:I118"/>
    <mergeCell ref="B149:I149"/>
    <mergeCell ref="B150:I150"/>
    <mergeCell ref="B34:I34"/>
    <mergeCell ref="B49:I49"/>
    <mergeCell ref="B50:I50"/>
    <mergeCell ref="B52:I52"/>
    <mergeCell ref="B85:I85"/>
    <mergeCell ref="B86:I86"/>
    <mergeCell ref="B286:I286"/>
    <mergeCell ref="B289:I289"/>
    <mergeCell ref="B336:I336"/>
    <mergeCell ref="B337:I337"/>
    <mergeCell ref="B339:I339"/>
    <mergeCell ref="B414:I414"/>
    <mergeCell ref="B151:I151"/>
    <mergeCell ref="B153:I153"/>
    <mergeCell ref="B217:I217"/>
    <mergeCell ref="B218:I218"/>
    <mergeCell ref="B221:I221"/>
    <mergeCell ref="B285:I285"/>
    <mergeCell ref="B537:I537"/>
    <mergeCell ref="B539:I539"/>
    <mergeCell ref="B559:I559"/>
    <mergeCell ref="B561:I561"/>
    <mergeCell ref="B568:I568"/>
    <mergeCell ref="B569:I569"/>
    <mergeCell ref="B494:I494"/>
    <mergeCell ref="B536:I536"/>
    <mergeCell ref="B415:I415"/>
    <mergeCell ref="B417:I417"/>
    <mergeCell ref="B492:I492"/>
    <mergeCell ref="B493:I493"/>
    <mergeCell ref="B671:I671"/>
    <mergeCell ref="B673:I673"/>
    <mergeCell ref="B720:I720"/>
    <mergeCell ref="B721:I721"/>
    <mergeCell ref="B723:I723"/>
    <mergeCell ref="B770:I770"/>
    <mergeCell ref="B571:I571"/>
    <mergeCell ref="B607:I607"/>
    <mergeCell ref="B609:I609"/>
    <mergeCell ref="B645:I645"/>
    <mergeCell ref="B647:I647"/>
    <mergeCell ref="B670:I670"/>
    <mergeCell ref="B845:I845"/>
    <mergeCell ref="B847:I847"/>
    <mergeCell ref="B859:I859"/>
    <mergeCell ref="B860:I860"/>
    <mergeCell ref="B862:I862"/>
    <mergeCell ref="B898:I898"/>
    <mergeCell ref="B771:I771"/>
    <mergeCell ref="B773:I773"/>
    <mergeCell ref="B821:I821"/>
    <mergeCell ref="B822:I822"/>
    <mergeCell ref="B824:I824"/>
    <mergeCell ref="B844:I844"/>
    <mergeCell ref="B899:I899"/>
    <mergeCell ref="B939:I939"/>
    <mergeCell ref="B940:I940"/>
    <mergeCell ref="B945:B946"/>
    <mergeCell ref="C945:C946"/>
    <mergeCell ref="D945:D946"/>
    <mergeCell ref="E945:E946"/>
    <mergeCell ref="F945:F946"/>
    <mergeCell ref="G945:G946"/>
    <mergeCell ref="H945:H946"/>
    <mergeCell ref="I945:I946"/>
    <mergeCell ref="G952:I952"/>
    <mergeCell ref="B958:I958"/>
    <mergeCell ref="B959:I959"/>
    <mergeCell ref="B960:D960"/>
    <mergeCell ref="F965:G965"/>
    <mergeCell ref="F966:G966"/>
    <mergeCell ref="B951:D951"/>
    <mergeCell ref="B952:B953"/>
    <mergeCell ref="C952:C953"/>
    <mergeCell ref="D952:D953"/>
    <mergeCell ref="E952:E953"/>
    <mergeCell ref="F952:F953"/>
    <mergeCell ref="F967:G967"/>
    <mergeCell ref="B969:I969"/>
    <mergeCell ref="B975:B976"/>
    <mergeCell ref="C975:C976"/>
    <mergeCell ref="D975:D976"/>
    <mergeCell ref="E975:E976"/>
    <mergeCell ref="F975:F976"/>
    <mergeCell ref="G975:G976"/>
    <mergeCell ref="H975:H976"/>
    <mergeCell ref="I975:I976"/>
    <mergeCell ref="B985:I985"/>
    <mergeCell ref="B988:B989"/>
    <mergeCell ref="E988:E989"/>
    <mergeCell ref="F988:F989"/>
    <mergeCell ref="G988:G989"/>
    <mergeCell ref="B979:B980"/>
    <mergeCell ref="C979:C980"/>
    <mergeCell ref="D979:D980"/>
    <mergeCell ref="E979:E980"/>
    <mergeCell ref="F979:F980"/>
    <mergeCell ref="G979:G980"/>
    <mergeCell ref="H979:H980"/>
    <mergeCell ref="H988:H989"/>
    <mergeCell ref="I979:I980"/>
    <mergeCell ref="I988:I989"/>
    <mergeCell ref="B998:I998"/>
    <mergeCell ref="B993:B994"/>
    <mergeCell ref="C993:C994"/>
    <mergeCell ref="D993:D994"/>
    <mergeCell ref="E993:E994"/>
    <mergeCell ref="F993:F994"/>
    <mergeCell ref="G993:G994"/>
    <mergeCell ref="H993:H994"/>
    <mergeCell ref="I993:I99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892F9-251C-4F71-82D4-A085E387AB12}">
  <dimension ref="A1"/>
  <sheetViews>
    <sheetView workbookViewId="0">
      <selection activeCell="B2" sqref="B2"/>
    </sheetView>
  </sheetViews>
  <sheetFormatPr baseColWidth="10" defaultRowHeight="14.4"/>
  <sheetData>
    <row r="1" spans="1:1">
      <c r="A1" s="89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676"/>
  <sheetViews>
    <sheetView view="pageBreakPreview" topLeftCell="A1658" zoomScale="56" zoomScaleNormal="100" zoomScaleSheetLayoutView="56" workbookViewId="0">
      <selection activeCell="A1658" sqref="A1:A1048576"/>
    </sheetView>
  </sheetViews>
  <sheetFormatPr baseColWidth="10" defaultRowHeight="14.4"/>
  <cols>
    <col min="1" max="1" width="2.109375" customWidth="1"/>
    <col min="2" max="2" width="47.44140625" customWidth="1"/>
    <col min="3" max="7" width="19.6640625" customWidth="1"/>
    <col min="8" max="9" width="19.6640625" style="906" customWidth="1"/>
  </cols>
  <sheetData>
    <row r="1" spans="2:9">
      <c r="B1" s="1319" t="s">
        <v>6</v>
      </c>
      <c r="C1" s="1319"/>
      <c r="D1" s="1319"/>
      <c r="E1" s="1319"/>
      <c r="F1" s="1319"/>
      <c r="G1" s="1319"/>
      <c r="H1" s="1319"/>
      <c r="I1" s="1319"/>
    </row>
    <row r="2" spans="2:9">
      <c r="B2" s="13" t="s">
        <v>5</v>
      </c>
      <c r="C2" s="14"/>
      <c r="D2" s="14"/>
      <c r="E2" s="14"/>
      <c r="F2" s="14"/>
      <c r="G2" s="14"/>
      <c r="H2" s="14"/>
      <c r="I2" s="14"/>
    </row>
    <row r="3" spans="2:9" s="1152" customFormat="1">
      <c r="B3" s="1150"/>
      <c r="C3" s="14"/>
      <c r="D3" s="14"/>
      <c r="E3" s="14"/>
      <c r="F3" s="14"/>
      <c r="G3" s="14"/>
      <c r="H3" s="14"/>
      <c r="I3" s="14"/>
    </row>
    <row r="4" spans="2:9">
      <c r="B4" s="15"/>
      <c r="C4" s="14"/>
      <c r="D4" s="14"/>
      <c r="E4" s="14"/>
      <c r="F4" s="14"/>
      <c r="G4" s="14"/>
      <c r="H4" s="14"/>
      <c r="I4" s="14"/>
    </row>
    <row r="5" spans="2:9">
      <c r="B5" s="16"/>
      <c r="C5" s="17">
        <v>2014</v>
      </c>
      <c r="D5" s="17">
        <v>2015</v>
      </c>
      <c r="E5" s="17">
        <v>2016</v>
      </c>
      <c r="F5" s="17">
        <v>2017</v>
      </c>
      <c r="G5" s="17">
        <v>2018</v>
      </c>
      <c r="H5" s="17">
        <v>2019</v>
      </c>
      <c r="I5" s="17">
        <v>2020</v>
      </c>
    </row>
    <row r="6" spans="2:9">
      <c r="B6" s="18" t="s">
        <v>111</v>
      </c>
      <c r="C6" s="20">
        <v>42.669499999999999</v>
      </c>
      <c r="D6" s="1129">
        <v>43.131965999999998</v>
      </c>
      <c r="E6" s="1129">
        <v>43.590367999999998</v>
      </c>
      <c r="F6" s="1129">
        <v>44.044811000000003</v>
      </c>
      <c r="G6" s="1129">
        <v>44.494501999999997</v>
      </c>
      <c r="H6" s="1129">
        <v>44.938712000000002</v>
      </c>
      <c r="I6" s="1129">
        <v>45.377000000000002</v>
      </c>
    </row>
    <row r="7" spans="2:9">
      <c r="B7" s="18" t="s">
        <v>112</v>
      </c>
      <c r="C7" s="20">
        <v>585893.82600561273</v>
      </c>
      <c r="D7" s="1129">
        <v>503816.99346405227</v>
      </c>
      <c r="E7" s="1129">
        <v>565532.80084793887</v>
      </c>
      <c r="F7" s="1129">
        <v>624548.90221687208</v>
      </c>
      <c r="G7" s="1129">
        <v>443805.56650259334</v>
      </c>
      <c r="H7" s="449">
        <v>420401.46923783288</v>
      </c>
      <c r="I7" s="449">
        <v>387652.77051129611</v>
      </c>
    </row>
    <row r="8" spans="2:9">
      <c r="B8" s="18" t="s">
        <v>475</v>
      </c>
      <c r="C8" s="20">
        <f>C7/C6</f>
        <v>13730.974724466252</v>
      </c>
      <c r="D8" s="1006">
        <f t="shared" ref="D8:I8" si="0">D7/D6</f>
        <v>11680.826083004245</v>
      </c>
      <c r="E8" s="1006">
        <f t="shared" si="0"/>
        <v>12973.801938261657</v>
      </c>
      <c r="F8" s="1006">
        <f t="shared" si="0"/>
        <v>14179.852019727638</v>
      </c>
      <c r="G8" s="1006">
        <f t="shared" si="0"/>
        <v>9974.3911394399547</v>
      </c>
      <c r="H8" s="1006">
        <f t="shared" si="0"/>
        <v>9354.9959606726788</v>
      </c>
      <c r="I8" s="1006">
        <f t="shared" si="0"/>
        <v>8542.9351986974925</v>
      </c>
    </row>
    <row r="9" spans="2:9">
      <c r="B9" s="18" t="s">
        <v>476</v>
      </c>
      <c r="C9" s="20">
        <v>38.080676133661619</v>
      </c>
      <c r="D9" s="449">
        <v>26.538379377542178</v>
      </c>
      <c r="E9" s="449">
        <v>41.389467881690202</v>
      </c>
      <c r="F9" s="1129">
        <v>27.570603572211816</v>
      </c>
      <c r="G9" s="1129">
        <v>33.95385617444424</v>
      </c>
      <c r="H9" s="1129">
        <v>51.11906778573443</v>
      </c>
      <c r="I9" s="1129">
        <v>37.1</v>
      </c>
    </row>
    <row r="10" spans="2:9">
      <c r="B10" s="18" t="s">
        <v>113</v>
      </c>
      <c r="C10" s="20"/>
      <c r="D10" s="1129"/>
      <c r="E10" s="1129"/>
      <c r="F10" s="1129"/>
      <c r="G10" s="1129"/>
      <c r="H10" s="1129"/>
      <c r="I10" s="1129"/>
    </row>
    <row r="11" spans="2:9">
      <c r="B11" s="21" t="s">
        <v>477</v>
      </c>
      <c r="C11" s="20">
        <v>8.5519999999999996</v>
      </c>
      <c r="D11" s="1129">
        <v>13.005000000000001</v>
      </c>
      <c r="E11" s="1129">
        <v>15.850199999999999</v>
      </c>
      <c r="F11" s="1129">
        <v>18.7742</v>
      </c>
      <c r="G11" s="1129">
        <v>37.808300000000003</v>
      </c>
      <c r="H11" s="1129">
        <v>59.895000000000003</v>
      </c>
      <c r="I11" s="1129">
        <v>84.14</v>
      </c>
    </row>
    <row r="12" spans="2:9" ht="15" thickBot="1">
      <c r="B12" s="22" t="s">
        <v>114</v>
      </c>
      <c r="C12" s="23">
        <v>8.1188161157024865</v>
      </c>
      <c r="D12" s="23">
        <v>9.2689340163934446</v>
      </c>
      <c r="E12" s="23">
        <v>14.779439271255063</v>
      </c>
      <c r="F12" s="23">
        <v>16.566548373983739</v>
      </c>
      <c r="G12" s="23">
        <v>28.09371859504132</v>
      </c>
      <c r="H12" s="23">
        <v>48.242306995884796</v>
      </c>
      <c r="I12" s="23">
        <v>70.63</v>
      </c>
    </row>
    <row r="13" spans="2:9" ht="15" thickTop="1">
      <c r="B13" s="1320" t="s">
        <v>1701</v>
      </c>
      <c r="C13" s="1320"/>
      <c r="D13" s="1320"/>
      <c r="E13" s="1320"/>
      <c r="F13" s="1320"/>
      <c r="G13" s="1320"/>
      <c r="H13" s="1320"/>
      <c r="I13" s="1320"/>
    </row>
    <row r="14" spans="2:9">
      <c r="B14" s="18"/>
      <c r="C14" s="14"/>
      <c r="D14" s="14"/>
      <c r="E14" s="14"/>
      <c r="F14" s="14"/>
      <c r="G14" s="14"/>
      <c r="H14" s="14"/>
      <c r="I14" s="14"/>
    </row>
    <row r="15" spans="2:9">
      <c r="B15" s="1319" t="s">
        <v>8</v>
      </c>
      <c r="C15" s="1319"/>
      <c r="D15" s="1319"/>
      <c r="E15" s="1319"/>
      <c r="F15" s="1319"/>
      <c r="G15" s="1319"/>
      <c r="H15" s="1319"/>
      <c r="I15" s="1319"/>
    </row>
    <row r="16" spans="2:9">
      <c r="B16" s="13" t="s">
        <v>7</v>
      </c>
      <c r="C16" s="14"/>
      <c r="D16" s="14"/>
      <c r="E16" s="14"/>
      <c r="F16" s="14"/>
      <c r="G16" s="14"/>
      <c r="H16" s="14"/>
      <c r="I16" s="14"/>
    </row>
    <row r="17" spans="2:9">
      <c r="B17" s="26" t="s">
        <v>115</v>
      </c>
      <c r="C17" s="14"/>
      <c r="D17" s="14"/>
      <c r="E17" s="14"/>
      <c r="F17" s="14"/>
      <c r="G17" s="14"/>
      <c r="H17" s="14"/>
      <c r="I17" s="14"/>
    </row>
    <row r="18" spans="2:9">
      <c r="B18" s="27"/>
      <c r="C18" s="14"/>
      <c r="D18" s="14"/>
      <c r="E18" s="14"/>
      <c r="F18" s="14"/>
      <c r="G18" s="14"/>
      <c r="H18" s="14"/>
      <c r="I18" s="14"/>
    </row>
    <row r="19" spans="2:9">
      <c r="B19" s="16"/>
      <c r="C19" s="17">
        <v>2014</v>
      </c>
      <c r="D19" s="17">
        <v>2015</v>
      </c>
      <c r="E19" s="17">
        <v>2016</v>
      </c>
      <c r="F19" s="17">
        <v>2017</v>
      </c>
      <c r="G19" s="17">
        <v>2018</v>
      </c>
      <c r="H19" s="17">
        <v>2019</v>
      </c>
      <c r="I19" s="17">
        <v>2020</v>
      </c>
    </row>
    <row r="20" spans="2:9">
      <c r="B20" s="28" t="s">
        <v>116</v>
      </c>
      <c r="C20" s="29">
        <v>36925.478718428443</v>
      </c>
      <c r="D20" s="29">
        <v>32721.316801230292</v>
      </c>
      <c r="E20" s="29">
        <v>33287.361862941791</v>
      </c>
      <c r="F20" s="29">
        <v>37394.128910952262</v>
      </c>
      <c r="G20" s="29">
        <v>19591.417149144498</v>
      </c>
      <c r="H20" s="29">
        <v>16864.680223724852</v>
      </c>
      <c r="I20" s="29">
        <v>19462.819075350606</v>
      </c>
    </row>
    <row r="21" spans="2:9">
      <c r="B21" s="30" t="s">
        <v>117</v>
      </c>
      <c r="C21" s="29">
        <v>38012.538470533211</v>
      </c>
      <c r="D21" s="29">
        <v>29152.288043060358</v>
      </c>
      <c r="E21" s="29">
        <v>31942.581733984433</v>
      </c>
      <c r="F21" s="29">
        <v>28831.525124905456</v>
      </c>
      <c r="G21" s="29">
        <v>20472.598212561792</v>
      </c>
      <c r="H21" s="29">
        <v>15730.392570331413</v>
      </c>
      <c r="I21" s="29">
        <v>20899.100059424771</v>
      </c>
    </row>
    <row r="22" spans="2:9">
      <c r="B22" s="31" t="s">
        <v>118</v>
      </c>
      <c r="C22" s="29"/>
      <c r="D22" s="29"/>
      <c r="E22" s="29"/>
      <c r="F22" s="29"/>
      <c r="G22" s="29"/>
      <c r="H22" s="29"/>
      <c r="I22" s="29"/>
    </row>
    <row r="23" spans="2:9">
      <c r="B23" s="32" t="s">
        <v>119</v>
      </c>
      <c r="C23" s="29">
        <v>37047.585360149678</v>
      </c>
      <c r="D23" s="29">
        <v>28737.621914648211</v>
      </c>
      <c r="E23" s="29">
        <v>31236.392853087029</v>
      </c>
      <c r="F23" s="29">
        <v>27916.856910014809</v>
      </c>
      <c r="G23" s="29">
        <v>19961.053022748973</v>
      </c>
      <c r="H23" s="29">
        <v>15573.989965773435</v>
      </c>
      <c r="I23" s="29">
        <v>20509.042607558829</v>
      </c>
    </row>
    <row r="24" spans="2:9">
      <c r="B24" s="32" t="s">
        <v>120</v>
      </c>
      <c r="C24" s="29">
        <v>964.95311038353611</v>
      </c>
      <c r="D24" s="29">
        <v>414.66612841214913</v>
      </c>
      <c r="E24" s="29">
        <v>706.18888089740199</v>
      </c>
      <c r="F24" s="29">
        <v>914.66821489064785</v>
      </c>
      <c r="G24" s="29">
        <v>511.54518981281882</v>
      </c>
      <c r="H24" s="29">
        <v>156.40260455797645</v>
      </c>
      <c r="I24" s="29">
        <v>390.05745186593771</v>
      </c>
    </row>
    <row r="25" spans="2:9">
      <c r="B25" s="30" t="s">
        <v>121</v>
      </c>
      <c r="C25" s="29">
        <v>74938.017188961647</v>
      </c>
      <c r="D25" s="29">
        <v>61873.604844290647</v>
      </c>
      <c r="E25" s="29">
        <v>65229.943596926227</v>
      </c>
      <c r="F25" s="29">
        <v>66225.654035857719</v>
      </c>
      <c r="G25" s="29">
        <v>40064.01536170629</v>
      </c>
      <c r="H25" s="29">
        <v>32595.072794056265</v>
      </c>
      <c r="I25" s="29">
        <v>40361.919134775373</v>
      </c>
    </row>
    <row r="26" spans="2:9">
      <c r="B26" s="30" t="s">
        <v>122</v>
      </c>
      <c r="C26" s="29"/>
      <c r="D26" s="29"/>
      <c r="E26" s="29"/>
      <c r="F26" s="29"/>
      <c r="G26" s="29"/>
      <c r="H26" s="29"/>
      <c r="I26" s="29"/>
    </row>
    <row r="27" spans="2:9">
      <c r="B27" s="33" t="s">
        <v>123</v>
      </c>
      <c r="C27" s="458" t="s">
        <v>124</v>
      </c>
      <c r="D27" s="458" t="s">
        <v>124</v>
      </c>
      <c r="E27" s="458" t="s">
        <v>124</v>
      </c>
      <c r="F27" s="458" t="s">
        <v>124</v>
      </c>
      <c r="G27" s="458" t="s">
        <v>124</v>
      </c>
      <c r="H27" s="458" t="s">
        <v>124</v>
      </c>
      <c r="I27" s="458" t="s">
        <v>124</v>
      </c>
    </row>
    <row r="28" spans="2:9">
      <c r="B28" s="33" t="s">
        <v>478</v>
      </c>
      <c r="C28" s="34" t="s">
        <v>124</v>
      </c>
      <c r="D28" s="458" t="s">
        <v>124</v>
      </c>
      <c r="E28" s="458" t="s">
        <v>124</v>
      </c>
      <c r="F28" s="458" t="s">
        <v>124</v>
      </c>
      <c r="G28" s="458" t="s">
        <v>124</v>
      </c>
      <c r="H28" s="458" t="s">
        <v>124</v>
      </c>
      <c r="I28" s="458" t="s">
        <v>124</v>
      </c>
    </row>
    <row r="29" spans="2:9">
      <c r="B29" s="33" t="s">
        <v>125</v>
      </c>
      <c r="C29" s="34" t="s">
        <v>124</v>
      </c>
      <c r="D29" s="458" t="s">
        <v>124</v>
      </c>
      <c r="E29" s="458" t="s">
        <v>124</v>
      </c>
      <c r="F29" s="458" t="s">
        <v>124</v>
      </c>
      <c r="G29" s="458" t="s">
        <v>124</v>
      </c>
      <c r="H29" s="458" t="s">
        <v>124</v>
      </c>
      <c r="I29" s="458" t="s">
        <v>124</v>
      </c>
    </row>
    <row r="30" spans="2:9">
      <c r="B30" s="33" t="s">
        <v>126</v>
      </c>
      <c r="C30" s="34" t="s">
        <v>124</v>
      </c>
      <c r="D30" s="458" t="s">
        <v>124</v>
      </c>
      <c r="E30" s="458" t="s">
        <v>124</v>
      </c>
      <c r="F30" s="458" t="s">
        <v>124</v>
      </c>
      <c r="G30" s="458" t="s">
        <v>124</v>
      </c>
      <c r="H30" s="458" t="s">
        <v>124</v>
      </c>
      <c r="I30" s="458" t="s">
        <v>124</v>
      </c>
    </row>
    <row r="31" spans="2:9" ht="15" thickBot="1">
      <c r="B31" s="22" t="s">
        <v>127</v>
      </c>
      <c r="C31" s="34" t="s">
        <v>124</v>
      </c>
      <c r="D31" s="458" t="s">
        <v>124</v>
      </c>
      <c r="E31" s="458" t="s">
        <v>124</v>
      </c>
      <c r="F31" s="458" t="s">
        <v>124</v>
      </c>
      <c r="G31" s="458" t="s">
        <v>124</v>
      </c>
      <c r="H31" s="458" t="s">
        <v>124</v>
      </c>
      <c r="I31" s="458" t="s">
        <v>124</v>
      </c>
    </row>
    <row r="32" spans="2:9" ht="15" thickTop="1">
      <c r="B32" s="1320" t="s">
        <v>128</v>
      </c>
      <c r="C32" s="1320"/>
      <c r="D32" s="1320"/>
      <c r="E32" s="1320"/>
      <c r="F32" s="1320"/>
      <c r="G32" s="1320"/>
      <c r="H32" s="1320"/>
      <c r="I32" s="1320"/>
    </row>
    <row r="33" spans="2:9">
      <c r="B33" s="27"/>
      <c r="C33" s="14"/>
      <c r="D33" s="14"/>
      <c r="E33" s="14"/>
      <c r="F33" s="14"/>
      <c r="G33" s="14"/>
      <c r="H33" s="14"/>
      <c r="I33" s="14"/>
    </row>
    <row r="34" spans="2:9">
      <c r="B34" s="1319" t="s">
        <v>10</v>
      </c>
      <c r="C34" s="1319"/>
      <c r="D34" s="1319"/>
      <c r="E34" s="1319"/>
      <c r="F34" s="1319"/>
      <c r="G34" s="1319"/>
      <c r="H34" s="1319"/>
      <c r="I34" s="1319"/>
    </row>
    <row r="35" spans="2:9">
      <c r="B35" s="13" t="s">
        <v>9</v>
      </c>
      <c r="C35" s="14"/>
      <c r="D35" s="14"/>
      <c r="E35" s="14"/>
      <c r="F35" s="14"/>
      <c r="G35" s="14"/>
      <c r="H35" s="14"/>
      <c r="I35" s="14"/>
    </row>
    <row r="36" spans="2:9">
      <c r="B36" s="35" t="s">
        <v>115</v>
      </c>
      <c r="C36" s="14"/>
      <c r="D36" s="14"/>
      <c r="E36" s="14"/>
      <c r="F36" s="14"/>
      <c r="G36" s="14"/>
      <c r="H36" s="14"/>
      <c r="I36" s="14"/>
    </row>
    <row r="37" spans="2:9">
      <c r="B37" s="27"/>
      <c r="C37" s="14"/>
      <c r="D37" s="14"/>
      <c r="E37" s="14"/>
      <c r="F37" s="14"/>
      <c r="G37" s="14"/>
      <c r="H37" s="14"/>
      <c r="I37" s="14"/>
    </row>
    <row r="38" spans="2:9">
      <c r="B38" s="16"/>
      <c r="C38" s="17">
        <v>2014</v>
      </c>
      <c r="D38" s="17">
        <v>2015</v>
      </c>
      <c r="E38" s="17">
        <v>2016</v>
      </c>
      <c r="F38" s="17">
        <v>2017</v>
      </c>
      <c r="G38" s="17">
        <v>2018</v>
      </c>
      <c r="H38" s="17">
        <v>2019</v>
      </c>
      <c r="I38" s="17">
        <v>2020</v>
      </c>
    </row>
    <row r="39" spans="2:9">
      <c r="B39" s="28" t="s">
        <v>129</v>
      </c>
      <c r="C39" s="36">
        <v>20212.114125350796</v>
      </c>
      <c r="D39" s="36">
        <v>34124.898109901347</v>
      </c>
      <c r="E39" s="36">
        <v>29868.960644029728</v>
      </c>
      <c r="F39" s="36">
        <v>24237.730502498107</v>
      </c>
      <c r="G39" s="36">
        <v>28683.304988587159</v>
      </c>
      <c r="H39" s="36">
        <v>21296.518908089154</v>
      </c>
      <c r="I39" s="36">
        <v>17687.283099595912</v>
      </c>
    </row>
    <row r="40" spans="2:9">
      <c r="B40" s="31" t="s">
        <v>118</v>
      </c>
      <c r="C40" s="36"/>
      <c r="D40" s="36"/>
      <c r="E40" s="36"/>
      <c r="F40" s="36"/>
      <c r="G40" s="36"/>
      <c r="H40" s="36"/>
      <c r="I40" s="36"/>
    </row>
    <row r="41" spans="2:9">
      <c r="B41" s="21" t="s">
        <v>130</v>
      </c>
      <c r="C41" s="36">
        <v>12138.914873713751</v>
      </c>
      <c r="D41" s="36">
        <v>11158.246828143021</v>
      </c>
      <c r="E41" s="36">
        <v>14324.677291138283</v>
      </c>
      <c r="F41" s="36">
        <v>11419.927347104003</v>
      </c>
      <c r="G41" s="36">
        <v>14532.285238955466</v>
      </c>
      <c r="H41" s="36">
        <v>12387.945571416645</v>
      </c>
      <c r="I41" s="36">
        <v>6803.3634418825768</v>
      </c>
    </row>
    <row r="42" spans="2:9">
      <c r="B42" s="21" t="s">
        <v>131</v>
      </c>
      <c r="C42" s="36">
        <v>8073.1992516370447</v>
      </c>
      <c r="D42" s="36">
        <v>22966.651281758328</v>
      </c>
      <c r="E42" s="36">
        <v>15544.283352891447</v>
      </c>
      <c r="F42" s="36">
        <v>12817.803155394104</v>
      </c>
      <c r="G42" s="36">
        <v>14151.019749631694</v>
      </c>
      <c r="H42" s="36">
        <v>8908.573336672509</v>
      </c>
      <c r="I42" s="36">
        <v>10883.919657713335</v>
      </c>
    </row>
    <row r="43" spans="2:9">
      <c r="B43" s="14"/>
      <c r="C43" s="38"/>
      <c r="D43" s="38"/>
      <c r="E43" s="38"/>
      <c r="F43" s="38"/>
      <c r="G43" s="38"/>
      <c r="H43" s="38"/>
      <c r="I43" s="36"/>
    </row>
    <row r="44" spans="2:9">
      <c r="B44" s="33" t="s">
        <v>132</v>
      </c>
      <c r="C44" s="34">
        <v>20940.80156688494</v>
      </c>
      <c r="D44" s="458">
        <v>19549.78738946559</v>
      </c>
      <c r="E44" s="458">
        <v>30251.773983924493</v>
      </c>
      <c r="F44" s="458">
        <v>28928.050622663017</v>
      </c>
      <c r="G44" s="458">
        <v>40736.906684511065</v>
      </c>
      <c r="H44" s="458">
        <v>25008.813690625258</v>
      </c>
      <c r="I44" s="36" t="s">
        <v>124</v>
      </c>
    </row>
    <row r="45" spans="2:9">
      <c r="B45" s="33" t="s">
        <v>133</v>
      </c>
      <c r="C45" s="34">
        <v>2165.1458138447151</v>
      </c>
      <c r="D45" s="458">
        <v>4313.0268358323719</v>
      </c>
      <c r="E45" s="458">
        <v>1969.5145171669762</v>
      </c>
      <c r="F45" s="458">
        <v>697.56575513204291</v>
      </c>
      <c r="G45" s="458">
        <v>769.06081468883826</v>
      </c>
      <c r="H45" s="458">
        <v>1757.709742048585</v>
      </c>
      <c r="I45" s="36" t="s">
        <v>124</v>
      </c>
    </row>
    <row r="46" spans="2:9">
      <c r="B46" s="37"/>
      <c r="C46" s="38"/>
      <c r="D46" s="38"/>
      <c r="E46" s="38"/>
      <c r="F46" s="38"/>
      <c r="G46" s="38"/>
      <c r="H46" s="38"/>
      <c r="I46" s="36"/>
    </row>
    <row r="47" spans="2:9">
      <c r="B47" s="28" t="s">
        <v>134</v>
      </c>
      <c r="C47" s="36">
        <v>68.956618334892426</v>
      </c>
      <c r="D47" s="36">
        <v>38.346635909265665</v>
      </c>
      <c r="E47" s="36">
        <v>52.501671903193653</v>
      </c>
      <c r="F47" s="36">
        <v>47.834954352249369</v>
      </c>
      <c r="G47" s="36">
        <v>33.849154815212529</v>
      </c>
      <c r="H47" s="36">
        <v>27.295700809750393</v>
      </c>
      <c r="I47" s="36">
        <v>42.101247920133112</v>
      </c>
    </row>
    <row r="48" spans="2:9">
      <c r="B48" s="31" t="s">
        <v>118</v>
      </c>
      <c r="C48" s="36"/>
      <c r="D48" s="36"/>
      <c r="E48" s="36"/>
      <c r="F48" s="36"/>
      <c r="G48" s="36"/>
      <c r="H48" s="36"/>
      <c r="I48" s="36"/>
    </row>
    <row r="49" spans="2:9">
      <c r="B49" s="37" t="s">
        <v>130</v>
      </c>
      <c r="C49" s="36">
        <v>68.807530402245092</v>
      </c>
      <c r="D49" s="36">
        <v>37.97254901960784</v>
      </c>
      <c r="E49" s="36">
        <v>52.392840468889986</v>
      </c>
      <c r="F49" s="36">
        <v>43.079918185595126</v>
      </c>
      <c r="G49" s="36">
        <v>30.554560771047623</v>
      </c>
      <c r="H49" s="36">
        <v>25.475532181317302</v>
      </c>
      <c r="I49" s="36" t="s">
        <v>124</v>
      </c>
    </row>
    <row r="50" spans="2:9">
      <c r="B50" s="37" t="s">
        <v>131</v>
      </c>
      <c r="C50" s="36">
        <v>0.14908793264733394</v>
      </c>
      <c r="D50" s="36">
        <v>0.37408688965782388</v>
      </c>
      <c r="E50" s="36">
        <v>0.10883143430366811</v>
      </c>
      <c r="F50" s="36">
        <v>4.7550361666542384</v>
      </c>
      <c r="G50" s="36">
        <v>3.2945940441649055</v>
      </c>
      <c r="H50" s="36">
        <v>1.8201686284330911</v>
      </c>
      <c r="I50" s="36" t="s">
        <v>124</v>
      </c>
    </row>
    <row r="51" spans="2:9">
      <c r="B51" s="28"/>
      <c r="C51" s="36"/>
      <c r="D51" s="36"/>
      <c r="E51" s="36"/>
      <c r="F51" s="36"/>
      <c r="G51" s="36"/>
      <c r="H51" s="36"/>
      <c r="I51" s="36"/>
    </row>
    <row r="52" spans="2:9" ht="15" thickBot="1">
      <c r="B52" s="39" t="s">
        <v>135</v>
      </c>
      <c r="C52" s="40">
        <v>485.58161833489248</v>
      </c>
      <c r="D52" s="40">
        <v>222.34732795078813</v>
      </c>
      <c r="E52" s="40">
        <v>89.724167518390942</v>
      </c>
      <c r="F52" s="40">
        <v>25.683970555336579</v>
      </c>
      <c r="G52" s="40">
        <v>0.95933961590444417</v>
      </c>
      <c r="H52" s="40">
        <v>4.6164120544285835E-2</v>
      </c>
      <c r="I52" s="36">
        <v>0</v>
      </c>
    </row>
    <row r="53" spans="2:9" ht="15" thickTop="1">
      <c r="B53" s="25" t="s">
        <v>128</v>
      </c>
      <c r="C53" s="25"/>
      <c r="D53" s="25"/>
      <c r="E53" s="25"/>
      <c r="F53" s="25"/>
      <c r="G53" s="25"/>
      <c r="H53" s="883"/>
      <c r="I53" s="883"/>
    </row>
    <row r="54" spans="2:9">
      <c r="B54" s="27"/>
      <c r="C54" s="14"/>
      <c r="D54" s="14"/>
      <c r="E54" s="14"/>
      <c r="F54" s="14"/>
      <c r="G54" s="14"/>
      <c r="H54" s="14"/>
      <c r="I54" s="14"/>
    </row>
    <row r="55" spans="2:9">
      <c r="B55" s="1319" t="s">
        <v>12</v>
      </c>
      <c r="C55" s="1319"/>
      <c r="D55" s="1319"/>
      <c r="E55" s="1319"/>
      <c r="F55" s="1319"/>
      <c r="G55" s="1319"/>
      <c r="H55" s="1319"/>
      <c r="I55" s="1319"/>
    </row>
    <row r="56" spans="2:9">
      <c r="B56" s="13" t="s">
        <v>11</v>
      </c>
      <c r="C56" s="14"/>
      <c r="D56" s="14"/>
      <c r="E56" s="14"/>
      <c r="F56" s="14"/>
      <c r="G56" s="14"/>
      <c r="H56" s="14"/>
      <c r="I56" s="14"/>
    </row>
    <row r="57" spans="2:9">
      <c r="B57" s="26" t="s">
        <v>115</v>
      </c>
      <c r="C57" s="14"/>
      <c r="D57" s="14"/>
      <c r="E57" s="14"/>
      <c r="F57" s="14"/>
      <c r="G57" s="14"/>
      <c r="H57" s="14"/>
      <c r="I57" s="14"/>
    </row>
    <row r="58" spans="2:9">
      <c r="B58" s="27"/>
      <c r="C58" s="14"/>
      <c r="D58" s="14"/>
      <c r="E58" s="14"/>
      <c r="F58" s="14"/>
      <c r="G58" s="14"/>
      <c r="H58" s="14"/>
      <c r="I58" s="14"/>
    </row>
    <row r="59" spans="2:9">
      <c r="B59" s="16"/>
      <c r="C59" s="17">
        <v>2014</v>
      </c>
      <c r="D59" s="17">
        <v>2015</v>
      </c>
      <c r="E59" s="17">
        <v>2016</v>
      </c>
      <c r="F59" s="17">
        <v>2017</v>
      </c>
      <c r="G59" s="17">
        <v>2018</v>
      </c>
      <c r="H59" s="17">
        <v>2019</v>
      </c>
      <c r="I59" s="17">
        <v>2020</v>
      </c>
    </row>
    <row r="60" spans="2:9">
      <c r="B60" s="27" t="s">
        <v>136</v>
      </c>
      <c r="C60" s="36">
        <v>41949.444170325063</v>
      </c>
      <c r="D60" s="912">
        <v>36814.780185531708</v>
      </c>
      <c r="E60" s="912">
        <v>37514.682135841183</v>
      </c>
      <c r="F60" s="912">
        <v>41902.071086917153</v>
      </c>
      <c r="G60" s="912">
        <v>22733.335087798179</v>
      </c>
      <c r="H60" s="912">
        <v>19250.641172051088</v>
      </c>
      <c r="I60" s="912">
        <v>22555.145626337056</v>
      </c>
    </row>
    <row r="61" spans="2:9">
      <c r="B61" s="26"/>
      <c r="D61" s="1007"/>
      <c r="E61" s="1007"/>
      <c r="F61" s="1007"/>
      <c r="G61" s="1007"/>
      <c r="H61" s="1007"/>
      <c r="I61" s="1008"/>
    </row>
    <row r="62" spans="2:9">
      <c r="B62" s="27" t="s">
        <v>137</v>
      </c>
      <c r="C62" s="38">
        <v>41589.289087231045</v>
      </c>
      <c r="D62" s="912">
        <v>36560.561750711255</v>
      </c>
      <c r="E62" s="912">
        <v>37291.794309977151</v>
      </c>
      <c r="F62" s="1008">
        <v>41701.595807011749</v>
      </c>
      <c r="G62" s="1008">
        <v>22619.080995442797</v>
      </c>
      <c r="H62" s="1008">
        <v>19166.524751648718</v>
      </c>
      <c r="I62" s="912">
        <v>22472.664606608036</v>
      </c>
    </row>
    <row r="63" spans="2:9">
      <c r="B63" s="21" t="s">
        <v>118</v>
      </c>
      <c r="C63" s="36"/>
      <c r="D63" s="912"/>
      <c r="E63" s="912"/>
      <c r="F63" s="912"/>
      <c r="G63" s="912"/>
      <c r="H63" s="912"/>
    </row>
    <row r="64" spans="2:9">
      <c r="B64" s="41" t="s">
        <v>138</v>
      </c>
      <c r="C64" s="36"/>
      <c r="D64" s="912">
        <v>0</v>
      </c>
      <c r="E64" s="912">
        <v>0</v>
      </c>
      <c r="F64" s="912">
        <v>1033.33297823609</v>
      </c>
      <c r="G64" s="912">
        <v>2885.6097735153389</v>
      </c>
      <c r="H64" s="912">
        <v>6225.8953168044072</v>
      </c>
      <c r="I64" s="912">
        <v>11007.844069408129</v>
      </c>
    </row>
    <row r="65" spans="2:9">
      <c r="B65" s="41" t="s">
        <v>140</v>
      </c>
      <c r="C65" s="36"/>
      <c r="D65" s="912">
        <v>0</v>
      </c>
      <c r="E65" s="912">
        <v>8010.6962057261126</v>
      </c>
      <c r="F65" s="912">
        <v>12557.126269028773</v>
      </c>
      <c r="G65" s="912">
        <v>8357.9531478537774</v>
      </c>
      <c r="H65" s="912">
        <v>7159.1952583688117</v>
      </c>
      <c r="I65" s="912">
        <v>6270.5015450439741</v>
      </c>
    </row>
    <row r="66" spans="2:9">
      <c r="B66" s="41" t="s">
        <v>141</v>
      </c>
      <c r="D66" s="912">
        <v>0</v>
      </c>
      <c r="E66" s="912">
        <v>244.03071254621392</v>
      </c>
      <c r="F66" s="912">
        <v>2355.3600153402008</v>
      </c>
      <c r="G66" s="912">
        <v>1752.525239167061</v>
      </c>
      <c r="H66" s="912">
        <v>1313.9661073545371</v>
      </c>
      <c r="I66" s="912">
        <v>1170.1925362491086</v>
      </c>
    </row>
    <row r="67" spans="2:9">
      <c r="B67" s="41" t="s">
        <v>142</v>
      </c>
      <c r="C67" s="36">
        <v>38696.567516370436</v>
      </c>
      <c r="D67" s="912">
        <v>34058.756216839669</v>
      </c>
      <c r="E67" s="912">
        <v>27117.481123266571</v>
      </c>
      <c r="F67" s="912">
        <v>24409.029412704673</v>
      </c>
      <c r="G67" s="912">
        <v>9077.3718998209388</v>
      </c>
      <c r="H67" s="912">
        <v>4144.4194006177477</v>
      </c>
      <c r="I67" s="912">
        <v>3788.2101259805086</v>
      </c>
    </row>
    <row r="68" spans="2:9">
      <c r="B68" s="41" t="s">
        <v>143</v>
      </c>
      <c r="C68" s="36">
        <v>1958.498497427503</v>
      </c>
      <c r="D68" s="912">
        <v>1788.4603998462132</v>
      </c>
      <c r="E68" s="912">
        <v>1307.6926032479089</v>
      </c>
      <c r="F68" s="912">
        <v>779.52722353016372</v>
      </c>
      <c r="G68" s="912">
        <v>275.99759841093089</v>
      </c>
      <c r="H68" s="912">
        <v>137.49060856498872</v>
      </c>
      <c r="I68" s="912">
        <v>97.33777038269551</v>
      </c>
    </row>
    <row r="69" spans="2:9">
      <c r="B69" s="41" t="s">
        <v>144</v>
      </c>
      <c r="C69" s="36">
        <v>187.6565926099158</v>
      </c>
      <c r="D69" s="912">
        <v>152.17757631680121</v>
      </c>
      <c r="E69" s="912">
        <v>113.46778841907359</v>
      </c>
      <c r="F69" s="912">
        <v>98.859072557019743</v>
      </c>
      <c r="G69" s="912">
        <v>54.538289211628133</v>
      </c>
      <c r="H69" s="912">
        <v>56.432089489940729</v>
      </c>
      <c r="I69" s="912">
        <v>51.770858093653437</v>
      </c>
    </row>
    <row r="70" spans="2:9">
      <c r="B70" s="41" t="s">
        <v>145</v>
      </c>
      <c r="C70" s="36">
        <v>428.19809471468699</v>
      </c>
      <c r="D70" s="912">
        <v>332.32048412149197</v>
      </c>
      <c r="E70" s="912">
        <v>296.37152628988935</v>
      </c>
      <c r="F70" s="912">
        <v>282.24904390067218</v>
      </c>
      <c r="G70" s="912">
        <v>144.941719146325</v>
      </c>
      <c r="H70" s="912">
        <v>90.758827948910593</v>
      </c>
      <c r="I70" s="912">
        <v>64.64226289517471</v>
      </c>
    </row>
    <row r="71" spans="2:9">
      <c r="B71" s="41" t="s">
        <v>146</v>
      </c>
      <c r="C71" s="36">
        <v>209.48833255378855</v>
      </c>
      <c r="D71" s="912">
        <v>160.70993233371777</v>
      </c>
      <c r="E71" s="912">
        <v>148.1860821945464</v>
      </c>
      <c r="F71" s="912">
        <v>142.10991680071587</v>
      </c>
      <c r="G71" s="912">
        <v>70.143328316798161</v>
      </c>
      <c r="H71" s="912">
        <v>38.367142499373905</v>
      </c>
      <c r="I71" s="912">
        <v>22.165438554789635</v>
      </c>
    </row>
    <row r="72" spans="2:9">
      <c r="B72" s="41" t="s">
        <v>147</v>
      </c>
      <c r="C72" s="36">
        <v>108.78650818521983</v>
      </c>
      <c r="D72" s="912">
        <v>68.07562645136484</v>
      </c>
      <c r="E72" s="912">
        <v>53.824104806248492</v>
      </c>
      <c r="F72" s="912">
        <v>43.964589702890137</v>
      </c>
      <c r="G72" s="912">
        <v>0</v>
      </c>
      <c r="H72" s="912">
        <v>0</v>
      </c>
      <c r="I72" s="912">
        <v>0</v>
      </c>
    </row>
    <row r="73" spans="2:9">
      <c r="B73" s="41" t="s">
        <v>148</v>
      </c>
      <c r="C73" s="36">
        <v>9.3545369504209552E-2</v>
      </c>
      <c r="D73" s="912">
        <v>6.1514801999231067E-2</v>
      </c>
      <c r="E73" s="912">
        <v>4.4163480586995749E-2</v>
      </c>
      <c r="F73" s="912">
        <v>3.7285210554910457E-2</v>
      </c>
      <c r="G73" s="912">
        <v>0</v>
      </c>
      <c r="H73" s="912">
        <v>0</v>
      </c>
      <c r="I73" s="912">
        <v>0</v>
      </c>
    </row>
    <row r="74" spans="2:9">
      <c r="B74" s="21"/>
      <c r="C74" s="36"/>
    </row>
    <row r="75" spans="2:9">
      <c r="B75" s="27" t="s">
        <v>149</v>
      </c>
      <c r="C75" s="36"/>
      <c r="D75" s="912">
        <v>254.21843482045367</v>
      </c>
      <c r="E75" s="912">
        <v>222.88782586402704</v>
      </c>
      <c r="F75" s="912">
        <v>200.47527990540212</v>
      </c>
      <c r="G75" s="912">
        <v>114.2540923553823</v>
      </c>
      <c r="H75" s="912">
        <v>84.116420402370821</v>
      </c>
      <c r="I75" s="912">
        <v>82.48101972902306</v>
      </c>
    </row>
    <row r="76" spans="2:9">
      <c r="B76" s="21" t="s">
        <v>118</v>
      </c>
      <c r="C76" s="36"/>
      <c r="D76" s="36"/>
      <c r="E76" s="36"/>
      <c r="F76" s="36"/>
      <c r="G76" s="36"/>
      <c r="H76" s="36"/>
      <c r="I76" s="36"/>
    </row>
    <row r="77" spans="2:9" s="906" customFormat="1">
      <c r="B77" s="41" t="s">
        <v>145</v>
      </c>
      <c r="C77" s="36"/>
      <c r="D77" s="912">
        <v>0</v>
      </c>
      <c r="E77" s="912">
        <v>0</v>
      </c>
      <c r="F77" s="912">
        <v>0</v>
      </c>
      <c r="G77" s="912">
        <v>0</v>
      </c>
      <c r="H77" s="912">
        <v>0</v>
      </c>
      <c r="I77" s="912">
        <v>9.9595911575944847</v>
      </c>
    </row>
    <row r="78" spans="2:9">
      <c r="B78" s="41" t="s">
        <v>146</v>
      </c>
      <c r="C78" s="36"/>
      <c r="D78" s="912">
        <v>0.38223952326028449</v>
      </c>
      <c r="E78" s="912">
        <v>0.31362538012138652</v>
      </c>
      <c r="F78" s="912">
        <v>0.26632293253507472</v>
      </c>
      <c r="G78" s="912">
        <v>2.6052480539987251</v>
      </c>
      <c r="H78" s="912">
        <v>7.8721095250020863</v>
      </c>
      <c r="I78" s="912">
        <v>14.784882338958878</v>
      </c>
    </row>
    <row r="79" spans="2:9">
      <c r="B79" s="41" t="s">
        <v>147</v>
      </c>
      <c r="C79" s="36"/>
      <c r="D79" s="912">
        <v>67.044202691272588</v>
      </c>
      <c r="E79" s="912">
        <v>65.093449167833853</v>
      </c>
      <c r="F79" s="912">
        <v>63.938809643020747</v>
      </c>
      <c r="G79" s="912">
        <v>39.568031358193835</v>
      </c>
      <c r="H79" s="912">
        <v>29.428165957091572</v>
      </c>
      <c r="I79" s="912">
        <v>23.420489660090325</v>
      </c>
    </row>
    <row r="80" spans="2:9">
      <c r="B80" s="41" t="s">
        <v>148</v>
      </c>
      <c r="C80" s="36"/>
      <c r="D80" s="912">
        <v>112.59395486351406</v>
      </c>
      <c r="E80" s="912">
        <v>96.600886550327502</v>
      </c>
      <c r="F80" s="912">
        <v>84.87179214027762</v>
      </c>
      <c r="G80" s="912">
        <v>46.558559892933559</v>
      </c>
      <c r="H80" s="912">
        <v>30.705401118624255</v>
      </c>
      <c r="I80" s="912">
        <v>22.847634894223912</v>
      </c>
    </row>
    <row r="81" spans="2:9">
      <c r="B81" s="41" t="s">
        <v>150</v>
      </c>
      <c r="C81" s="36"/>
      <c r="D81" s="912">
        <v>28.738831257208773</v>
      </c>
      <c r="E81" s="912">
        <v>23.580384411553165</v>
      </c>
      <c r="F81" s="912">
        <v>19.907639206996837</v>
      </c>
      <c r="G81" s="912">
        <v>9.8853955348428784</v>
      </c>
      <c r="H81" s="912">
        <v>6.2400868185992149</v>
      </c>
      <c r="I81" s="912">
        <v>4.4420014261944374</v>
      </c>
    </row>
    <row r="82" spans="2:9">
      <c r="B82" s="41" t="s">
        <v>151</v>
      </c>
      <c r="C82" s="36"/>
      <c r="D82" s="912">
        <v>19.390079373317946</v>
      </c>
      <c r="E82" s="912">
        <v>15.909735870840743</v>
      </c>
      <c r="F82" s="912">
        <v>13.431997102406495</v>
      </c>
      <c r="G82" s="912">
        <v>6.6698317565190708</v>
      </c>
      <c r="H82" s="912">
        <v>4.2102846648301195</v>
      </c>
      <c r="I82" s="912">
        <v>2.9970881863560734</v>
      </c>
    </row>
    <row r="83" spans="2:9">
      <c r="B83" s="41" t="s">
        <v>152</v>
      </c>
      <c r="C83" s="943"/>
      <c r="D83" s="912">
        <v>20.864692728950413</v>
      </c>
      <c r="E83" s="912">
        <v>17.11965779611614</v>
      </c>
      <c r="F83" s="912">
        <v>14.452812902813436</v>
      </c>
      <c r="G83" s="912">
        <v>7.1767310352488742</v>
      </c>
      <c r="H83" s="912">
        <v>4.5302612905918682</v>
      </c>
      <c r="I83" s="912">
        <v>3.2248633230330399</v>
      </c>
    </row>
    <row r="84" spans="2:9">
      <c r="B84" s="41" t="s">
        <v>153</v>
      </c>
      <c r="C84" s="943"/>
      <c r="D84" s="912">
        <v>4.8922502814302193</v>
      </c>
      <c r="E84" s="912">
        <v>4.0141449319251494</v>
      </c>
      <c r="F84" s="912">
        <v>3.3889593165088256</v>
      </c>
      <c r="G84" s="912">
        <v>1.6828315475702424</v>
      </c>
      <c r="H84" s="912">
        <v>1.0622756490525085</v>
      </c>
      <c r="I84" s="912">
        <v>0.75618017589731401</v>
      </c>
    </row>
    <row r="85" spans="2:9">
      <c r="B85" s="41" t="s">
        <v>154</v>
      </c>
      <c r="C85" s="943"/>
      <c r="D85" s="912">
        <v>0.31239401460976546</v>
      </c>
      <c r="E85" s="912">
        <v>0.25633745946423392</v>
      </c>
      <c r="F85" s="912">
        <v>0.21641401497800175</v>
      </c>
      <c r="G85" s="912">
        <v>0.10746317607509463</v>
      </c>
      <c r="H85" s="912">
        <v>6.7835378579180219E-2</v>
      </c>
      <c r="I85" s="912">
        <v>4.8288566674589965E-2</v>
      </c>
    </row>
    <row r="86" spans="2:9">
      <c r="B86" s="26"/>
      <c r="C86" s="36"/>
      <c r="D86" s="36"/>
      <c r="E86" s="36"/>
      <c r="F86" s="36"/>
      <c r="G86" s="36"/>
      <c r="H86" s="36"/>
      <c r="I86" s="36"/>
    </row>
    <row r="87" spans="2:9">
      <c r="B87" s="42" t="s">
        <v>155</v>
      </c>
      <c r="C87" s="36">
        <v>4831.0751764344895</v>
      </c>
      <c r="D87" s="912">
        <v>4093.4942714340632</v>
      </c>
      <c r="E87" s="912">
        <v>4227.3393395666935</v>
      </c>
      <c r="F87" s="912">
        <v>4509.7801237868989</v>
      </c>
      <c r="G87" s="912">
        <v>3142.6365639290843</v>
      </c>
      <c r="H87" s="912">
        <v>2392.4401035144838</v>
      </c>
      <c r="I87" s="912">
        <v>3092.7467910625146</v>
      </c>
    </row>
    <row r="88" spans="2:9" ht="15" thickBot="1">
      <c r="B88" s="43" t="s">
        <v>116</v>
      </c>
      <c r="C88" s="23">
        <v>39539.640073642222</v>
      </c>
      <c r="D88" s="912">
        <v>32721.316801230292</v>
      </c>
      <c r="E88" s="912">
        <v>33287.361862941791</v>
      </c>
      <c r="F88" s="912">
        <v>37394.128910952262</v>
      </c>
      <c r="G88" s="912">
        <v>19591.417149144498</v>
      </c>
      <c r="H88" s="912">
        <v>16864.680223724852</v>
      </c>
      <c r="I88" s="912">
        <v>19462.823864986927</v>
      </c>
    </row>
    <row r="89" spans="2:9" ht="15" thickTop="1">
      <c r="B89" s="1320" t="s">
        <v>128</v>
      </c>
      <c r="C89" s="1320"/>
      <c r="D89" s="1320"/>
      <c r="E89" s="1320"/>
      <c r="F89" s="1320"/>
      <c r="G89" s="1320"/>
      <c r="H89" s="1320"/>
      <c r="I89" s="1320"/>
    </row>
    <row r="90" spans="2:9">
      <c r="B90" s="27"/>
      <c r="C90" s="14"/>
      <c r="D90" s="14"/>
      <c r="E90" s="14"/>
      <c r="F90" s="14"/>
      <c r="G90" s="14"/>
      <c r="H90" s="14"/>
      <c r="I90" s="14"/>
    </row>
    <row r="91" spans="2:9">
      <c r="B91" s="1319" t="s">
        <v>14</v>
      </c>
      <c r="C91" s="1319"/>
      <c r="D91" s="1319"/>
      <c r="E91" s="1319"/>
      <c r="F91" s="1319"/>
      <c r="G91" s="1319"/>
      <c r="H91" s="1319"/>
      <c r="I91" s="1319"/>
    </row>
    <row r="92" spans="2:9">
      <c r="B92" s="13" t="s">
        <v>13</v>
      </c>
      <c r="C92" s="14"/>
      <c r="D92" s="14"/>
      <c r="E92" s="14"/>
      <c r="F92" s="14"/>
      <c r="G92" s="14"/>
      <c r="H92" s="14"/>
      <c r="I92" s="14"/>
    </row>
    <row r="93" spans="2:9">
      <c r="B93" s="26" t="s">
        <v>156</v>
      </c>
      <c r="C93" s="14"/>
      <c r="D93" s="14"/>
      <c r="E93" s="14"/>
      <c r="F93" s="14"/>
      <c r="G93" s="14"/>
      <c r="H93" s="14"/>
      <c r="I93" s="14"/>
    </row>
    <row r="94" spans="2:9">
      <c r="B94" s="18"/>
      <c r="C94" s="14"/>
      <c r="D94" s="14"/>
      <c r="E94" s="14"/>
      <c r="F94" s="14"/>
      <c r="G94" s="14"/>
      <c r="H94" s="14"/>
      <c r="I94" s="14"/>
    </row>
    <row r="95" spans="2:9">
      <c r="B95" s="16"/>
      <c r="C95" s="17">
        <v>2014</v>
      </c>
      <c r="D95" s="17">
        <v>2015</v>
      </c>
      <c r="E95" s="17">
        <v>2016</v>
      </c>
      <c r="F95" s="17">
        <v>2017</v>
      </c>
      <c r="G95" s="17">
        <v>2018</v>
      </c>
      <c r="H95" s="17">
        <v>2019</v>
      </c>
      <c r="I95" s="17">
        <v>2020</v>
      </c>
    </row>
    <row r="96" spans="2:9">
      <c r="B96" s="44" t="s">
        <v>157</v>
      </c>
      <c r="C96" s="45">
        <v>1</v>
      </c>
      <c r="D96" s="45">
        <v>1</v>
      </c>
      <c r="E96" s="45">
        <v>1</v>
      </c>
      <c r="F96" s="45">
        <v>1</v>
      </c>
      <c r="G96" s="45">
        <v>1</v>
      </c>
      <c r="H96" s="45">
        <v>1</v>
      </c>
      <c r="I96" s="45">
        <v>1</v>
      </c>
    </row>
    <row r="97" spans="2:9">
      <c r="B97" s="46" t="s">
        <v>158</v>
      </c>
      <c r="C97" s="45">
        <v>1</v>
      </c>
      <c r="D97" s="45">
        <v>1</v>
      </c>
      <c r="E97" s="45">
        <v>1</v>
      </c>
      <c r="F97" s="45">
        <v>1</v>
      </c>
      <c r="G97" s="45">
        <v>1</v>
      </c>
      <c r="H97" s="45">
        <v>1</v>
      </c>
      <c r="I97" s="45">
        <v>1</v>
      </c>
    </row>
    <row r="98" spans="2:9">
      <c r="B98" s="47" t="s">
        <v>159</v>
      </c>
      <c r="C98" s="45">
        <v>173</v>
      </c>
      <c r="D98" s="45">
        <v>167</v>
      </c>
      <c r="E98" s="45">
        <v>167</v>
      </c>
      <c r="F98" s="45">
        <v>168</v>
      </c>
      <c r="G98" s="45">
        <v>171</v>
      </c>
      <c r="H98" s="45">
        <v>173</v>
      </c>
      <c r="I98" s="45">
        <v>169</v>
      </c>
    </row>
    <row r="99" spans="2:9">
      <c r="B99" s="47" t="s">
        <v>160</v>
      </c>
      <c r="C99" s="48">
        <v>138</v>
      </c>
      <c r="D99" s="48">
        <v>121</v>
      </c>
      <c r="E99" s="48">
        <v>117</v>
      </c>
      <c r="F99" s="48">
        <v>119</v>
      </c>
      <c r="G99" s="48">
        <v>127</v>
      </c>
      <c r="H99" s="48">
        <v>90</v>
      </c>
      <c r="I99" s="45">
        <v>91</v>
      </c>
    </row>
    <row r="100" spans="2:9">
      <c r="B100" s="46" t="s">
        <v>161</v>
      </c>
      <c r="C100" s="45">
        <v>20.211880261927035</v>
      </c>
      <c r="D100" s="912">
        <v>21.885306497500959</v>
      </c>
      <c r="E100" s="912">
        <v>29.868937489747765</v>
      </c>
      <c r="F100" s="912">
        <v>24.23774493720105</v>
      </c>
      <c r="G100" s="912">
        <v>28.683440276341436</v>
      </c>
      <c r="H100" s="912">
        <v>21.296563986977212</v>
      </c>
      <c r="I100" s="912">
        <v>17.687014749227476</v>
      </c>
    </row>
    <row r="101" spans="2:9">
      <c r="B101" s="46"/>
      <c r="C101" s="45"/>
      <c r="D101" s="45"/>
      <c r="E101" s="45"/>
      <c r="F101" s="45"/>
      <c r="G101" s="45"/>
      <c r="H101" s="45"/>
      <c r="I101" s="45"/>
    </row>
    <row r="102" spans="2:9">
      <c r="B102" s="44" t="s">
        <v>162</v>
      </c>
      <c r="C102" s="48"/>
      <c r="D102" s="48"/>
      <c r="E102" s="48"/>
      <c r="F102" s="48"/>
      <c r="G102" s="48"/>
      <c r="H102" s="48"/>
      <c r="I102" s="48"/>
    </row>
    <row r="103" spans="2:9">
      <c r="B103" s="46" t="s">
        <v>163</v>
      </c>
      <c r="C103" s="48">
        <v>65</v>
      </c>
      <c r="D103" s="48">
        <v>62</v>
      </c>
      <c r="E103" s="48">
        <v>63</v>
      </c>
      <c r="F103" s="48">
        <v>62</v>
      </c>
      <c r="G103" s="48">
        <v>63</v>
      </c>
      <c r="H103" s="48">
        <v>63</v>
      </c>
      <c r="I103" s="48">
        <v>64</v>
      </c>
    </row>
    <row r="104" spans="2:9" ht="16.2">
      <c r="B104" s="46" t="s">
        <v>164</v>
      </c>
      <c r="C104" s="48">
        <v>4320</v>
      </c>
      <c r="D104" s="48">
        <v>4382</v>
      </c>
      <c r="E104" s="48">
        <v>4467</v>
      </c>
      <c r="F104" s="48">
        <v>5252</v>
      </c>
      <c r="G104" s="48">
        <v>5140</v>
      </c>
      <c r="H104" s="48">
        <v>5132</v>
      </c>
      <c r="I104" s="48">
        <v>10793</v>
      </c>
    </row>
    <row r="105" spans="2:9">
      <c r="B105" s="46" t="s">
        <v>165</v>
      </c>
      <c r="C105" s="48">
        <v>38457081</v>
      </c>
      <c r="D105" s="48">
        <v>58239801</v>
      </c>
      <c r="E105" s="48">
        <v>67302728</v>
      </c>
      <c r="F105" s="48">
        <v>76153691</v>
      </c>
      <c r="G105" s="48">
        <v>81938992</v>
      </c>
      <c r="H105" s="48">
        <v>84229514</v>
      </c>
      <c r="I105" s="48">
        <v>100388937</v>
      </c>
    </row>
    <row r="106" spans="2:9">
      <c r="B106" s="46" t="s">
        <v>161</v>
      </c>
      <c r="C106" s="45">
        <v>44.371071094480826</v>
      </c>
      <c r="D106" s="912">
        <v>40.093933102652827</v>
      </c>
      <c r="E106" s="912">
        <v>50.538296046737585</v>
      </c>
      <c r="F106" s="912">
        <v>63.325233565211832</v>
      </c>
      <c r="G106" s="912">
        <v>47.38154849596517</v>
      </c>
      <c r="H106" s="912">
        <v>38.813345020452459</v>
      </c>
      <c r="I106" s="912">
        <v>44.627870216306157</v>
      </c>
    </row>
    <row r="107" spans="2:9">
      <c r="B107" s="46"/>
      <c r="C107" s="45"/>
      <c r="D107" s="45"/>
      <c r="E107" s="45"/>
      <c r="F107" s="45"/>
      <c r="G107" s="45"/>
      <c r="H107" s="45"/>
      <c r="I107" s="45"/>
    </row>
    <row r="108" spans="2:9" ht="26.4">
      <c r="B108" s="49" t="s">
        <v>166</v>
      </c>
      <c r="C108" s="45"/>
      <c r="D108" s="45"/>
      <c r="E108" s="45"/>
      <c r="F108" s="45"/>
      <c r="G108" s="45"/>
      <c r="H108" s="45"/>
      <c r="I108" s="45"/>
    </row>
    <row r="109" spans="2:9">
      <c r="B109" s="46" t="s">
        <v>163</v>
      </c>
      <c r="C109" s="45">
        <v>16</v>
      </c>
      <c r="D109" s="45">
        <v>16</v>
      </c>
      <c r="E109" s="45">
        <v>15</v>
      </c>
      <c r="F109" s="45">
        <v>15</v>
      </c>
      <c r="G109" s="45">
        <v>15</v>
      </c>
      <c r="H109" s="45">
        <v>15</v>
      </c>
      <c r="I109" s="45">
        <v>15</v>
      </c>
    </row>
    <row r="110" spans="2:9">
      <c r="B110" s="46" t="s">
        <v>479</v>
      </c>
      <c r="C110" s="45">
        <v>81</v>
      </c>
      <c r="D110" s="45">
        <v>80</v>
      </c>
      <c r="E110" s="45">
        <v>83</v>
      </c>
      <c r="F110" s="45">
        <v>137</v>
      </c>
      <c r="G110" s="45">
        <v>138</v>
      </c>
      <c r="H110" s="45">
        <v>122</v>
      </c>
      <c r="I110" s="45">
        <v>127</v>
      </c>
    </row>
    <row r="111" spans="2:9">
      <c r="B111" s="46" t="s">
        <v>165</v>
      </c>
      <c r="C111" s="944">
        <v>163301</v>
      </c>
      <c r="D111" s="48">
        <v>222220</v>
      </c>
      <c r="E111" s="48">
        <v>280426</v>
      </c>
      <c r="F111" s="48">
        <v>353382</v>
      </c>
      <c r="G111" s="48">
        <v>557130</v>
      </c>
      <c r="H111" s="48">
        <v>593402</v>
      </c>
      <c r="I111" s="48">
        <v>1862471</v>
      </c>
    </row>
    <row r="112" spans="2:9">
      <c r="B112" s="46" t="s">
        <v>161</v>
      </c>
      <c r="C112" s="45">
        <v>3.827174929840973E-5</v>
      </c>
      <c r="D112" s="140">
        <v>7.6893502499038823E-5</v>
      </c>
      <c r="E112" s="140">
        <v>6.3090686552851077E-5</v>
      </c>
      <c r="F112" s="140">
        <v>1.065291730140299E-4</v>
      </c>
      <c r="G112" s="140">
        <v>1.0579687528928833E-4</v>
      </c>
      <c r="H112" s="140">
        <v>1.1360046748476501E-4</v>
      </c>
      <c r="I112" s="140">
        <v>6.8041000000000004E-3</v>
      </c>
    </row>
    <row r="113" spans="2:9">
      <c r="B113" s="46"/>
      <c r="C113" s="45"/>
      <c r="D113" s="45"/>
      <c r="E113" s="45"/>
      <c r="F113" s="45"/>
      <c r="G113" s="45"/>
      <c r="H113" s="45"/>
      <c r="I113" s="45"/>
    </row>
    <row r="114" spans="2:9">
      <c r="B114" s="44" t="s">
        <v>167</v>
      </c>
      <c r="C114" s="45"/>
      <c r="D114" s="45"/>
      <c r="E114" s="45"/>
      <c r="F114" s="45"/>
      <c r="G114" s="45"/>
      <c r="H114" s="45"/>
      <c r="I114" s="45"/>
    </row>
    <row r="115" spans="2:9">
      <c r="B115" s="46" t="s">
        <v>163</v>
      </c>
      <c r="C115" s="50" t="s">
        <v>124</v>
      </c>
      <c r="D115" s="50" t="s">
        <v>124</v>
      </c>
      <c r="E115" s="50">
        <v>3</v>
      </c>
      <c r="F115" s="51">
        <v>3</v>
      </c>
      <c r="G115" s="51">
        <v>3</v>
      </c>
      <c r="H115" s="51">
        <v>3</v>
      </c>
      <c r="I115" s="51">
        <v>43</v>
      </c>
    </row>
    <row r="116" spans="2:9">
      <c r="B116" s="46" t="s">
        <v>480</v>
      </c>
      <c r="C116" s="50">
        <v>2</v>
      </c>
      <c r="D116" s="50">
        <v>2</v>
      </c>
      <c r="E116" s="50">
        <v>2</v>
      </c>
      <c r="F116" s="51">
        <v>2</v>
      </c>
      <c r="G116" s="51">
        <v>2</v>
      </c>
      <c r="H116" s="51">
        <v>2</v>
      </c>
      <c r="I116" s="51">
        <v>2</v>
      </c>
    </row>
    <row r="117" spans="2:9">
      <c r="B117" s="46" t="s">
        <v>168</v>
      </c>
      <c r="C117" s="50" t="s">
        <v>124</v>
      </c>
      <c r="D117" s="50" t="s">
        <v>124</v>
      </c>
      <c r="E117" s="50" t="s">
        <v>124</v>
      </c>
      <c r="F117" s="50" t="s">
        <v>124</v>
      </c>
      <c r="G117" s="50" t="s">
        <v>124</v>
      </c>
      <c r="H117" s="50" t="s">
        <v>124</v>
      </c>
      <c r="I117" s="50" t="s">
        <v>124</v>
      </c>
    </row>
    <row r="118" spans="2:9" ht="29.4">
      <c r="B118" s="52" t="s">
        <v>169</v>
      </c>
      <c r="C118" s="50" t="s">
        <v>124</v>
      </c>
      <c r="D118" s="50" t="s">
        <v>124</v>
      </c>
      <c r="E118" s="50" t="s">
        <v>124</v>
      </c>
      <c r="F118" s="50" t="s">
        <v>124</v>
      </c>
      <c r="G118" s="50" t="s">
        <v>124</v>
      </c>
      <c r="H118" s="50" t="s">
        <v>124</v>
      </c>
      <c r="I118" s="50" t="s">
        <v>124</v>
      </c>
    </row>
    <row r="119" spans="2:9" ht="15" thickBot="1">
      <c r="B119" s="53" t="s">
        <v>170</v>
      </c>
      <c r="C119" s="54" t="s">
        <v>124</v>
      </c>
      <c r="D119" s="1009" t="s">
        <v>124</v>
      </c>
      <c r="E119" s="1009" t="s">
        <v>124</v>
      </c>
      <c r="F119" s="1009" t="s">
        <v>124</v>
      </c>
      <c r="G119" s="1009" t="s">
        <v>124</v>
      </c>
      <c r="H119" s="1009" t="s">
        <v>124</v>
      </c>
      <c r="I119" s="1009" t="s">
        <v>124</v>
      </c>
    </row>
    <row r="120" spans="2:9" ht="15" thickTop="1">
      <c r="B120" s="25" t="s">
        <v>171</v>
      </c>
      <c r="C120" s="55"/>
      <c r="D120" s="55"/>
      <c r="E120" s="55"/>
      <c r="F120" s="55"/>
      <c r="G120" s="55"/>
      <c r="H120" s="890"/>
      <c r="I120" s="890"/>
    </row>
    <row r="121" spans="2:9">
      <c r="B121" s="27"/>
      <c r="C121" s="14"/>
      <c r="D121" s="14"/>
      <c r="E121" s="14"/>
      <c r="F121" s="14"/>
      <c r="G121" s="14"/>
      <c r="H121" s="14"/>
      <c r="I121" s="14"/>
    </row>
    <row r="122" spans="2:9">
      <c r="B122" s="24" t="s">
        <v>17</v>
      </c>
      <c r="C122" s="24"/>
      <c r="D122" s="24"/>
      <c r="E122" s="24"/>
      <c r="F122" s="24"/>
      <c r="G122" s="24"/>
      <c r="H122" s="882"/>
      <c r="I122" s="882"/>
    </row>
    <row r="123" spans="2:9">
      <c r="B123" s="13" t="s">
        <v>16</v>
      </c>
      <c r="C123" s="14"/>
      <c r="D123" s="14"/>
      <c r="E123" s="14"/>
      <c r="F123" s="14"/>
      <c r="G123" s="14"/>
      <c r="H123" s="14"/>
      <c r="I123" s="14"/>
    </row>
    <row r="124" spans="2:9">
      <c r="B124" s="26" t="s">
        <v>172</v>
      </c>
      <c r="C124" s="14"/>
      <c r="D124" s="14"/>
      <c r="E124" s="14"/>
      <c r="F124" s="14"/>
      <c r="G124" s="14"/>
      <c r="H124" s="14"/>
      <c r="I124" s="14"/>
    </row>
    <row r="125" spans="2:9">
      <c r="B125" s="14"/>
      <c r="C125" s="14"/>
      <c r="D125" s="14"/>
      <c r="E125" s="14"/>
      <c r="F125" s="14"/>
      <c r="G125" s="14"/>
      <c r="H125" s="14"/>
      <c r="I125" s="14"/>
    </row>
    <row r="126" spans="2:9">
      <c r="B126" s="56"/>
      <c r="C126" s="17">
        <v>2014</v>
      </c>
      <c r="D126" s="17">
        <v>2015</v>
      </c>
      <c r="E126" s="17">
        <v>2016</v>
      </c>
      <c r="F126" s="17">
        <v>2017</v>
      </c>
      <c r="G126" s="17">
        <v>2018</v>
      </c>
      <c r="H126" s="17">
        <v>2019</v>
      </c>
      <c r="I126" s="17">
        <v>2020</v>
      </c>
    </row>
    <row r="127" spans="2:9">
      <c r="B127" s="57" t="s">
        <v>173</v>
      </c>
      <c r="C127" s="58"/>
      <c r="D127" s="58"/>
      <c r="E127" s="58"/>
      <c r="F127" s="58"/>
      <c r="G127" s="58"/>
      <c r="H127" s="59"/>
      <c r="I127" s="59"/>
    </row>
    <row r="128" spans="2:9">
      <c r="B128" s="60" t="s">
        <v>174</v>
      </c>
      <c r="C128" s="61">
        <v>36325292</v>
      </c>
      <c r="D128" s="61">
        <v>37854927</v>
      </c>
      <c r="E128" s="61">
        <v>41100750</v>
      </c>
      <c r="F128" s="61">
        <v>45213411</v>
      </c>
      <c r="G128" s="61">
        <v>48075098</v>
      </c>
      <c r="H128" s="61">
        <v>49269625</v>
      </c>
      <c r="I128" s="61">
        <v>56243888</v>
      </c>
    </row>
    <row r="129" spans="2:9">
      <c r="B129" s="60" t="s">
        <v>175</v>
      </c>
      <c r="C129" s="61">
        <v>36325292</v>
      </c>
      <c r="D129" s="61">
        <v>37854927</v>
      </c>
      <c r="E129" s="61">
        <v>41100750</v>
      </c>
      <c r="F129" s="61">
        <v>45213411</v>
      </c>
      <c r="G129" s="61">
        <v>48075098</v>
      </c>
      <c r="H129" s="61">
        <v>49269625</v>
      </c>
      <c r="I129" s="61">
        <v>56243888</v>
      </c>
    </row>
    <row r="130" spans="2:9">
      <c r="B130" s="60" t="s">
        <v>176</v>
      </c>
      <c r="C130" s="61">
        <v>572408</v>
      </c>
      <c r="D130" s="61">
        <v>574670</v>
      </c>
      <c r="E130" s="61">
        <v>583839</v>
      </c>
      <c r="F130" s="61">
        <v>567829</v>
      </c>
      <c r="G130" s="61">
        <v>676260</v>
      </c>
      <c r="H130" s="61">
        <v>115976</v>
      </c>
      <c r="I130" s="61">
        <v>127459</v>
      </c>
    </row>
    <row r="131" spans="2:9">
      <c r="B131" s="60" t="s">
        <v>177</v>
      </c>
      <c r="C131" s="61">
        <v>50335400</v>
      </c>
      <c r="D131" s="61">
        <v>54926426</v>
      </c>
      <c r="E131" s="61">
        <v>58554780</v>
      </c>
      <c r="F131" s="61">
        <v>60876330</v>
      </c>
      <c r="G131" s="61">
        <v>62456144</v>
      </c>
      <c r="H131" s="61">
        <v>60571817</v>
      </c>
      <c r="I131" s="61">
        <v>61011546</v>
      </c>
    </row>
    <row r="132" spans="2:9">
      <c r="B132" s="60" t="s">
        <v>178</v>
      </c>
      <c r="C132" s="62" t="s">
        <v>124</v>
      </c>
      <c r="D132" s="62" t="s">
        <v>124</v>
      </c>
      <c r="E132" s="62" t="s">
        <v>124</v>
      </c>
      <c r="F132" s="62">
        <v>3055926</v>
      </c>
      <c r="G132" s="62">
        <v>4448013</v>
      </c>
      <c r="H132" s="62">
        <v>7290110</v>
      </c>
      <c r="I132" s="62">
        <v>5081029</v>
      </c>
    </row>
    <row r="133" spans="2:9" ht="26.4">
      <c r="B133" s="63" t="s">
        <v>179</v>
      </c>
      <c r="C133" s="61" t="s">
        <v>124</v>
      </c>
      <c r="D133" s="61" t="s">
        <v>124</v>
      </c>
      <c r="E133" s="61" t="s">
        <v>124</v>
      </c>
      <c r="F133" s="61" t="s">
        <v>124</v>
      </c>
      <c r="G133" s="51" t="s">
        <v>124</v>
      </c>
      <c r="H133" s="51" t="s">
        <v>124</v>
      </c>
      <c r="I133" s="51" t="s">
        <v>124</v>
      </c>
    </row>
    <row r="134" spans="2:9">
      <c r="B134" s="64" t="s">
        <v>180</v>
      </c>
      <c r="C134" s="945">
        <v>87233100</v>
      </c>
      <c r="D134" s="61">
        <v>93356023</v>
      </c>
      <c r="E134" s="61">
        <v>100239369</v>
      </c>
      <c r="F134" s="61">
        <v>106657570</v>
      </c>
      <c r="G134" s="61">
        <v>111207502</v>
      </c>
      <c r="H134" s="61">
        <v>109957418</v>
      </c>
      <c r="I134" s="61">
        <v>117382893</v>
      </c>
    </row>
    <row r="135" spans="2:9" ht="26.4">
      <c r="B135" s="63" t="s">
        <v>181</v>
      </c>
      <c r="C135" s="61" t="s">
        <v>124</v>
      </c>
      <c r="D135" s="61" t="s">
        <v>124</v>
      </c>
      <c r="E135" s="61" t="s">
        <v>124</v>
      </c>
      <c r="F135" s="61" t="s">
        <v>124</v>
      </c>
      <c r="G135" s="51" t="s">
        <v>124</v>
      </c>
      <c r="H135" s="51" t="s">
        <v>124</v>
      </c>
      <c r="I135" s="61" t="s">
        <v>124</v>
      </c>
    </row>
    <row r="136" spans="2:9">
      <c r="B136" s="60" t="s">
        <v>182</v>
      </c>
      <c r="C136" s="61" t="s">
        <v>124</v>
      </c>
      <c r="D136" s="61" t="s">
        <v>124</v>
      </c>
      <c r="E136" s="61" t="s">
        <v>124</v>
      </c>
      <c r="F136" s="61" t="s">
        <v>124</v>
      </c>
      <c r="G136" s="61" t="s">
        <v>124</v>
      </c>
      <c r="H136" s="61" t="s">
        <v>124</v>
      </c>
      <c r="I136" s="61" t="s">
        <v>124</v>
      </c>
    </row>
    <row r="137" spans="2:9">
      <c r="B137" s="65"/>
      <c r="C137" s="62"/>
      <c r="D137" s="62"/>
      <c r="E137" s="62"/>
      <c r="F137" s="62"/>
      <c r="G137" s="62"/>
      <c r="H137" s="66"/>
      <c r="I137" s="1064"/>
    </row>
    <row r="138" spans="2:9">
      <c r="B138" s="67" t="s">
        <v>183</v>
      </c>
      <c r="C138" s="68"/>
      <c r="D138" s="68"/>
      <c r="E138" s="68"/>
      <c r="F138" s="68"/>
      <c r="G138" s="68"/>
      <c r="H138" s="69"/>
      <c r="I138" s="69"/>
    </row>
    <row r="139" spans="2:9">
      <c r="B139" s="60" t="s">
        <v>184</v>
      </c>
      <c r="C139" s="61">
        <v>13389</v>
      </c>
      <c r="D139" s="61">
        <v>13957</v>
      </c>
      <c r="E139" s="61">
        <v>14902</v>
      </c>
      <c r="F139" s="61">
        <v>15773</v>
      </c>
      <c r="G139" s="61">
        <v>16385</v>
      </c>
      <c r="H139" s="61">
        <v>16939</v>
      </c>
      <c r="I139" s="61">
        <v>16753</v>
      </c>
    </row>
    <row r="140" spans="2:9">
      <c r="B140" s="70" t="s">
        <v>118</v>
      </c>
      <c r="C140" s="62"/>
      <c r="D140" s="62"/>
      <c r="E140" s="62"/>
      <c r="F140" s="62"/>
      <c r="G140" s="62"/>
      <c r="H140" s="71"/>
      <c r="I140" s="71"/>
    </row>
    <row r="141" spans="2:9">
      <c r="B141" s="72" t="s">
        <v>185</v>
      </c>
      <c r="C141" s="61">
        <v>13389</v>
      </c>
      <c r="D141" s="61">
        <v>13957</v>
      </c>
      <c r="E141" s="61">
        <v>14902</v>
      </c>
      <c r="F141" s="61">
        <v>15773</v>
      </c>
      <c r="G141" s="61">
        <v>16385</v>
      </c>
      <c r="H141" s="61">
        <v>16939</v>
      </c>
      <c r="I141" s="61">
        <v>16753</v>
      </c>
    </row>
    <row r="142" spans="2:9">
      <c r="B142" s="72" t="s">
        <v>186</v>
      </c>
      <c r="C142" s="61">
        <v>13389</v>
      </c>
      <c r="D142" s="61">
        <v>13957</v>
      </c>
      <c r="E142" s="61">
        <v>14902</v>
      </c>
      <c r="F142" s="61">
        <v>15773</v>
      </c>
      <c r="G142" s="61">
        <v>16385</v>
      </c>
      <c r="H142" s="61">
        <v>16939</v>
      </c>
      <c r="I142" s="61">
        <v>16753</v>
      </c>
    </row>
    <row r="143" spans="2:9">
      <c r="B143" s="60" t="s">
        <v>187</v>
      </c>
      <c r="C143" s="61">
        <v>2</v>
      </c>
      <c r="D143" s="61">
        <v>2</v>
      </c>
      <c r="E143" s="61">
        <v>2</v>
      </c>
      <c r="F143" s="61">
        <v>2</v>
      </c>
      <c r="G143" s="61">
        <v>2</v>
      </c>
      <c r="H143" s="61">
        <v>2</v>
      </c>
      <c r="I143" s="61">
        <v>2</v>
      </c>
    </row>
    <row r="144" spans="2:9">
      <c r="B144" s="65"/>
      <c r="C144" s="62"/>
      <c r="D144" s="62"/>
      <c r="E144" s="62"/>
      <c r="F144" s="62"/>
      <c r="G144" s="62"/>
      <c r="H144" s="71"/>
      <c r="I144" s="71"/>
    </row>
    <row r="145" spans="2:9">
      <c r="B145" s="60" t="s">
        <v>188</v>
      </c>
      <c r="C145" s="61">
        <v>421691</v>
      </c>
      <c r="D145" s="61">
        <v>433283</v>
      </c>
      <c r="E145" s="61">
        <v>487192</v>
      </c>
      <c r="F145" s="61">
        <v>619810</v>
      </c>
      <c r="G145" s="61">
        <v>803793</v>
      </c>
      <c r="H145" s="61">
        <v>524699</v>
      </c>
      <c r="I145" s="61">
        <v>866636</v>
      </c>
    </row>
    <row r="146" spans="2:9">
      <c r="B146" s="72" t="s">
        <v>189</v>
      </c>
      <c r="C146" s="73"/>
      <c r="D146" s="73"/>
      <c r="E146" s="73"/>
      <c r="F146" s="73"/>
      <c r="G146" s="73"/>
      <c r="H146" s="74"/>
      <c r="I146" s="74"/>
    </row>
    <row r="147" spans="2:9">
      <c r="B147" s="75" t="s">
        <v>190</v>
      </c>
      <c r="C147" s="61" t="s">
        <v>124</v>
      </c>
      <c r="D147" s="61" t="s">
        <v>124</v>
      </c>
      <c r="E147" s="61" t="s">
        <v>124</v>
      </c>
      <c r="F147" s="61" t="s">
        <v>124</v>
      </c>
      <c r="G147" s="51" t="s">
        <v>124</v>
      </c>
      <c r="H147" s="51" t="s">
        <v>124</v>
      </c>
      <c r="I147" s="51" t="s">
        <v>124</v>
      </c>
    </row>
    <row r="148" spans="2:9">
      <c r="B148" s="60" t="s">
        <v>191</v>
      </c>
      <c r="C148" s="61" t="s">
        <v>124</v>
      </c>
      <c r="D148" s="61" t="s">
        <v>124</v>
      </c>
      <c r="E148" s="61" t="s">
        <v>124</v>
      </c>
      <c r="F148" s="61" t="s">
        <v>124</v>
      </c>
      <c r="G148" s="51" t="s">
        <v>124</v>
      </c>
      <c r="H148" s="51" t="s">
        <v>124</v>
      </c>
      <c r="I148" s="51" t="s">
        <v>124</v>
      </c>
    </row>
    <row r="149" spans="2:9">
      <c r="B149" s="60" t="s">
        <v>192</v>
      </c>
      <c r="C149" s="61">
        <v>3</v>
      </c>
      <c r="D149" s="61">
        <v>3</v>
      </c>
      <c r="E149" s="61">
        <v>3</v>
      </c>
      <c r="F149" s="61">
        <v>3</v>
      </c>
      <c r="G149" s="61">
        <v>3</v>
      </c>
      <c r="H149" s="61">
        <v>3</v>
      </c>
      <c r="I149" s="61">
        <v>3</v>
      </c>
    </row>
    <row r="150" spans="2:9">
      <c r="B150" s="63" t="s">
        <v>193</v>
      </c>
      <c r="C150" s="61">
        <v>3</v>
      </c>
      <c r="D150" s="61">
        <v>3</v>
      </c>
      <c r="E150" s="51">
        <v>3</v>
      </c>
      <c r="F150" s="51">
        <v>3</v>
      </c>
      <c r="G150" s="51">
        <v>3</v>
      </c>
      <c r="H150" s="51">
        <v>3</v>
      </c>
      <c r="I150" s="51">
        <v>3</v>
      </c>
    </row>
    <row r="151" spans="2:9" ht="15" thickBot="1">
      <c r="B151" s="76" t="s">
        <v>194</v>
      </c>
      <c r="C151" s="77">
        <v>0</v>
      </c>
      <c r="D151" s="77">
        <v>0</v>
      </c>
      <c r="E151" s="78">
        <v>0</v>
      </c>
      <c r="F151" s="78">
        <v>0</v>
      </c>
      <c r="G151" s="78">
        <v>0</v>
      </c>
      <c r="H151" s="78">
        <v>0</v>
      </c>
      <c r="I151" s="78">
        <v>0</v>
      </c>
    </row>
    <row r="152" spans="2:9" ht="15" thickTop="1">
      <c r="B152" s="1315" t="s">
        <v>195</v>
      </c>
      <c r="C152" s="1315"/>
      <c r="D152" s="1315"/>
      <c r="E152" s="1315"/>
      <c r="F152" s="1315"/>
      <c r="G152" s="1315"/>
      <c r="H152" s="1315"/>
      <c r="I152" s="1315"/>
    </row>
    <row r="153" spans="2:9">
      <c r="B153" s="27"/>
      <c r="C153" s="14"/>
      <c r="D153" s="14"/>
      <c r="E153" s="14"/>
      <c r="F153" s="14"/>
      <c r="G153" s="14"/>
      <c r="H153" s="14"/>
      <c r="I153" s="14"/>
    </row>
    <row r="154" spans="2:9">
      <c r="B154" s="24" t="s">
        <v>19</v>
      </c>
      <c r="C154" s="24"/>
      <c r="D154" s="24"/>
      <c r="E154" s="24"/>
      <c r="F154" s="24"/>
      <c r="G154" s="24"/>
      <c r="H154" s="882"/>
      <c r="I154" s="882"/>
    </row>
    <row r="155" spans="2:9">
      <c r="B155" s="13" t="s">
        <v>18</v>
      </c>
      <c r="C155" s="14"/>
      <c r="D155" s="14"/>
      <c r="E155" s="14"/>
      <c r="F155" s="14"/>
      <c r="G155" s="14"/>
      <c r="H155" s="14"/>
      <c r="I155" s="14"/>
    </row>
    <row r="156" spans="2:9">
      <c r="B156" s="26" t="s">
        <v>196</v>
      </c>
      <c r="C156" s="14"/>
      <c r="D156" s="14"/>
      <c r="E156" s="14"/>
      <c r="F156" s="14"/>
      <c r="G156" s="14"/>
      <c r="H156" s="14"/>
      <c r="I156" s="14"/>
    </row>
    <row r="157" spans="2:9">
      <c r="B157" s="27"/>
      <c r="C157" s="14"/>
      <c r="D157" s="14"/>
      <c r="E157" s="14"/>
      <c r="F157" s="14"/>
      <c r="G157" s="14"/>
      <c r="H157" s="14"/>
      <c r="I157" s="14"/>
    </row>
    <row r="158" spans="2:9">
      <c r="B158" s="16"/>
      <c r="C158" s="17">
        <v>2014</v>
      </c>
      <c r="D158" s="17">
        <v>2015</v>
      </c>
      <c r="E158" s="17">
        <v>2016</v>
      </c>
      <c r="F158" s="17">
        <v>2017</v>
      </c>
      <c r="G158" s="17">
        <v>2018</v>
      </c>
      <c r="H158" s="17">
        <v>2019</v>
      </c>
      <c r="I158" s="17">
        <v>2020</v>
      </c>
    </row>
    <row r="159" spans="2:9">
      <c r="B159" s="79" t="s">
        <v>197</v>
      </c>
      <c r="C159" s="14"/>
      <c r="D159" s="14"/>
      <c r="E159" s="14"/>
      <c r="F159" s="14"/>
      <c r="G159" s="14"/>
      <c r="H159" s="14"/>
      <c r="I159" s="14"/>
    </row>
    <row r="160" spans="2:9">
      <c r="B160" s="64" t="s">
        <v>198</v>
      </c>
      <c r="C160" s="36">
        <v>122898.27899999999</v>
      </c>
      <c r="D160" s="48">
        <v>142622.856</v>
      </c>
      <c r="E160" s="48">
        <v>171285.93299999999</v>
      </c>
      <c r="F160" s="48">
        <v>211185.68599999999</v>
      </c>
      <c r="G160" s="48">
        <v>274339.18699999998</v>
      </c>
      <c r="H160" s="48">
        <v>374467</v>
      </c>
      <c r="I160" s="48">
        <v>659602.31599999999</v>
      </c>
    </row>
    <row r="161" spans="2:9">
      <c r="B161" s="80" t="s">
        <v>199</v>
      </c>
      <c r="C161" s="36" t="s">
        <v>139</v>
      </c>
      <c r="D161" s="48" t="s">
        <v>139</v>
      </c>
      <c r="E161" s="48" t="s">
        <v>139</v>
      </c>
      <c r="F161" s="48" t="s">
        <v>139</v>
      </c>
      <c r="G161" s="48" t="s">
        <v>139</v>
      </c>
      <c r="H161" s="48" t="s">
        <v>139</v>
      </c>
      <c r="I161" s="48" t="s">
        <v>139</v>
      </c>
    </row>
    <row r="162" spans="2:9">
      <c r="B162" s="80" t="s">
        <v>200</v>
      </c>
      <c r="C162" s="36">
        <v>122898.27899999999</v>
      </c>
      <c r="D162" s="48">
        <v>142622.856</v>
      </c>
      <c r="E162" s="48">
        <v>171285.93299999999</v>
      </c>
      <c r="F162" s="48">
        <v>211185.68599999999</v>
      </c>
      <c r="G162" s="48">
        <v>274339.18699999998</v>
      </c>
      <c r="H162" s="48">
        <v>374467</v>
      </c>
      <c r="I162" s="48">
        <v>659602.31599999999</v>
      </c>
    </row>
    <row r="163" spans="2:9">
      <c r="B163" s="81" t="s">
        <v>201</v>
      </c>
      <c r="C163" s="36">
        <v>42767.790999999997</v>
      </c>
      <c r="D163" s="48">
        <v>46792.08</v>
      </c>
      <c r="E163" s="48">
        <v>52718.481</v>
      </c>
      <c r="F163" s="48">
        <v>64589.764999999999</v>
      </c>
      <c r="G163" s="48">
        <v>79888.755999999994</v>
      </c>
      <c r="H163" s="48">
        <v>93838.116999999998</v>
      </c>
      <c r="I163" s="48">
        <v>107514.099</v>
      </c>
    </row>
    <row r="164" spans="2:9">
      <c r="B164" s="82" t="s">
        <v>202</v>
      </c>
      <c r="C164" s="36">
        <v>1127927.6839999999</v>
      </c>
      <c r="D164" s="48">
        <v>1269346.808</v>
      </c>
      <c r="E164" s="48">
        <v>1502885.149</v>
      </c>
      <c r="F164" s="48">
        <v>1622460.426</v>
      </c>
      <c r="G164" s="48">
        <v>1816183.6310000001</v>
      </c>
      <c r="H164" s="48">
        <v>2098279.4569999999</v>
      </c>
      <c r="I164" s="48">
        <v>2089810.5720000002</v>
      </c>
    </row>
    <row r="165" spans="2:9">
      <c r="B165" s="80" t="s">
        <v>203</v>
      </c>
      <c r="C165" s="36">
        <v>515806.52500000002</v>
      </c>
      <c r="D165" s="48">
        <v>587263.89099999995</v>
      </c>
      <c r="E165" s="48">
        <v>682858.46600000001</v>
      </c>
      <c r="F165" s="48">
        <v>749422.68599999999</v>
      </c>
      <c r="G165" s="48">
        <v>866194.69299999997</v>
      </c>
      <c r="H165" s="48">
        <v>1054729.2960000001</v>
      </c>
      <c r="I165" s="48">
        <v>1230031.79</v>
      </c>
    </row>
    <row r="166" spans="2:9">
      <c r="B166" s="80" t="s">
        <v>204</v>
      </c>
      <c r="C166" s="36" t="s">
        <v>139</v>
      </c>
      <c r="D166" s="48" t="s">
        <v>139</v>
      </c>
      <c r="E166" s="48" t="s">
        <v>139</v>
      </c>
      <c r="F166" s="48" t="s">
        <v>139</v>
      </c>
      <c r="G166" s="48" t="s">
        <v>139</v>
      </c>
      <c r="H166" s="48" t="s">
        <v>139</v>
      </c>
      <c r="I166" s="48" t="s">
        <v>139</v>
      </c>
    </row>
    <row r="167" spans="2:9">
      <c r="B167" s="80" t="s">
        <v>205</v>
      </c>
      <c r="C167" s="36">
        <v>612121.15899999999</v>
      </c>
      <c r="D167" s="48">
        <v>682082.91700000002</v>
      </c>
      <c r="E167" s="48">
        <v>802865.20299999998</v>
      </c>
      <c r="F167" s="48">
        <v>845835.61800000002</v>
      </c>
      <c r="G167" s="48">
        <v>911316.15300000005</v>
      </c>
      <c r="H167" s="48">
        <v>1039498.8130000001</v>
      </c>
      <c r="I167" s="48">
        <v>859778.78200000001</v>
      </c>
    </row>
    <row r="168" spans="2:9">
      <c r="B168" s="82" t="s">
        <v>206</v>
      </c>
      <c r="C168" s="36" t="s">
        <v>139</v>
      </c>
      <c r="D168" s="48" t="s">
        <v>139</v>
      </c>
      <c r="E168" s="48">
        <v>1951.338</v>
      </c>
      <c r="F168" s="48">
        <v>20848.904999999999</v>
      </c>
      <c r="G168" s="48">
        <v>39016.71</v>
      </c>
      <c r="H168" s="48">
        <v>94566.485000000001</v>
      </c>
      <c r="I168" s="48">
        <v>270458.41499999998</v>
      </c>
    </row>
    <row r="169" spans="2:9">
      <c r="B169" s="82" t="s">
        <v>207</v>
      </c>
      <c r="C169" s="36">
        <v>91361.764999999999</v>
      </c>
      <c r="D169" s="48">
        <v>89050.089000000007</v>
      </c>
      <c r="E169" s="48">
        <v>86306.274999999994</v>
      </c>
      <c r="F169" s="48">
        <v>85421.087</v>
      </c>
      <c r="G169" s="48">
        <v>83336.062000000005</v>
      </c>
      <c r="H169" s="48">
        <v>77487.157999999996</v>
      </c>
      <c r="I169" s="48">
        <v>56479.173999999999</v>
      </c>
    </row>
    <row r="170" spans="2:9">
      <c r="B170" s="83" t="s">
        <v>130</v>
      </c>
      <c r="C170" s="36">
        <v>91361.764999999999</v>
      </c>
      <c r="D170" s="48">
        <v>89050.089000000007</v>
      </c>
      <c r="E170" s="48">
        <v>86306.274999999994</v>
      </c>
      <c r="F170" s="48">
        <v>85421.087</v>
      </c>
      <c r="G170" s="48">
        <v>83336.062000000005</v>
      </c>
      <c r="H170" s="48">
        <v>77487.157999999996</v>
      </c>
      <c r="I170" s="48">
        <v>56479.173999999999</v>
      </c>
    </row>
    <row r="171" spans="2:9">
      <c r="B171" s="83" t="s">
        <v>131</v>
      </c>
      <c r="C171" s="36" t="s">
        <v>139</v>
      </c>
      <c r="D171" s="36" t="s">
        <v>139</v>
      </c>
      <c r="E171" s="36" t="s">
        <v>139</v>
      </c>
      <c r="F171" s="36" t="s">
        <v>139</v>
      </c>
      <c r="G171" s="36" t="s">
        <v>139</v>
      </c>
      <c r="H171" s="36" t="s">
        <v>139</v>
      </c>
      <c r="I171" s="36" t="s">
        <v>139</v>
      </c>
    </row>
    <row r="172" spans="2:9">
      <c r="B172" s="64" t="s">
        <v>208</v>
      </c>
      <c r="C172" s="36" t="s">
        <v>139</v>
      </c>
      <c r="D172" s="36" t="s">
        <v>139</v>
      </c>
      <c r="E172" s="36" t="s">
        <v>139</v>
      </c>
      <c r="F172" s="48">
        <v>2.1779999999999999</v>
      </c>
      <c r="G172" s="48">
        <v>6.44</v>
      </c>
      <c r="H172" s="48">
        <v>390.92500000000001</v>
      </c>
      <c r="I172" s="48">
        <v>4349.0709999999999</v>
      </c>
    </row>
    <row r="173" spans="2:9">
      <c r="B173" s="84"/>
      <c r="C173" s="943"/>
      <c r="D173" s="36"/>
      <c r="E173" s="36"/>
      <c r="F173" s="36"/>
      <c r="G173" s="36"/>
      <c r="H173" s="36"/>
      <c r="I173" s="36"/>
    </row>
    <row r="174" spans="2:9" ht="27.75" customHeight="1">
      <c r="B174" s="64" t="s">
        <v>209</v>
      </c>
      <c r="C174" s="943">
        <f>C160+C163+C164+C169</f>
        <v>1384955.5189999999</v>
      </c>
      <c r="D174" s="943">
        <f>D160+D163+D164+D169</f>
        <v>1547811.8329999999</v>
      </c>
      <c r="E174" s="943">
        <f>E160+E163+E164+E169+E168</f>
        <v>1815147.176</v>
      </c>
      <c r="F174" s="943">
        <f>F160+F163+F164+F169+F168+F172</f>
        <v>2004508.047</v>
      </c>
      <c r="G174" s="943">
        <f t="shared" ref="G174:I174" si="1">G160+G163+G164+G169+G168+G172</f>
        <v>2292770.7859999998</v>
      </c>
      <c r="H174" s="943">
        <f t="shared" si="1"/>
        <v>2739029.1419999995</v>
      </c>
      <c r="I174" s="943">
        <f t="shared" si="1"/>
        <v>3188213.6470000003</v>
      </c>
    </row>
    <row r="175" spans="2:9">
      <c r="B175" s="63" t="s">
        <v>210</v>
      </c>
      <c r="C175" s="36" t="s">
        <v>124</v>
      </c>
      <c r="D175" s="36" t="s">
        <v>124</v>
      </c>
      <c r="E175" s="36" t="s">
        <v>124</v>
      </c>
      <c r="F175" s="36" t="s">
        <v>124</v>
      </c>
      <c r="G175" s="36" t="s">
        <v>124</v>
      </c>
      <c r="H175" s="36" t="s">
        <v>124</v>
      </c>
      <c r="I175" s="36" t="s">
        <v>124</v>
      </c>
    </row>
    <row r="176" spans="2:9">
      <c r="B176" s="63"/>
      <c r="C176" s="36"/>
      <c r="D176" s="36"/>
      <c r="E176" s="36"/>
      <c r="F176" s="36"/>
      <c r="G176" s="36"/>
      <c r="H176" s="36"/>
      <c r="I176" s="36"/>
    </row>
    <row r="177" spans="2:9">
      <c r="B177" s="64" t="s">
        <v>211</v>
      </c>
      <c r="C177" s="36" t="s">
        <v>124</v>
      </c>
      <c r="D177" s="36" t="s">
        <v>124</v>
      </c>
      <c r="E177" s="36" t="s">
        <v>124</v>
      </c>
      <c r="F177" s="36" t="s">
        <v>124</v>
      </c>
      <c r="G177" s="36" t="s">
        <v>124</v>
      </c>
      <c r="H177" s="36" t="s">
        <v>124</v>
      </c>
      <c r="I177" s="36" t="s">
        <v>124</v>
      </c>
    </row>
    <row r="178" spans="2:9">
      <c r="B178" s="84"/>
      <c r="C178" s="36"/>
      <c r="D178" s="36"/>
      <c r="E178" s="36"/>
      <c r="F178" s="36"/>
      <c r="G178" s="36"/>
      <c r="H178" s="36"/>
      <c r="I178" s="36"/>
    </row>
    <row r="179" spans="2:9">
      <c r="B179" s="85" t="s">
        <v>212</v>
      </c>
      <c r="C179" s="36"/>
      <c r="D179" s="36"/>
      <c r="E179" s="36"/>
      <c r="F179" s="36"/>
      <c r="G179" s="36"/>
      <c r="H179" s="36"/>
      <c r="I179" s="36"/>
    </row>
    <row r="180" spans="2:9">
      <c r="B180" s="64" t="s">
        <v>213</v>
      </c>
      <c r="C180" s="36">
        <v>788582</v>
      </c>
      <c r="D180" s="48">
        <v>884608.37</v>
      </c>
      <c r="E180" s="48">
        <v>974494.83700000006</v>
      </c>
      <c r="F180" s="48">
        <v>1061536.3999999999</v>
      </c>
      <c r="G180" s="48">
        <v>1142581.1429999999</v>
      </c>
      <c r="H180" s="48">
        <v>1243519.8659999999</v>
      </c>
      <c r="I180" s="48">
        <v>1195396</v>
      </c>
    </row>
    <row r="181" spans="2:9">
      <c r="B181" s="63" t="s">
        <v>214</v>
      </c>
      <c r="C181" s="36">
        <v>769797</v>
      </c>
      <c r="D181" s="48">
        <v>863726.299</v>
      </c>
      <c r="E181" s="48">
        <v>952666.52800000005</v>
      </c>
      <c r="F181" s="48">
        <v>1040180.3149999999</v>
      </c>
      <c r="G181" s="48">
        <v>1117690.0290000001</v>
      </c>
      <c r="H181" s="48">
        <v>1211443.83</v>
      </c>
      <c r="I181" s="48">
        <v>1145563</v>
      </c>
    </row>
    <row r="182" spans="2:9">
      <c r="B182" s="63" t="s">
        <v>215</v>
      </c>
      <c r="C182" s="36">
        <v>18785</v>
      </c>
      <c r="D182" s="48">
        <v>20882.071</v>
      </c>
      <c r="E182" s="48">
        <v>21828.309000000001</v>
      </c>
      <c r="F182" s="48">
        <v>21356.084999999999</v>
      </c>
      <c r="G182" s="48">
        <v>24891.114000000001</v>
      </c>
      <c r="H182" s="48">
        <v>32076.036</v>
      </c>
      <c r="I182" s="48">
        <v>49833</v>
      </c>
    </row>
    <row r="183" spans="2:9">
      <c r="B183" s="64" t="s">
        <v>216</v>
      </c>
      <c r="C183" s="36">
        <v>961235.56700000004</v>
      </c>
      <c r="D183" s="48">
        <v>1082703.6399999999</v>
      </c>
      <c r="E183" s="48">
        <v>1250892.0360000001</v>
      </c>
      <c r="F183" s="48">
        <v>1374331.0279999999</v>
      </c>
      <c r="G183" s="48">
        <v>1731520.8230000001</v>
      </c>
      <c r="H183" s="48">
        <v>1774857.4879999999</v>
      </c>
      <c r="I183" s="48">
        <v>1786667</v>
      </c>
    </row>
    <row r="184" spans="2:9">
      <c r="B184" s="64" t="s">
        <v>206</v>
      </c>
      <c r="C184" s="86" t="s">
        <v>124</v>
      </c>
      <c r="D184" s="86" t="s">
        <v>124</v>
      </c>
      <c r="E184" s="86" t="s">
        <v>124</v>
      </c>
      <c r="F184" s="86" t="s">
        <v>124</v>
      </c>
      <c r="G184" s="86" t="s">
        <v>124</v>
      </c>
      <c r="H184" s="86" t="s">
        <v>124</v>
      </c>
      <c r="I184" s="86" t="s">
        <v>124</v>
      </c>
    </row>
    <row r="185" spans="2:9">
      <c r="B185" s="63" t="s">
        <v>217</v>
      </c>
      <c r="C185" s="86" t="s">
        <v>124</v>
      </c>
      <c r="D185" s="86" t="s">
        <v>124</v>
      </c>
      <c r="E185" s="86" t="s">
        <v>124</v>
      </c>
      <c r="F185" s="86" t="s">
        <v>124</v>
      </c>
      <c r="G185" s="86" t="s">
        <v>124</v>
      </c>
      <c r="H185" s="86" t="s">
        <v>124</v>
      </c>
      <c r="I185" s="86" t="s">
        <v>124</v>
      </c>
    </row>
    <row r="186" spans="2:9">
      <c r="B186" s="63" t="s">
        <v>218</v>
      </c>
      <c r="C186" s="86" t="s">
        <v>124</v>
      </c>
      <c r="D186" s="86" t="s">
        <v>124</v>
      </c>
      <c r="E186" s="86" t="s">
        <v>124</v>
      </c>
      <c r="F186" s="86" t="s">
        <v>124</v>
      </c>
      <c r="G186" s="86" t="s">
        <v>124</v>
      </c>
      <c r="H186" s="86" t="s">
        <v>124</v>
      </c>
      <c r="I186" s="86" t="s">
        <v>124</v>
      </c>
    </row>
    <row r="187" spans="2:9">
      <c r="B187" s="63" t="s">
        <v>219</v>
      </c>
      <c r="C187" s="86" t="s">
        <v>124</v>
      </c>
      <c r="D187" s="86" t="s">
        <v>124</v>
      </c>
      <c r="E187" s="86" t="s">
        <v>124</v>
      </c>
      <c r="F187" s="86" t="s">
        <v>124</v>
      </c>
      <c r="G187" s="86" t="s">
        <v>124</v>
      </c>
      <c r="H187" s="86" t="s">
        <v>124</v>
      </c>
      <c r="I187" s="86" t="s">
        <v>124</v>
      </c>
    </row>
    <row r="188" spans="2:9">
      <c r="B188" s="87"/>
      <c r="C188" s="86"/>
      <c r="D188" s="86"/>
      <c r="E188" s="86"/>
      <c r="F188" s="86"/>
      <c r="G188" s="86"/>
      <c r="H188" s="86"/>
      <c r="I188" s="86"/>
    </row>
    <row r="189" spans="2:9" ht="26.4">
      <c r="B189" s="88" t="s">
        <v>220</v>
      </c>
      <c r="C189" s="86"/>
      <c r="D189" s="86"/>
      <c r="E189" s="86"/>
      <c r="F189" s="86"/>
      <c r="G189" s="86"/>
      <c r="H189" s="86"/>
      <c r="I189" s="86"/>
    </row>
    <row r="190" spans="2:9">
      <c r="B190" s="64" t="s">
        <v>213</v>
      </c>
      <c r="C190" s="36">
        <v>785985</v>
      </c>
      <c r="D190" s="48">
        <v>882427.04500000004</v>
      </c>
      <c r="E190" s="48">
        <v>969693.07400000002</v>
      </c>
      <c r="F190" s="48">
        <v>1055611.8</v>
      </c>
      <c r="G190" s="48">
        <v>1137476.9979999999</v>
      </c>
      <c r="H190" s="48">
        <v>1239424.557</v>
      </c>
      <c r="I190" s="48">
        <v>1194011</v>
      </c>
    </row>
    <row r="191" spans="2:9">
      <c r="B191" s="63" t="s">
        <v>214</v>
      </c>
      <c r="C191" s="36">
        <v>767200</v>
      </c>
      <c r="D191" s="48">
        <v>861544.97400000005</v>
      </c>
      <c r="E191" s="48">
        <v>947864.76500000001</v>
      </c>
      <c r="F191" s="48">
        <v>1034255.715</v>
      </c>
      <c r="G191" s="48">
        <v>1112585.8840000001</v>
      </c>
      <c r="H191" s="48">
        <v>1207348.5209999999</v>
      </c>
      <c r="I191" s="48">
        <v>1144178</v>
      </c>
    </row>
    <row r="192" spans="2:9">
      <c r="B192" s="63" t="s">
        <v>215</v>
      </c>
      <c r="C192" s="36">
        <v>18785</v>
      </c>
      <c r="D192" s="48">
        <v>20882.071</v>
      </c>
      <c r="E192" s="48">
        <v>21828.309000000001</v>
      </c>
      <c r="F192" s="48">
        <v>21356.084999999999</v>
      </c>
      <c r="G192" s="48">
        <v>24891.114000000001</v>
      </c>
      <c r="H192" s="48">
        <v>32076.036</v>
      </c>
      <c r="I192" s="48">
        <v>49833</v>
      </c>
    </row>
    <row r="193" spans="2:9">
      <c r="B193" s="64" t="s">
        <v>216</v>
      </c>
      <c r="C193" s="36">
        <v>959287.56700000004</v>
      </c>
      <c r="D193" s="48">
        <v>1079288.6399999999</v>
      </c>
      <c r="E193" s="48">
        <v>1243198.0360000001</v>
      </c>
      <c r="F193" s="48">
        <v>1364553.0279999999</v>
      </c>
      <c r="G193" s="48">
        <v>1722938.3430000001</v>
      </c>
      <c r="H193" s="48">
        <v>1769016.2590000001</v>
      </c>
      <c r="I193" s="48">
        <v>1785183</v>
      </c>
    </row>
    <row r="194" spans="2:9">
      <c r="B194" s="64" t="s">
        <v>206</v>
      </c>
      <c r="C194" s="86" t="s">
        <v>124</v>
      </c>
      <c r="D194" s="86" t="s">
        <v>124</v>
      </c>
      <c r="E194" s="86" t="s">
        <v>124</v>
      </c>
      <c r="F194" s="86" t="s">
        <v>124</v>
      </c>
      <c r="G194" s="86" t="s">
        <v>124</v>
      </c>
      <c r="H194" s="86" t="s">
        <v>124</v>
      </c>
      <c r="I194" s="86" t="s">
        <v>124</v>
      </c>
    </row>
    <row r="195" spans="2:9">
      <c r="B195" s="63" t="s">
        <v>217</v>
      </c>
      <c r="C195" s="86" t="s">
        <v>124</v>
      </c>
      <c r="D195" s="86" t="s">
        <v>124</v>
      </c>
      <c r="E195" s="86" t="s">
        <v>124</v>
      </c>
      <c r="F195" s="86" t="s">
        <v>124</v>
      </c>
      <c r="G195" s="86" t="s">
        <v>124</v>
      </c>
      <c r="H195" s="86" t="s">
        <v>124</v>
      </c>
      <c r="I195" s="86" t="s">
        <v>124</v>
      </c>
    </row>
    <row r="196" spans="2:9">
      <c r="B196" s="63" t="s">
        <v>218</v>
      </c>
      <c r="C196" s="86" t="s">
        <v>124</v>
      </c>
      <c r="D196" s="86" t="s">
        <v>124</v>
      </c>
      <c r="E196" s="86" t="s">
        <v>124</v>
      </c>
      <c r="F196" s="86" t="s">
        <v>124</v>
      </c>
      <c r="G196" s="86" t="s">
        <v>124</v>
      </c>
      <c r="H196" s="86" t="s">
        <v>124</v>
      </c>
      <c r="I196" s="86" t="s">
        <v>124</v>
      </c>
    </row>
    <row r="197" spans="2:9">
      <c r="B197" s="63" t="s">
        <v>219</v>
      </c>
      <c r="C197" s="86" t="s">
        <v>124</v>
      </c>
      <c r="D197" s="86" t="s">
        <v>124</v>
      </c>
      <c r="E197" s="86" t="s">
        <v>124</v>
      </c>
      <c r="F197" s="86" t="s">
        <v>124</v>
      </c>
      <c r="G197" s="86" t="s">
        <v>124</v>
      </c>
      <c r="H197" s="86" t="s">
        <v>124</v>
      </c>
      <c r="I197" s="86" t="s">
        <v>124</v>
      </c>
    </row>
    <row r="198" spans="2:9">
      <c r="B198" s="87"/>
      <c r="C198" s="86"/>
      <c r="D198" s="86"/>
      <c r="E198" s="86"/>
      <c r="F198" s="86"/>
      <c r="G198" s="86"/>
      <c r="H198" s="86"/>
      <c r="I198" s="86"/>
    </row>
    <row r="199" spans="2:9" ht="26.4">
      <c r="B199" s="88" t="s">
        <v>221</v>
      </c>
      <c r="C199" s="86"/>
      <c r="D199" s="86"/>
      <c r="E199" s="86"/>
      <c r="F199" s="86"/>
      <c r="G199" s="86"/>
      <c r="H199" s="86"/>
      <c r="I199" s="86"/>
    </row>
    <row r="200" spans="2:9">
      <c r="B200" s="64" t="s">
        <v>213</v>
      </c>
      <c r="C200" s="36">
        <v>2492</v>
      </c>
      <c r="D200" s="48">
        <v>2029.327</v>
      </c>
      <c r="E200" s="48">
        <v>3446.7640000000001</v>
      </c>
      <c r="F200" s="48">
        <v>3675.741</v>
      </c>
      <c r="G200" s="48">
        <v>3191.6619999999998</v>
      </c>
      <c r="H200" s="48">
        <v>3006.172</v>
      </c>
      <c r="I200" s="48">
        <v>1194</v>
      </c>
    </row>
    <row r="201" spans="2:9">
      <c r="B201" s="63" t="s">
        <v>214</v>
      </c>
      <c r="C201" s="36">
        <v>2492</v>
      </c>
      <c r="D201" s="48">
        <v>2029.327</v>
      </c>
      <c r="E201" s="48">
        <v>3446.7640000000001</v>
      </c>
      <c r="F201" s="48">
        <v>3675.741</v>
      </c>
      <c r="G201" s="48">
        <v>3191.6619999999998</v>
      </c>
      <c r="H201" s="48">
        <v>3006.172</v>
      </c>
      <c r="I201" s="48">
        <v>1194</v>
      </c>
    </row>
    <row r="202" spans="2:9">
      <c r="B202" s="63" t="s">
        <v>215</v>
      </c>
      <c r="C202" s="86">
        <v>0</v>
      </c>
      <c r="D202" s="48">
        <v>0</v>
      </c>
      <c r="E202" s="48">
        <v>0</v>
      </c>
      <c r="F202" s="48">
        <v>0</v>
      </c>
      <c r="G202" s="48">
        <v>0</v>
      </c>
      <c r="H202" s="48">
        <v>0</v>
      </c>
      <c r="I202" s="48">
        <v>0</v>
      </c>
    </row>
    <row r="203" spans="2:9">
      <c r="B203" s="64" t="s">
        <v>216</v>
      </c>
      <c r="C203" s="86" t="s">
        <v>124</v>
      </c>
      <c r="D203" s="48" t="s">
        <v>124</v>
      </c>
      <c r="E203" s="48" t="s">
        <v>124</v>
      </c>
      <c r="F203" s="48" t="s">
        <v>124</v>
      </c>
      <c r="G203" s="48" t="s">
        <v>124</v>
      </c>
      <c r="H203" s="48" t="s">
        <v>124</v>
      </c>
      <c r="I203" s="48" t="s">
        <v>124</v>
      </c>
    </row>
    <row r="204" spans="2:9">
      <c r="B204" s="64" t="s">
        <v>206</v>
      </c>
      <c r="C204" s="86" t="s">
        <v>124</v>
      </c>
      <c r="D204" s="48" t="s">
        <v>124</v>
      </c>
      <c r="E204" s="48" t="s">
        <v>124</v>
      </c>
      <c r="F204" s="48" t="s">
        <v>124</v>
      </c>
      <c r="G204" s="48" t="s">
        <v>124</v>
      </c>
      <c r="H204" s="48" t="s">
        <v>124</v>
      </c>
      <c r="I204" s="48" t="s">
        <v>124</v>
      </c>
    </row>
    <row r="205" spans="2:9">
      <c r="B205" s="63" t="s">
        <v>217</v>
      </c>
      <c r="C205" s="86" t="s">
        <v>124</v>
      </c>
      <c r="D205" s="48" t="s">
        <v>124</v>
      </c>
      <c r="E205" s="48" t="s">
        <v>124</v>
      </c>
      <c r="F205" s="48" t="s">
        <v>124</v>
      </c>
      <c r="G205" s="48" t="s">
        <v>124</v>
      </c>
      <c r="H205" s="48" t="s">
        <v>124</v>
      </c>
      <c r="I205" s="48" t="s">
        <v>124</v>
      </c>
    </row>
    <row r="206" spans="2:9">
      <c r="B206" s="63" t="s">
        <v>218</v>
      </c>
      <c r="C206" s="86" t="s">
        <v>124</v>
      </c>
      <c r="D206" s="48" t="s">
        <v>124</v>
      </c>
      <c r="E206" s="48" t="s">
        <v>124</v>
      </c>
      <c r="F206" s="48" t="s">
        <v>124</v>
      </c>
      <c r="G206" s="48" t="s">
        <v>124</v>
      </c>
      <c r="H206" s="48" t="s">
        <v>124</v>
      </c>
      <c r="I206" s="48" t="s">
        <v>124</v>
      </c>
    </row>
    <row r="207" spans="2:9">
      <c r="B207" s="63" t="s">
        <v>219</v>
      </c>
      <c r="C207" s="86" t="s">
        <v>124</v>
      </c>
      <c r="D207" s="48" t="s">
        <v>124</v>
      </c>
      <c r="E207" s="48" t="s">
        <v>124</v>
      </c>
      <c r="F207" s="48" t="s">
        <v>124</v>
      </c>
      <c r="G207" s="48" t="s">
        <v>124</v>
      </c>
      <c r="H207" s="48" t="s">
        <v>124</v>
      </c>
      <c r="I207" s="48" t="s">
        <v>124</v>
      </c>
    </row>
    <row r="208" spans="2:9">
      <c r="B208" s="87"/>
      <c r="C208" s="86"/>
      <c r="D208" s="86"/>
      <c r="E208" s="86"/>
      <c r="F208" s="86"/>
      <c r="G208" s="86"/>
      <c r="H208" s="86"/>
      <c r="I208" s="86"/>
    </row>
    <row r="209" spans="2:9" ht="26.4">
      <c r="B209" s="88" t="s">
        <v>222</v>
      </c>
      <c r="C209" s="86"/>
      <c r="D209" s="86"/>
      <c r="E209" s="86"/>
      <c r="F209" s="86"/>
      <c r="G209" s="86"/>
      <c r="H209" s="86"/>
      <c r="I209" s="86"/>
    </row>
    <row r="210" spans="2:9">
      <c r="B210" s="64" t="s">
        <v>213</v>
      </c>
      <c r="C210" s="36">
        <v>105</v>
      </c>
      <c r="D210" s="48">
        <v>151.99799999999999</v>
      </c>
      <c r="E210" s="48">
        <v>1354.999</v>
      </c>
      <c r="F210" s="48">
        <v>2248.8589999999999</v>
      </c>
      <c r="G210" s="48">
        <v>1912.4829999999999</v>
      </c>
      <c r="H210" s="48">
        <v>1089.1369999999999</v>
      </c>
      <c r="I210" s="48">
        <v>191</v>
      </c>
    </row>
    <row r="211" spans="2:9">
      <c r="B211" s="63" t="s">
        <v>214</v>
      </c>
      <c r="C211" s="36">
        <v>105</v>
      </c>
      <c r="D211" s="48">
        <v>151.99799999999999</v>
      </c>
      <c r="E211" s="48">
        <v>1354.999</v>
      </c>
      <c r="F211" s="48">
        <v>2248.8589999999999</v>
      </c>
      <c r="G211" s="48">
        <v>1912.4829999999999</v>
      </c>
      <c r="H211" s="48">
        <v>1089.1369999999999</v>
      </c>
      <c r="I211" s="48">
        <v>191</v>
      </c>
    </row>
    <row r="212" spans="2:9">
      <c r="B212" s="63" t="s">
        <v>215</v>
      </c>
      <c r="C212" s="86">
        <v>0</v>
      </c>
      <c r="D212" s="48">
        <v>0</v>
      </c>
      <c r="E212" s="48">
        <v>0</v>
      </c>
      <c r="F212" s="48">
        <v>0</v>
      </c>
      <c r="G212" s="48">
        <v>0</v>
      </c>
      <c r="H212" s="48" t="s">
        <v>124</v>
      </c>
      <c r="I212" s="48" t="s">
        <v>124</v>
      </c>
    </row>
    <row r="213" spans="2:9">
      <c r="B213" s="64" t="s">
        <v>216</v>
      </c>
      <c r="C213" s="36">
        <v>1948</v>
      </c>
      <c r="D213" s="48">
        <v>3415</v>
      </c>
      <c r="E213" s="48">
        <v>7694</v>
      </c>
      <c r="F213" s="48">
        <v>9778</v>
      </c>
      <c r="G213" s="48">
        <v>8582.48</v>
      </c>
      <c r="H213" s="48">
        <v>5841.2290000000003</v>
      </c>
      <c r="I213" s="48">
        <v>1484</v>
      </c>
    </row>
    <row r="214" spans="2:9">
      <c r="B214" s="64" t="s">
        <v>206</v>
      </c>
      <c r="C214" s="86" t="s">
        <v>139</v>
      </c>
      <c r="D214" s="86" t="s">
        <v>124</v>
      </c>
      <c r="E214" s="86" t="s">
        <v>124</v>
      </c>
      <c r="F214" s="86" t="s">
        <v>124</v>
      </c>
      <c r="G214" s="86" t="s">
        <v>124</v>
      </c>
      <c r="H214" s="86" t="s">
        <v>124</v>
      </c>
      <c r="I214" s="86" t="s">
        <v>124</v>
      </c>
    </row>
    <row r="215" spans="2:9">
      <c r="B215" s="63" t="s">
        <v>217</v>
      </c>
      <c r="C215" s="86" t="s">
        <v>139</v>
      </c>
      <c r="D215" s="86" t="s">
        <v>124</v>
      </c>
      <c r="E215" s="86" t="s">
        <v>124</v>
      </c>
      <c r="F215" s="86" t="s">
        <v>124</v>
      </c>
      <c r="G215" s="86" t="s">
        <v>124</v>
      </c>
      <c r="H215" s="86" t="s">
        <v>124</v>
      </c>
      <c r="I215" s="86" t="s">
        <v>124</v>
      </c>
    </row>
    <row r="216" spans="2:9">
      <c r="B216" s="63" t="s">
        <v>218</v>
      </c>
      <c r="C216" s="86" t="s">
        <v>139</v>
      </c>
      <c r="D216" s="86" t="s">
        <v>124</v>
      </c>
      <c r="E216" s="86" t="s">
        <v>124</v>
      </c>
      <c r="F216" s="86" t="s">
        <v>124</v>
      </c>
      <c r="G216" s="86" t="s">
        <v>124</v>
      </c>
      <c r="H216" s="86" t="s">
        <v>124</v>
      </c>
      <c r="I216" s="86" t="s">
        <v>124</v>
      </c>
    </row>
    <row r="217" spans="2:9" ht="15" thickBot="1">
      <c r="B217" s="89" t="s">
        <v>219</v>
      </c>
      <c r="C217" s="86" t="s">
        <v>139</v>
      </c>
      <c r="D217" s="86" t="s">
        <v>124</v>
      </c>
      <c r="E217" s="86" t="s">
        <v>124</v>
      </c>
      <c r="F217" s="86" t="s">
        <v>124</v>
      </c>
      <c r="G217" s="86" t="s">
        <v>124</v>
      </c>
      <c r="H217" s="86" t="s">
        <v>124</v>
      </c>
      <c r="I217" s="86" t="s">
        <v>124</v>
      </c>
    </row>
    <row r="218" spans="2:9" ht="15" thickTop="1">
      <c r="B218" s="1315" t="s">
        <v>223</v>
      </c>
      <c r="C218" s="1315"/>
      <c r="D218" s="1315"/>
      <c r="E218" s="1315"/>
      <c r="F218" s="1315"/>
      <c r="G218" s="1315"/>
      <c r="H218" s="1315"/>
      <c r="I218" s="1315"/>
    </row>
    <row r="219" spans="2:9">
      <c r="B219" s="27"/>
      <c r="C219" s="14"/>
      <c r="D219" s="14"/>
      <c r="E219" s="14"/>
      <c r="F219" s="14"/>
      <c r="G219" s="14"/>
      <c r="H219" s="14"/>
      <c r="I219" s="14"/>
    </row>
    <row r="220" spans="2:9">
      <c r="B220" s="24" t="s">
        <v>21</v>
      </c>
      <c r="C220" s="24"/>
      <c r="D220" s="24"/>
      <c r="E220" s="24"/>
      <c r="F220" s="24"/>
      <c r="G220" s="24"/>
      <c r="H220" s="882"/>
      <c r="I220" s="882"/>
    </row>
    <row r="221" spans="2:9">
      <c r="B221" s="13" t="s">
        <v>20</v>
      </c>
      <c r="C221" s="14"/>
      <c r="D221" s="14"/>
      <c r="E221" s="14"/>
      <c r="F221" s="14"/>
      <c r="G221" s="14"/>
      <c r="H221" s="14"/>
      <c r="I221" s="14"/>
    </row>
    <row r="222" spans="2:9">
      <c r="B222" s="26" t="s">
        <v>224</v>
      </c>
      <c r="C222" s="14"/>
      <c r="D222" s="14"/>
      <c r="E222" s="14"/>
      <c r="F222" s="14"/>
      <c r="G222" s="14"/>
      <c r="H222" s="14"/>
      <c r="I222" s="14"/>
    </row>
    <row r="223" spans="2:9">
      <c r="B223" s="27"/>
      <c r="C223" s="14"/>
      <c r="D223" s="14"/>
      <c r="E223" s="14"/>
      <c r="F223" s="14"/>
      <c r="G223" s="14"/>
      <c r="H223" s="14"/>
      <c r="I223" s="14"/>
    </row>
    <row r="224" spans="2:9">
      <c r="B224" s="16"/>
      <c r="C224" s="17">
        <v>2014</v>
      </c>
      <c r="D224" s="17">
        <v>2015</v>
      </c>
      <c r="E224" s="17">
        <v>2016</v>
      </c>
      <c r="F224" s="17">
        <v>2017</v>
      </c>
      <c r="G224" s="17">
        <v>2018</v>
      </c>
      <c r="H224" s="17">
        <v>2019</v>
      </c>
      <c r="I224" s="17">
        <v>2020</v>
      </c>
    </row>
    <row r="225" spans="2:9">
      <c r="B225" s="79" t="s">
        <v>197</v>
      </c>
      <c r="C225" s="14"/>
      <c r="D225" s="14"/>
      <c r="E225" s="14"/>
      <c r="F225" s="14"/>
      <c r="G225" s="14"/>
      <c r="H225" s="14"/>
      <c r="I225" s="14"/>
    </row>
    <row r="226" spans="2:9">
      <c r="B226" s="64" t="s">
        <v>198</v>
      </c>
      <c r="C226" s="36">
        <v>956805.91268117633</v>
      </c>
      <c r="D226" s="36">
        <v>811544.07601136481</v>
      </c>
      <c r="E226" s="36">
        <v>971160.46138915606</v>
      </c>
      <c r="F226" s="36">
        <v>1090068.3212699457</v>
      </c>
      <c r="G226" s="36">
        <v>787293.05363370059</v>
      </c>
      <c r="H226" s="36">
        <v>789703.39906009368</v>
      </c>
      <c r="I226" s="36">
        <v>827608.97614911199</v>
      </c>
    </row>
    <row r="227" spans="2:9">
      <c r="B227" s="80" t="s">
        <v>199</v>
      </c>
      <c r="C227" s="36" t="s">
        <v>139</v>
      </c>
      <c r="D227" s="36" t="s">
        <v>139</v>
      </c>
      <c r="E227" s="36" t="s">
        <v>139</v>
      </c>
      <c r="F227" s="36" t="s">
        <v>139</v>
      </c>
      <c r="G227" s="36" t="s">
        <v>139</v>
      </c>
      <c r="H227" s="36" t="s">
        <v>139</v>
      </c>
      <c r="I227" s="36" t="s">
        <v>139</v>
      </c>
    </row>
    <row r="228" spans="2:9">
      <c r="B228" s="80" t="s">
        <v>200</v>
      </c>
      <c r="C228" s="36">
        <v>956805.91268117633</v>
      </c>
      <c r="D228" s="36">
        <v>811544.07601136481</v>
      </c>
      <c r="E228" s="36">
        <v>971160.46138915606</v>
      </c>
      <c r="F228" s="36">
        <v>1090068.3212699457</v>
      </c>
      <c r="G228" s="36">
        <v>787293.05363370059</v>
      </c>
      <c r="H228" s="36">
        <v>789703.39906009368</v>
      </c>
      <c r="I228" s="36">
        <v>827608.97614911199</v>
      </c>
    </row>
    <row r="229" spans="2:9">
      <c r="B229" s="81" t="s">
        <v>201</v>
      </c>
      <c r="C229" s="36">
        <v>7401.2532351412565</v>
      </c>
      <c r="D229" s="36">
        <v>6840.3982532518257</v>
      </c>
      <c r="E229" s="36">
        <v>8495.1282813529178</v>
      </c>
      <c r="F229" s="36">
        <v>11131.363709295203</v>
      </c>
      <c r="G229" s="36">
        <v>8647.0784494872805</v>
      </c>
      <c r="H229" s="36">
        <v>8958.0194842198853</v>
      </c>
      <c r="I229" s="36">
        <v>9065.5759505713086</v>
      </c>
    </row>
    <row r="230" spans="2:9">
      <c r="B230" s="82" t="s">
        <v>202</v>
      </c>
      <c r="C230" s="36">
        <v>60292.008303428076</v>
      </c>
      <c r="D230" s="36">
        <v>55298.140822834292</v>
      </c>
      <c r="E230" s="36">
        <v>67582.483394506067</v>
      </c>
      <c r="F230" s="36">
        <v>76389.976723745771</v>
      </c>
      <c r="G230" s="36">
        <v>52969.235256143227</v>
      </c>
      <c r="H230" s="36">
        <v>51879.054562150428</v>
      </c>
      <c r="I230" s="36">
        <v>51646.462157723203</v>
      </c>
    </row>
    <row r="231" spans="2:9">
      <c r="B231" s="80" t="s">
        <v>203</v>
      </c>
      <c r="C231" s="36">
        <v>20112.847047480027</v>
      </c>
      <c r="D231" s="36">
        <v>17887.948282068432</v>
      </c>
      <c r="E231" s="36">
        <v>20605.927406955117</v>
      </c>
      <c r="F231" s="36">
        <v>24250.182592017765</v>
      </c>
      <c r="G231" s="36">
        <v>17358.221409539703</v>
      </c>
      <c r="H231" s="36">
        <v>17860.368315662909</v>
      </c>
      <c r="I231" s="36">
        <v>22551.834263237699</v>
      </c>
    </row>
    <row r="232" spans="2:9">
      <c r="B232" s="80" t="s">
        <v>204</v>
      </c>
      <c r="C232" s="36" t="s">
        <v>124</v>
      </c>
      <c r="D232" s="36" t="s">
        <v>124</v>
      </c>
      <c r="E232" s="36" t="s">
        <v>124</v>
      </c>
      <c r="F232" s="36" t="s">
        <v>124</v>
      </c>
      <c r="G232" s="36" t="s">
        <v>124</v>
      </c>
      <c r="H232" s="36" t="s">
        <v>124</v>
      </c>
      <c r="I232" s="36" t="s">
        <v>124</v>
      </c>
    </row>
    <row r="233" spans="2:9">
      <c r="B233" s="80" t="s">
        <v>205</v>
      </c>
      <c r="C233" s="36">
        <v>40179.161255948049</v>
      </c>
      <c r="D233" s="36">
        <v>37410.192540765856</v>
      </c>
      <c r="E233" s="36">
        <v>45954.885185969142</v>
      </c>
      <c r="F233" s="36">
        <v>50457.236036973773</v>
      </c>
      <c r="G233" s="36">
        <v>33937.196807936882</v>
      </c>
      <c r="H233" s="36">
        <v>33782.791009795139</v>
      </c>
      <c r="I233" s="36">
        <v>29094.6278944855</v>
      </c>
    </row>
    <row r="234" spans="2:9">
      <c r="B234" s="82" t="s">
        <v>206</v>
      </c>
      <c r="C234" s="36" t="s">
        <v>139</v>
      </c>
      <c r="D234" s="36" t="s">
        <v>139</v>
      </c>
      <c r="E234" s="36">
        <v>89.678234021652742</v>
      </c>
      <c r="F234" s="36">
        <v>635.13991254285656</v>
      </c>
      <c r="G234" s="36">
        <v>720.27763334022677</v>
      </c>
      <c r="H234" s="36">
        <v>1858.8515591960263</v>
      </c>
      <c r="I234" s="36">
        <v>4902.0756101412053</v>
      </c>
    </row>
    <row r="235" spans="2:9">
      <c r="B235" s="82" t="s">
        <v>207</v>
      </c>
      <c r="C235" s="36">
        <v>237892.76821232866</v>
      </c>
      <c r="D235" s="36">
        <v>181152.09247474739</v>
      </c>
      <c r="E235" s="36">
        <v>181114.37867024075</v>
      </c>
      <c r="F235" s="36">
        <v>187462.16667394401</v>
      </c>
      <c r="G235" s="36">
        <v>116176.89614472377</v>
      </c>
      <c r="H235" s="36">
        <v>97146.780616078133</v>
      </c>
      <c r="I235" s="36">
        <v>51782.827751366771</v>
      </c>
    </row>
    <row r="236" spans="2:9">
      <c r="B236" s="83" t="s">
        <v>130</v>
      </c>
      <c r="C236" s="36">
        <v>237892.76821232866</v>
      </c>
      <c r="D236" s="36">
        <v>181152.09247474739</v>
      </c>
      <c r="E236" s="36">
        <v>181114.37867024075</v>
      </c>
      <c r="F236" s="36">
        <v>187462.16667394401</v>
      </c>
      <c r="G236" s="36">
        <v>116176.89614472377</v>
      </c>
      <c r="H236" s="36">
        <v>97146.780616078133</v>
      </c>
      <c r="I236" s="36">
        <v>51782.827751366771</v>
      </c>
    </row>
    <row r="237" spans="2:9">
      <c r="B237" s="83" t="s">
        <v>131</v>
      </c>
      <c r="C237" s="86" t="s">
        <v>139</v>
      </c>
      <c r="D237" s="86" t="s">
        <v>139</v>
      </c>
      <c r="E237" s="86" t="s">
        <v>139</v>
      </c>
      <c r="F237" s="86" t="s">
        <v>139</v>
      </c>
      <c r="G237" s="86" t="s">
        <v>139</v>
      </c>
      <c r="H237" s="86" t="s">
        <v>139</v>
      </c>
      <c r="I237" s="86" t="s">
        <v>139</v>
      </c>
    </row>
    <row r="238" spans="2:9">
      <c r="B238" s="64" t="s">
        <v>208</v>
      </c>
      <c r="C238" s="48" t="s">
        <v>139</v>
      </c>
      <c r="D238" s="48" t="s">
        <v>139</v>
      </c>
      <c r="E238" s="48" t="s">
        <v>139</v>
      </c>
      <c r="F238" s="36">
        <v>1.8948272911761883</v>
      </c>
      <c r="G238" s="36">
        <v>1.3054905491651303</v>
      </c>
      <c r="H238" s="36">
        <v>1633.9277613538693</v>
      </c>
      <c r="I238" s="36">
        <v>20855.627482288688</v>
      </c>
    </row>
    <row r="239" spans="2:9">
      <c r="B239" s="64"/>
      <c r="C239" s="86"/>
      <c r="D239" s="36"/>
      <c r="E239" s="36"/>
      <c r="F239" s="36"/>
      <c r="G239" s="36"/>
      <c r="H239" s="36"/>
      <c r="I239" s="36"/>
    </row>
    <row r="240" spans="2:9">
      <c r="B240" s="64" t="s">
        <v>225</v>
      </c>
      <c r="C240" s="86">
        <f>C226+C229+C230+IF(ISNUMBER(C234),C234,0)+C235+IF(ISNUMBER(C238),C238,0)</f>
        <v>1262391.9424320743</v>
      </c>
      <c r="D240" s="86">
        <f t="shared" ref="D240:I240" si="2">D226+D229+D230+IF(ISNUMBER(D234),D234,0)+D235+IF(ISNUMBER(D238),D238,0)</f>
        <v>1054834.7075621984</v>
      </c>
      <c r="E240" s="86">
        <f t="shared" si="2"/>
        <v>1228442.1299692774</v>
      </c>
      <c r="F240" s="86">
        <f t="shared" si="2"/>
        <v>1365688.8631167647</v>
      </c>
      <c r="G240" s="86">
        <f t="shared" si="2"/>
        <v>965807.84660794435</v>
      </c>
      <c r="H240" s="86">
        <f t="shared" si="2"/>
        <v>951180.033043092</v>
      </c>
      <c r="I240" s="86">
        <f t="shared" si="2"/>
        <v>965861.54510120314</v>
      </c>
    </row>
    <row r="241" spans="2:9">
      <c r="B241" s="63" t="s">
        <v>210</v>
      </c>
      <c r="C241" s="86" t="s">
        <v>124</v>
      </c>
      <c r="D241" s="86" t="s">
        <v>124</v>
      </c>
      <c r="E241" s="86" t="s">
        <v>124</v>
      </c>
      <c r="F241" s="86" t="s">
        <v>124</v>
      </c>
      <c r="G241" s="86" t="s">
        <v>124</v>
      </c>
      <c r="H241" s="86" t="s">
        <v>124</v>
      </c>
      <c r="I241" s="86" t="s">
        <v>124</v>
      </c>
    </row>
    <row r="242" spans="2:9">
      <c r="B242" s="63"/>
      <c r="C242" s="86"/>
      <c r="D242" s="86"/>
      <c r="E242" s="86"/>
      <c r="F242" s="86"/>
      <c r="G242" s="86"/>
      <c r="H242" s="86"/>
      <c r="I242" s="86"/>
    </row>
    <row r="243" spans="2:9">
      <c r="B243" s="64" t="s">
        <v>211</v>
      </c>
      <c r="C243" s="86" t="s">
        <v>124</v>
      </c>
      <c r="D243" s="86" t="s">
        <v>124</v>
      </c>
      <c r="E243" s="86" t="s">
        <v>124</v>
      </c>
      <c r="F243" s="86" t="s">
        <v>124</v>
      </c>
      <c r="G243" s="86" t="s">
        <v>124</v>
      </c>
      <c r="H243" s="86" t="s">
        <v>124</v>
      </c>
      <c r="I243" s="86" t="s">
        <v>124</v>
      </c>
    </row>
    <row r="244" spans="2:9">
      <c r="B244" s="64"/>
      <c r="C244" s="64"/>
      <c r="D244" s="64"/>
      <c r="E244" s="64"/>
      <c r="F244" s="64"/>
      <c r="G244" s="64"/>
      <c r="H244" s="64"/>
      <c r="I244" s="64"/>
    </row>
    <row r="245" spans="2:9">
      <c r="B245" s="85" t="s">
        <v>212</v>
      </c>
      <c r="C245" s="86"/>
      <c r="D245" s="86"/>
      <c r="E245" s="86"/>
      <c r="F245" s="86"/>
      <c r="G245" s="86"/>
      <c r="H245" s="86"/>
      <c r="I245" s="86"/>
    </row>
    <row r="246" spans="2:9">
      <c r="B246" s="64" t="s">
        <v>213</v>
      </c>
      <c r="C246" s="36">
        <v>110574.8969097353</v>
      </c>
      <c r="D246" s="36">
        <v>90667.757102948875</v>
      </c>
      <c r="E246" s="36">
        <v>94414.361473378274</v>
      </c>
      <c r="F246" s="36">
        <v>100740.78507246524</v>
      </c>
      <c r="G246" s="36">
        <v>60909.975223354944</v>
      </c>
      <c r="H246" s="36">
        <v>52884.602699924872</v>
      </c>
      <c r="I246" s="36">
        <v>67097.581677125869</v>
      </c>
    </row>
    <row r="247" spans="2:9">
      <c r="B247" s="63" t="s">
        <v>214</v>
      </c>
      <c r="C247" s="36">
        <v>104239.12094598208</v>
      </c>
      <c r="D247" s="36">
        <v>85857.145458335261</v>
      </c>
      <c r="E247" s="36">
        <v>90131.26389170358</v>
      </c>
      <c r="F247" s="36">
        <v>96786.636156253619</v>
      </c>
      <c r="G247" s="36">
        <v>58064.122945394556</v>
      </c>
      <c r="H247" s="36">
        <v>49667.275520227064</v>
      </c>
      <c r="I247" s="36">
        <v>58776.569079075001</v>
      </c>
    </row>
    <row r="248" spans="2:9">
      <c r="B248" s="63" t="s">
        <v>215</v>
      </c>
      <c r="C248" s="36">
        <v>6335.7759637532081</v>
      </c>
      <c r="D248" s="36">
        <v>4810.6116446136093</v>
      </c>
      <c r="E248" s="36">
        <v>4247.7288175833746</v>
      </c>
      <c r="F248" s="36">
        <v>3954.148916211609</v>
      </c>
      <c r="G248" s="36">
        <v>2845.8522779603945</v>
      </c>
      <c r="H248" s="36">
        <v>3217.3271797145003</v>
      </c>
      <c r="I248" s="36">
        <v>8321.0125980508674</v>
      </c>
    </row>
    <row r="249" spans="2:9">
      <c r="B249" s="64" t="s">
        <v>216</v>
      </c>
      <c r="C249" s="36">
        <v>49634.271272888982</v>
      </c>
      <c r="D249" s="36">
        <v>45315.619686180697</v>
      </c>
      <c r="E249" s="36">
        <v>53348.663987783126</v>
      </c>
      <c r="F249" s="36">
        <v>60913.636820332693</v>
      </c>
      <c r="G249" s="36">
        <v>42858.928160526979</v>
      </c>
      <c r="H249" s="36">
        <v>39137.264340729605</v>
      </c>
      <c r="I249" s="36">
        <v>40483.522426094358</v>
      </c>
    </row>
    <row r="250" spans="2:9">
      <c r="B250" s="64" t="s">
        <v>206</v>
      </c>
      <c r="C250" s="86" t="s">
        <v>124</v>
      </c>
      <c r="D250" s="86" t="s">
        <v>124</v>
      </c>
      <c r="E250" s="86" t="s">
        <v>124</v>
      </c>
      <c r="F250" s="86" t="s">
        <v>124</v>
      </c>
      <c r="G250" s="86" t="s">
        <v>124</v>
      </c>
      <c r="H250" s="86" t="s">
        <v>124</v>
      </c>
      <c r="I250" s="86">
        <v>0</v>
      </c>
    </row>
    <row r="251" spans="2:9">
      <c r="B251" s="63" t="s">
        <v>217</v>
      </c>
      <c r="C251" s="86" t="s">
        <v>124</v>
      </c>
      <c r="D251" s="86" t="s">
        <v>124</v>
      </c>
      <c r="E251" s="86" t="s">
        <v>124</v>
      </c>
      <c r="F251" s="86" t="s">
        <v>124</v>
      </c>
      <c r="G251" s="86" t="s">
        <v>124</v>
      </c>
      <c r="H251" s="86" t="s">
        <v>124</v>
      </c>
      <c r="I251" s="86">
        <v>0</v>
      </c>
    </row>
    <row r="252" spans="2:9">
      <c r="B252" s="63" t="s">
        <v>218</v>
      </c>
      <c r="C252" s="86" t="s">
        <v>124</v>
      </c>
      <c r="D252" s="86" t="s">
        <v>124</v>
      </c>
      <c r="E252" s="86" t="s">
        <v>124</v>
      </c>
      <c r="F252" s="86" t="s">
        <v>124</v>
      </c>
      <c r="G252" s="86" t="s">
        <v>124</v>
      </c>
      <c r="H252" s="86" t="s">
        <v>124</v>
      </c>
      <c r="I252" s="86">
        <v>0</v>
      </c>
    </row>
    <row r="253" spans="2:9">
      <c r="B253" s="63" t="s">
        <v>219</v>
      </c>
      <c r="C253" s="86" t="s">
        <v>124</v>
      </c>
      <c r="D253" s="86" t="s">
        <v>124</v>
      </c>
      <c r="E253" s="86" t="s">
        <v>124</v>
      </c>
      <c r="F253" s="86" t="s">
        <v>124</v>
      </c>
      <c r="G253" s="86" t="s">
        <v>124</v>
      </c>
      <c r="H253" s="86" t="s">
        <v>124</v>
      </c>
      <c r="I253" s="86">
        <v>0</v>
      </c>
    </row>
    <row r="254" spans="2:9">
      <c r="B254" s="63"/>
      <c r="C254" s="86"/>
      <c r="D254" s="86"/>
      <c r="E254" s="86"/>
      <c r="F254" s="86"/>
      <c r="G254" s="86"/>
      <c r="H254" s="86"/>
      <c r="I254" s="86"/>
    </row>
    <row r="255" spans="2:9" ht="26.4">
      <c r="B255" s="88" t="s">
        <v>220</v>
      </c>
      <c r="C255" s="86"/>
      <c r="D255" s="86"/>
      <c r="E255" s="86"/>
      <c r="F255" s="86"/>
      <c r="G255" s="86"/>
      <c r="H255" s="86"/>
      <c r="I255" s="86"/>
    </row>
    <row r="256" spans="2:9">
      <c r="B256" s="64" t="s">
        <v>213</v>
      </c>
      <c r="C256" s="36">
        <v>110285.2912591833</v>
      </c>
      <c r="D256" s="36">
        <v>90506.611627389473</v>
      </c>
      <c r="E256" s="36">
        <v>93969.663908057948</v>
      </c>
      <c r="F256" s="36">
        <v>100251.54115385689</v>
      </c>
      <c r="G256" s="36">
        <v>60569.471995600681</v>
      </c>
      <c r="H256" s="36">
        <v>52639.572705634862</v>
      </c>
      <c r="I256" s="36">
        <v>67012.740670311381</v>
      </c>
    </row>
    <row r="257" spans="2:9">
      <c r="B257" s="63" t="s">
        <v>214</v>
      </c>
      <c r="C257" s="36">
        <v>103949.5152954301</v>
      </c>
      <c r="D257" s="36">
        <v>85695.999982775858</v>
      </c>
      <c r="E257" s="36">
        <v>89721.935090474581</v>
      </c>
      <c r="F257" s="36">
        <v>96297.392237645283</v>
      </c>
      <c r="G257" s="36">
        <v>57723.619717640286</v>
      </c>
      <c r="H257" s="36">
        <v>49422.245525920356</v>
      </c>
      <c r="I257" s="36">
        <v>58691.728072260521</v>
      </c>
    </row>
    <row r="258" spans="2:9">
      <c r="B258" s="63" t="s">
        <v>215</v>
      </c>
      <c r="C258" s="36">
        <v>6335.7759637532081</v>
      </c>
      <c r="D258" s="36">
        <v>4810.6116446136093</v>
      </c>
      <c r="E258" s="36">
        <v>4247.7288175833746</v>
      </c>
      <c r="F258" s="36">
        <v>3954.148916211609</v>
      </c>
      <c r="G258" s="36">
        <v>2845.8522779603945</v>
      </c>
      <c r="H258" s="36">
        <v>3217.3271797145003</v>
      </c>
      <c r="I258" s="36">
        <v>8321.0125980508674</v>
      </c>
    </row>
    <row r="259" spans="2:9">
      <c r="B259" s="64" t="s">
        <v>216</v>
      </c>
      <c r="C259" s="36">
        <v>49469.993346034542</v>
      </c>
      <c r="D259" s="36">
        <v>45081.87972847213</v>
      </c>
      <c r="E259" s="36">
        <v>53010.104896099736</v>
      </c>
      <c r="F259" s="36">
        <v>60481.840839398057</v>
      </c>
      <c r="G259" s="36">
        <v>42518.009136687971</v>
      </c>
      <c r="H259" s="36">
        <v>38959.541491944234</v>
      </c>
      <c r="I259" s="36">
        <v>40433.384834799144</v>
      </c>
    </row>
    <row r="260" spans="2:9">
      <c r="B260" s="64" t="s">
        <v>206</v>
      </c>
      <c r="C260" s="86" t="s">
        <v>124</v>
      </c>
      <c r="D260" s="86" t="s">
        <v>124</v>
      </c>
      <c r="E260" s="86" t="s">
        <v>124</v>
      </c>
      <c r="F260" s="86" t="s">
        <v>124</v>
      </c>
      <c r="G260" s="86" t="s">
        <v>124</v>
      </c>
      <c r="H260" s="86" t="s">
        <v>124</v>
      </c>
      <c r="I260" s="36">
        <v>0</v>
      </c>
    </row>
    <row r="261" spans="2:9">
      <c r="B261" s="63" t="s">
        <v>217</v>
      </c>
      <c r="C261" s="86" t="s">
        <v>124</v>
      </c>
      <c r="D261" s="86" t="s">
        <v>124</v>
      </c>
      <c r="E261" s="86" t="s">
        <v>124</v>
      </c>
      <c r="F261" s="86" t="s">
        <v>124</v>
      </c>
      <c r="G261" s="86" t="s">
        <v>124</v>
      </c>
      <c r="H261" s="86" t="s">
        <v>124</v>
      </c>
      <c r="I261" s="36">
        <v>0</v>
      </c>
    </row>
    <row r="262" spans="2:9">
      <c r="B262" s="63" t="s">
        <v>218</v>
      </c>
      <c r="C262" s="86" t="s">
        <v>124</v>
      </c>
      <c r="D262" s="86" t="s">
        <v>124</v>
      </c>
      <c r="E262" s="86" t="s">
        <v>124</v>
      </c>
      <c r="F262" s="86" t="s">
        <v>124</v>
      </c>
      <c r="G262" s="86" t="s">
        <v>124</v>
      </c>
      <c r="H262" s="86" t="s">
        <v>124</v>
      </c>
      <c r="I262" s="36">
        <v>0</v>
      </c>
    </row>
    <row r="263" spans="2:9">
      <c r="B263" s="63" t="s">
        <v>219</v>
      </c>
      <c r="C263" s="86" t="s">
        <v>124</v>
      </c>
      <c r="D263" s="86" t="s">
        <v>124</v>
      </c>
      <c r="E263" s="86" t="s">
        <v>124</v>
      </c>
      <c r="F263" s="86" t="s">
        <v>124</v>
      </c>
      <c r="G263" s="86" t="s">
        <v>124</v>
      </c>
      <c r="H263" s="86" t="s">
        <v>124</v>
      </c>
      <c r="I263" s="36">
        <v>0</v>
      </c>
    </row>
    <row r="264" spans="2:9">
      <c r="B264" s="63"/>
      <c r="C264" s="86"/>
      <c r="D264" s="86"/>
      <c r="E264" s="86"/>
      <c r="F264" s="86"/>
      <c r="G264" s="86"/>
      <c r="H264" s="86"/>
      <c r="I264" s="86"/>
    </row>
    <row r="265" spans="2:9" ht="26.4">
      <c r="B265" s="88" t="s">
        <v>221</v>
      </c>
      <c r="C265" s="86"/>
      <c r="D265" s="86"/>
      <c r="E265" s="86"/>
      <c r="F265" s="86"/>
      <c r="G265" s="86"/>
      <c r="H265" s="86"/>
      <c r="I265" s="86"/>
    </row>
    <row r="266" spans="2:9">
      <c r="B266" s="64" t="s">
        <v>213</v>
      </c>
      <c r="C266" s="36">
        <v>284.15472984270014</v>
      </c>
      <c r="D266" s="36">
        <v>156.47436447520184</v>
      </c>
      <c r="E266" s="36">
        <v>344.27711511526672</v>
      </c>
      <c r="F266" s="36">
        <v>355.19913764634441</v>
      </c>
      <c r="G266" s="36">
        <v>220.70476152326339</v>
      </c>
      <c r="H266" s="36">
        <v>188.08358522414221</v>
      </c>
      <c r="I266" s="36">
        <v>65.806988352745421</v>
      </c>
    </row>
    <row r="267" spans="2:9">
      <c r="B267" s="63" t="s">
        <v>214</v>
      </c>
      <c r="C267" s="36">
        <v>284.15472984270014</v>
      </c>
      <c r="D267" s="36">
        <v>156.47436447520184</v>
      </c>
      <c r="E267" s="36">
        <v>344.27711511526672</v>
      </c>
      <c r="F267" s="36">
        <v>355.19913764634441</v>
      </c>
      <c r="G267" s="36">
        <v>220.70476152326339</v>
      </c>
      <c r="H267" s="36">
        <v>188.08358522414221</v>
      </c>
      <c r="I267" s="36">
        <v>65.806988352745421</v>
      </c>
    </row>
    <row r="268" spans="2:9">
      <c r="B268" s="63" t="s">
        <v>215</v>
      </c>
      <c r="C268" s="86"/>
      <c r="D268" s="36">
        <v>0</v>
      </c>
      <c r="E268" s="36">
        <v>0</v>
      </c>
      <c r="F268" s="36">
        <v>0</v>
      </c>
      <c r="G268" s="36">
        <v>0</v>
      </c>
      <c r="H268" s="36">
        <v>0</v>
      </c>
      <c r="I268" s="36">
        <v>0</v>
      </c>
    </row>
    <row r="269" spans="2:9">
      <c r="B269" s="64" t="s">
        <v>216</v>
      </c>
      <c r="C269" s="86" t="s">
        <v>124</v>
      </c>
      <c r="D269" s="86" t="s">
        <v>124</v>
      </c>
      <c r="E269" s="86" t="s">
        <v>124</v>
      </c>
      <c r="F269" s="86" t="s">
        <v>124</v>
      </c>
      <c r="G269" s="86" t="s">
        <v>124</v>
      </c>
      <c r="H269" s="86" t="s">
        <v>124</v>
      </c>
      <c r="I269" s="36">
        <v>0</v>
      </c>
    </row>
    <row r="270" spans="2:9">
      <c r="B270" s="64" t="s">
        <v>206</v>
      </c>
      <c r="C270" s="86" t="s">
        <v>124</v>
      </c>
      <c r="D270" s="86" t="s">
        <v>124</v>
      </c>
      <c r="E270" s="86" t="s">
        <v>124</v>
      </c>
      <c r="F270" s="86" t="s">
        <v>124</v>
      </c>
      <c r="G270" s="86" t="s">
        <v>124</v>
      </c>
      <c r="H270" s="86" t="s">
        <v>124</v>
      </c>
      <c r="I270" s="36">
        <v>0</v>
      </c>
    </row>
    <row r="271" spans="2:9">
      <c r="B271" s="63" t="s">
        <v>217</v>
      </c>
      <c r="C271" s="86" t="s">
        <v>124</v>
      </c>
      <c r="D271" s="86" t="s">
        <v>124</v>
      </c>
      <c r="E271" s="86" t="s">
        <v>124</v>
      </c>
      <c r="F271" s="86" t="s">
        <v>124</v>
      </c>
      <c r="G271" s="86" t="s">
        <v>124</v>
      </c>
      <c r="H271" s="86" t="s">
        <v>124</v>
      </c>
      <c r="I271" s="36">
        <v>0</v>
      </c>
    </row>
    <row r="272" spans="2:9">
      <c r="B272" s="63" t="s">
        <v>218</v>
      </c>
      <c r="C272" s="86" t="s">
        <v>124</v>
      </c>
      <c r="D272" s="86" t="s">
        <v>124</v>
      </c>
      <c r="E272" s="86" t="s">
        <v>124</v>
      </c>
      <c r="F272" s="86" t="s">
        <v>124</v>
      </c>
      <c r="G272" s="86" t="s">
        <v>124</v>
      </c>
      <c r="H272" s="86" t="s">
        <v>124</v>
      </c>
      <c r="I272" s="36">
        <v>0</v>
      </c>
    </row>
    <row r="273" spans="2:9">
      <c r="B273" s="63" t="s">
        <v>219</v>
      </c>
      <c r="C273" s="86" t="s">
        <v>124</v>
      </c>
      <c r="D273" s="86" t="s">
        <v>124</v>
      </c>
      <c r="E273" s="86" t="s">
        <v>124</v>
      </c>
      <c r="F273" s="86" t="s">
        <v>124</v>
      </c>
      <c r="G273" s="86" t="s">
        <v>124</v>
      </c>
      <c r="H273" s="86" t="s">
        <v>124</v>
      </c>
      <c r="I273" s="36">
        <v>0</v>
      </c>
    </row>
    <row r="274" spans="2:9">
      <c r="B274" s="63"/>
      <c r="C274" s="86"/>
      <c r="D274" s="86"/>
      <c r="E274" s="86"/>
      <c r="F274" s="86"/>
      <c r="G274" s="86"/>
      <c r="H274" s="86"/>
      <c r="I274" s="86"/>
    </row>
    <row r="275" spans="2:9" ht="26.4">
      <c r="B275" s="88" t="s">
        <v>222</v>
      </c>
      <c r="C275" s="86"/>
      <c r="D275" s="86"/>
      <c r="E275" s="86"/>
      <c r="F275" s="86"/>
      <c r="G275" s="86"/>
      <c r="H275" s="86"/>
      <c r="I275" s="86"/>
    </row>
    <row r="276" spans="2:9">
      <c r="B276" s="64" t="s">
        <v>213</v>
      </c>
      <c r="C276" s="36">
        <v>5.4509207092899903</v>
      </c>
      <c r="D276" s="36">
        <v>4.6711110841983849</v>
      </c>
      <c r="E276" s="36">
        <v>65.051686113739891</v>
      </c>
      <c r="F276" s="36">
        <v>134.04478096200324</v>
      </c>
      <c r="G276" s="36">
        <v>119.79846623099391</v>
      </c>
      <c r="H276" s="36">
        <v>56.946409065865261</v>
      </c>
      <c r="I276" s="36">
        <v>19.034018461711682</v>
      </c>
    </row>
    <row r="277" spans="2:9">
      <c r="B277" s="63" t="s">
        <v>214</v>
      </c>
      <c r="C277" s="36">
        <v>5.4509207092899903</v>
      </c>
      <c r="D277" s="36">
        <v>4.6711110841983849</v>
      </c>
      <c r="E277" s="36">
        <v>65.051686113739891</v>
      </c>
      <c r="F277" s="36">
        <v>134.04478096200324</v>
      </c>
      <c r="G277" s="36">
        <v>119.79846623099391</v>
      </c>
      <c r="H277" s="36">
        <v>56.946409065865261</v>
      </c>
      <c r="I277" s="36">
        <v>19.034018461711682</v>
      </c>
    </row>
    <row r="278" spans="2:9">
      <c r="B278" s="63" t="s">
        <v>215</v>
      </c>
      <c r="C278" s="86">
        <v>0</v>
      </c>
      <c r="D278" s="36">
        <v>0</v>
      </c>
      <c r="E278" s="36">
        <v>0</v>
      </c>
      <c r="F278" s="36">
        <v>0</v>
      </c>
      <c r="G278" s="36">
        <v>0</v>
      </c>
      <c r="H278" s="36">
        <v>0</v>
      </c>
      <c r="I278" s="36">
        <v>0</v>
      </c>
    </row>
    <row r="279" spans="2:9">
      <c r="B279" s="64" t="s">
        <v>216</v>
      </c>
      <c r="C279" s="48">
        <v>164.27792685443728</v>
      </c>
      <c r="D279" s="36">
        <v>233.73995770857363</v>
      </c>
      <c r="E279" s="36">
        <v>338.5590916833857</v>
      </c>
      <c r="F279" s="36">
        <v>431.79598093464205</v>
      </c>
      <c r="G279" s="36">
        <v>340.91902383900322</v>
      </c>
      <c r="H279" s="36">
        <v>177.72284876867849</v>
      </c>
      <c r="I279" s="36">
        <v>50.137591295209731</v>
      </c>
    </row>
    <row r="280" spans="2:9">
      <c r="B280" s="64" t="s">
        <v>206</v>
      </c>
      <c r="C280" s="86" t="s">
        <v>139</v>
      </c>
      <c r="D280" s="86" t="s">
        <v>124</v>
      </c>
      <c r="E280" s="86" t="s">
        <v>124</v>
      </c>
      <c r="F280" s="86" t="s">
        <v>124</v>
      </c>
      <c r="G280" s="86" t="s">
        <v>124</v>
      </c>
      <c r="H280" s="86" t="s">
        <v>124</v>
      </c>
      <c r="I280" s="36">
        <v>0</v>
      </c>
    </row>
    <row r="281" spans="2:9">
      <c r="B281" s="63" t="s">
        <v>217</v>
      </c>
      <c r="C281" s="86" t="s">
        <v>139</v>
      </c>
      <c r="D281" s="86" t="s">
        <v>124</v>
      </c>
      <c r="E281" s="86" t="s">
        <v>124</v>
      </c>
      <c r="F281" s="86" t="s">
        <v>124</v>
      </c>
      <c r="G281" s="86" t="s">
        <v>124</v>
      </c>
      <c r="H281" s="86" t="s">
        <v>124</v>
      </c>
      <c r="I281" s="36">
        <v>0</v>
      </c>
    </row>
    <row r="282" spans="2:9">
      <c r="B282" s="63" t="s">
        <v>218</v>
      </c>
      <c r="C282" s="86" t="s">
        <v>139</v>
      </c>
      <c r="D282" s="86" t="s">
        <v>124</v>
      </c>
      <c r="E282" s="86" t="s">
        <v>124</v>
      </c>
      <c r="F282" s="86" t="s">
        <v>124</v>
      </c>
      <c r="G282" s="86" t="s">
        <v>124</v>
      </c>
      <c r="H282" s="86" t="s">
        <v>124</v>
      </c>
      <c r="I282" s="36">
        <v>0</v>
      </c>
    </row>
    <row r="283" spans="2:9">
      <c r="B283" s="90" t="s">
        <v>219</v>
      </c>
      <c r="C283" s="86" t="s">
        <v>139</v>
      </c>
      <c r="D283" s="86" t="s">
        <v>124</v>
      </c>
      <c r="E283" s="86" t="s">
        <v>124</v>
      </c>
      <c r="F283" s="86" t="s">
        <v>124</v>
      </c>
      <c r="G283" s="86" t="s">
        <v>124</v>
      </c>
      <c r="H283" s="86" t="s">
        <v>124</v>
      </c>
      <c r="I283" s="36">
        <v>0</v>
      </c>
    </row>
    <row r="284" spans="2:9" ht="15" thickBot="1">
      <c r="B284" s="91" t="s">
        <v>219</v>
      </c>
      <c r="C284" s="86" t="s">
        <v>124</v>
      </c>
      <c r="D284" s="86" t="s">
        <v>124</v>
      </c>
      <c r="E284" s="86" t="s">
        <v>124</v>
      </c>
      <c r="F284" s="86" t="s">
        <v>124</v>
      </c>
      <c r="G284" s="86" t="s">
        <v>124</v>
      </c>
      <c r="H284" s="86" t="s">
        <v>124</v>
      </c>
      <c r="I284" s="86"/>
    </row>
    <row r="285" spans="2:9" ht="15" thickTop="1">
      <c r="B285" s="1315" t="s">
        <v>223</v>
      </c>
      <c r="C285" s="1315"/>
      <c r="D285" s="1315"/>
      <c r="E285" s="1315"/>
      <c r="F285" s="1315"/>
      <c r="G285" s="1315"/>
      <c r="H285" s="1315"/>
      <c r="I285" s="1315"/>
    </row>
    <row r="286" spans="2:9">
      <c r="B286" s="27"/>
      <c r="C286" s="14"/>
      <c r="D286" s="14"/>
      <c r="E286" s="14"/>
      <c r="F286" s="14"/>
      <c r="G286" s="14"/>
      <c r="H286" s="14"/>
      <c r="I286" s="14"/>
    </row>
    <row r="287" spans="2:9">
      <c r="B287" s="24" t="s">
        <v>24</v>
      </c>
      <c r="C287" s="24"/>
      <c r="D287" s="24"/>
      <c r="E287" s="24"/>
      <c r="F287" s="24"/>
      <c r="G287" s="24"/>
      <c r="H287" s="882"/>
      <c r="I287" s="882"/>
    </row>
    <row r="288" spans="2:9">
      <c r="B288" s="13" t="s">
        <v>23</v>
      </c>
      <c r="C288" s="14"/>
      <c r="D288" s="14"/>
      <c r="E288" s="14"/>
      <c r="F288" s="14"/>
      <c r="G288" s="14"/>
      <c r="H288" s="14"/>
      <c r="I288" s="14"/>
    </row>
    <row r="289" spans="2:9">
      <c r="B289" s="26" t="s">
        <v>172</v>
      </c>
      <c r="C289" s="14"/>
      <c r="D289" s="14"/>
      <c r="E289" s="14"/>
      <c r="F289" s="14"/>
      <c r="G289" s="14"/>
      <c r="H289" s="14"/>
      <c r="I289" s="14"/>
    </row>
    <row r="290" spans="2:9">
      <c r="B290" s="27"/>
      <c r="C290" s="14"/>
      <c r="D290" s="14"/>
      <c r="E290" s="14"/>
      <c r="F290" s="14"/>
      <c r="G290" s="14"/>
      <c r="H290" s="14"/>
      <c r="I290" s="14"/>
    </row>
    <row r="291" spans="2:9">
      <c r="B291" s="16"/>
      <c r="C291" s="17">
        <v>2014</v>
      </c>
      <c r="D291" s="17">
        <v>2015</v>
      </c>
      <c r="E291" s="17">
        <v>2016</v>
      </c>
      <c r="F291" s="17">
        <v>2017</v>
      </c>
      <c r="G291" s="17">
        <v>2018</v>
      </c>
      <c r="H291" s="17">
        <v>2019</v>
      </c>
      <c r="I291" s="17">
        <v>2020</v>
      </c>
    </row>
    <row r="292" spans="2:9">
      <c r="B292" s="44" t="s">
        <v>226</v>
      </c>
      <c r="C292" s="14"/>
      <c r="D292" s="14"/>
      <c r="E292" s="14"/>
      <c r="F292" s="14"/>
      <c r="G292" s="14"/>
      <c r="H292" s="14"/>
      <c r="I292" s="14"/>
    </row>
    <row r="293" spans="2:9">
      <c r="B293" s="44"/>
      <c r="C293" s="14"/>
      <c r="D293" s="14"/>
      <c r="E293" s="14"/>
      <c r="F293" s="14"/>
      <c r="G293" s="14"/>
      <c r="H293" s="14"/>
      <c r="I293" s="14"/>
    </row>
    <row r="294" spans="2:9">
      <c r="B294" s="92" t="s">
        <v>227</v>
      </c>
      <c r="C294" s="14"/>
      <c r="D294" s="14"/>
      <c r="E294" s="14"/>
      <c r="F294" s="14"/>
      <c r="G294" s="14"/>
      <c r="H294" s="14"/>
      <c r="I294" s="14"/>
    </row>
    <row r="295" spans="2:9">
      <c r="B295" s="93" t="s">
        <v>228</v>
      </c>
      <c r="C295" s="94">
        <v>94</v>
      </c>
      <c r="D295" s="132">
        <v>94</v>
      </c>
      <c r="E295" s="132">
        <v>94</v>
      </c>
      <c r="F295" s="132">
        <v>94</v>
      </c>
      <c r="G295" s="132">
        <v>93</v>
      </c>
      <c r="H295" s="132">
        <v>103</v>
      </c>
      <c r="I295" s="132">
        <v>276</v>
      </c>
    </row>
    <row r="296" spans="2:9">
      <c r="B296" s="95" t="s">
        <v>229</v>
      </c>
      <c r="C296" s="94">
        <v>66</v>
      </c>
      <c r="D296" s="132">
        <v>66</v>
      </c>
      <c r="E296" s="132">
        <v>64</v>
      </c>
      <c r="F296" s="132">
        <v>64</v>
      </c>
      <c r="G296" s="132">
        <v>64</v>
      </c>
      <c r="H296" s="132">
        <v>94</v>
      </c>
      <c r="I296" s="132">
        <v>94</v>
      </c>
    </row>
    <row r="297" spans="2:9">
      <c r="B297" s="96" t="s">
        <v>162</v>
      </c>
      <c r="C297" s="94">
        <v>65</v>
      </c>
      <c r="D297" s="132">
        <v>65</v>
      </c>
      <c r="E297" s="132">
        <v>63</v>
      </c>
      <c r="F297" s="132">
        <v>63</v>
      </c>
      <c r="G297" s="132">
        <v>63</v>
      </c>
      <c r="H297" s="132">
        <v>65</v>
      </c>
      <c r="I297" s="132">
        <v>65</v>
      </c>
    </row>
    <row r="298" spans="2:9">
      <c r="B298" s="96" t="s">
        <v>230</v>
      </c>
      <c r="C298" s="94">
        <v>1</v>
      </c>
      <c r="D298" s="132">
        <v>1</v>
      </c>
      <c r="E298" s="132">
        <v>1</v>
      </c>
      <c r="F298" s="132">
        <v>1</v>
      </c>
      <c r="G298" s="132">
        <v>1</v>
      </c>
      <c r="H298" s="132">
        <v>1</v>
      </c>
      <c r="I298" s="132">
        <v>1</v>
      </c>
    </row>
    <row r="299" spans="2:9">
      <c r="B299" s="96" t="s">
        <v>231</v>
      </c>
      <c r="C299" s="94">
        <v>28</v>
      </c>
      <c r="D299" s="132">
        <v>28</v>
      </c>
      <c r="E299" s="132">
        <v>30</v>
      </c>
      <c r="F299" s="132">
        <v>30</v>
      </c>
      <c r="G299" s="132">
        <v>29</v>
      </c>
      <c r="H299" s="132">
        <v>28</v>
      </c>
      <c r="I299" s="132">
        <v>28</v>
      </c>
    </row>
    <row r="300" spans="2:9">
      <c r="B300" s="97" t="s">
        <v>232</v>
      </c>
      <c r="C300" s="94" t="s">
        <v>124</v>
      </c>
      <c r="D300" s="132" t="s">
        <v>124</v>
      </c>
      <c r="E300" s="132" t="s">
        <v>124</v>
      </c>
      <c r="F300" s="132" t="s">
        <v>124</v>
      </c>
      <c r="G300" s="132" t="s">
        <v>124</v>
      </c>
      <c r="H300" s="132">
        <v>2</v>
      </c>
      <c r="I300" s="132">
        <v>2</v>
      </c>
    </row>
    <row r="301" spans="2:9">
      <c r="B301" s="97" t="s">
        <v>233</v>
      </c>
      <c r="C301" s="94">
        <v>1</v>
      </c>
      <c r="D301" s="132">
        <v>1</v>
      </c>
      <c r="E301" s="132">
        <v>1</v>
      </c>
      <c r="F301" s="132">
        <v>1</v>
      </c>
      <c r="G301" s="132">
        <v>1</v>
      </c>
      <c r="H301" s="132">
        <v>1</v>
      </c>
      <c r="I301" s="132">
        <v>1</v>
      </c>
    </row>
    <row r="302" spans="2:9">
      <c r="B302" s="97" t="s">
        <v>234</v>
      </c>
      <c r="C302" s="94">
        <v>2</v>
      </c>
      <c r="D302" s="132">
        <v>2</v>
      </c>
      <c r="E302" s="132">
        <v>2</v>
      </c>
      <c r="F302" s="132">
        <v>2</v>
      </c>
      <c r="G302" s="132">
        <v>2</v>
      </c>
      <c r="H302" s="132">
        <v>2</v>
      </c>
      <c r="I302" s="132">
        <v>2</v>
      </c>
    </row>
    <row r="303" spans="2:9">
      <c r="B303" s="97" t="s">
        <v>235</v>
      </c>
      <c r="C303" s="94">
        <v>19</v>
      </c>
      <c r="D303" s="132">
        <v>19</v>
      </c>
      <c r="E303" s="132">
        <v>20</v>
      </c>
      <c r="F303" s="132">
        <v>19</v>
      </c>
      <c r="G303" s="132">
        <v>18</v>
      </c>
      <c r="H303" s="132">
        <v>14</v>
      </c>
      <c r="I303" s="132">
        <v>14</v>
      </c>
    </row>
    <row r="304" spans="2:9">
      <c r="B304" s="97" t="s">
        <v>236</v>
      </c>
      <c r="C304" s="94">
        <v>6</v>
      </c>
      <c r="D304" s="132">
        <v>6</v>
      </c>
      <c r="E304" s="132">
        <v>7</v>
      </c>
      <c r="F304" s="132">
        <v>8</v>
      </c>
      <c r="G304" s="132">
        <v>8</v>
      </c>
      <c r="H304" s="132">
        <v>9</v>
      </c>
      <c r="I304" s="132">
        <v>9</v>
      </c>
    </row>
    <row r="305" spans="2:9">
      <c r="B305" s="95" t="s">
        <v>237</v>
      </c>
      <c r="C305" s="94" t="s">
        <v>124</v>
      </c>
      <c r="D305" s="132" t="s">
        <v>124</v>
      </c>
      <c r="E305" s="132" t="s">
        <v>124</v>
      </c>
      <c r="F305" s="132" t="s">
        <v>124</v>
      </c>
      <c r="G305" s="132" t="s">
        <v>124</v>
      </c>
      <c r="H305" s="132">
        <v>9</v>
      </c>
      <c r="I305" s="132">
        <v>182</v>
      </c>
    </row>
    <row r="306" spans="2:9">
      <c r="B306" s="95"/>
      <c r="C306" s="94"/>
      <c r="D306" s="94"/>
      <c r="E306" s="94"/>
      <c r="F306" s="94"/>
      <c r="G306" s="94"/>
      <c r="H306" s="94"/>
      <c r="I306" s="94"/>
    </row>
    <row r="307" spans="2:9">
      <c r="B307" s="92" t="s">
        <v>238</v>
      </c>
      <c r="C307" s="14"/>
      <c r="D307" s="14"/>
      <c r="E307" s="14"/>
      <c r="F307" s="14"/>
      <c r="G307" s="14"/>
      <c r="H307" s="14"/>
      <c r="I307" s="14"/>
    </row>
    <row r="308" spans="2:9">
      <c r="B308" s="93" t="s">
        <v>228</v>
      </c>
      <c r="C308" s="99">
        <v>131051</v>
      </c>
      <c r="D308" s="1010">
        <v>140051</v>
      </c>
      <c r="E308" s="1010">
        <v>153554</v>
      </c>
      <c r="F308" s="1010">
        <v>178854</v>
      </c>
      <c r="G308" s="1010">
        <v>189426</v>
      </c>
      <c r="H308" s="1010">
        <v>197791</v>
      </c>
      <c r="I308" s="1010">
        <v>202598</v>
      </c>
    </row>
    <row r="309" spans="2:9">
      <c r="B309" s="95" t="s">
        <v>229</v>
      </c>
      <c r="C309" s="100">
        <v>51</v>
      </c>
      <c r="D309" s="1011">
        <v>51</v>
      </c>
      <c r="E309" s="1011">
        <v>54</v>
      </c>
      <c r="F309" s="1011">
        <v>54</v>
      </c>
      <c r="G309" s="1011">
        <v>57</v>
      </c>
      <c r="H309" s="1011">
        <v>57</v>
      </c>
      <c r="I309" s="1011">
        <v>57</v>
      </c>
    </row>
    <row r="310" spans="2:9">
      <c r="B310" s="96" t="s">
        <v>162</v>
      </c>
      <c r="C310" s="100">
        <v>50</v>
      </c>
      <c r="D310" s="1011">
        <v>50</v>
      </c>
      <c r="E310" s="1011">
        <v>52</v>
      </c>
      <c r="F310" s="1011">
        <v>51</v>
      </c>
      <c r="G310" s="1011">
        <v>54</v>
      </c>
      <c r="H310" s="1011">
        <v>54</v>
      </c>
      <c r="I310" s="1011">
        <v>55</v>
      </c>
    </row>
    <row r="311" spans="2:9">
      <c r="B311" s="96" t="s">
        <v>230</v>
      </c>
      <c r="C311" s="99">
        <v>1</v>
      </c>
      <c r="D311" s="1010">
        <v>1</v>
      </c>
      <c r="E311" s="1010">
        <v>1</v>
      </c>
      <c r="F311" s="1010">
        <v>1</v>
      </c>
      <c r="G311" s="1010">
        <v>1</v>
      </c>
      <c r="H311" s="1010">
        <v>1</v>
      </c>
      <c r="I311" s="1010">
        <v>1</v>
      </c>
    </row>
    <row r="312" spans="2:9">
      <c r="B312" s="96" t="s">
        <v>231</v>
      </c>
      <c r="C312" s="94" t="s">
        <v>124</v>
      </c>
      <c r="D312" s="132" t="s">
        <v>124</v>
      </c>
      <c r="E312" s="1010">
        <v>1</v>
      </c>
      <c r="F312" s="1010">
        <v>2</v>
      </c>
      <c r="G312" s="1010">
        <v>2</v>
      </c>
      <c r="H312" s="1010">
        <v>2</v>
      </c>
      <c r="I312" s="1010">
        <v>1</v>
      </c>
    </row>
    <row r="313" spans="2:9">
      <c r="B313" s="97" t="s">
        <v>232</v>
      </c>
      <c r="C313" s="94" t="s">
        <v>124</v>
      </c>
      <c r="D313" s="132" t="s">
        <v>124</v>
      </c>
      <c r="E313" s="132" t="s">
        <v>124</v>
      </c>
      <c r="F313" s="132" t="s">
        <v>124</v>
      </c>
      <c r="G313" s="132" t="s">
        <v>124</v>
      </c>
      <c r="H313" s="132" t="s">
        <v>124</v>
      </c>
      <c r="I313" s="132">
        <v>0</v>
      </c>
    </row>
    <row r="314" spans="2:9">
      <c r="B314" s="97" t="s">
        <v>233</v>
      </c>
      <c r="C314" s="94" t="s">
        <v>124</v>
      </c>
      <c r="D314" s="132" t="s">
        <v>124</v>
      </c>
      <c r="E314" s="132" t="s">
        <v>124</v>
      </c>
      <c r="F314" s="132" t="s">
        <v>124</v>
      </c>
      <c r="G314" s="132" t="s">
        <v>124</v>
      </c>
      <c r="H314" s="132" t="s">
        <v>124</v>
      </c>
      <c r="I314" s="132">
        <v>0</v>
      </c>
    </row>
    <row r="315" spans="2:9">
      <c r="B315" s="97" t="s">
        <v>234</v>
      </c>
      <c r="C315" s="94" t="s">
        <v>124</v>
      </c>
      <c r="D315" s="132" t="s">
        <v>124</v>
      </c>
      <c r="E315" s="132" t="s">
        <v>124</v>
      </c>
      <c r="F315" s="132" t="s">
        <v>124</v>
      </c>
      <c r="G315" s="132" t="s">
        <v>124</v>
      </c>
      <c r="H315" s="132" t="s">
        <v>124</v>
      </c>
      <c r="I315" s="132">
        <v>0</v>
      </c>
    </row>
    <row r="316" spans="2:9">
      <c r="B316" s="97" t="s">
        <v>235</v>
      </c>
      <c r="C316" s="94" t="s">
        <v>124</v>
      </c>
      <c r="D316" s="132" t="s">
        <v>124</v>
      </c>
      <c r="E316" s="1010">
        <v>1</v>
      </c>
      <c r="F316" s="1010">
        <v>2</v>
      </c>
      <c r="G316" s="1010">
        <v>2</v>
      </c>
      <c r="H316" s="1010">
        <v>2</v>
      </c>
      <c r="I316" s="1010">
        <v>1</v>
      </c>
    </row>
    <row r="317" spans="2:9">
      <c r="B317" s="97" t="s">
        <v>236</v>
      </c>
      <c r="C317" s="94" t="s">
        <v>124</v>
      </c>
      <c r="D317" s="132" t="s">
        <v>124</v>
      </c>
      <c r="E317" s="132" t="s">
        <v>124</v>
      </c>
      <c r="F317" s="132" t="s">
        <v>124</v>
      </c>
      <c r="G317" s="132" t="s">
        <v>124</v>
      </c>
      <c r="H317" s="132" t="s">
        <v>124</v>
      </c>
      <c r="I317" s="132">
        <v>0</v>
      </c>
    </row>
    <row r="318" spans="2:9">
      <c r="B318" s="95" t="s">
        <v>237</v>
      </c>
      <c r="C318" s="94">
        <v>131000</v>
      </c>
      <c r="D318" s="1010">
        <v>140000</v>
      </c>
      <c r="E318" s="1010">
        <v>153500</v>
      </c>
      <c r="F318" s="1010">
        <v>178800</v>
      </c>
      <c r="G318" s="1010">
        <v>189369</v>
      </c>
      <c r="H318" s="1010">
        <v>197734</v>
      </c>
      <c r="I318" s="1010">
        <v>202541</v>
      </c>
    </row>
    <row r="319" spans="2:9">
      <c r="B319" s="47"/>
      <c r="D319" s="94"/>
      <c r="E319" s="94"/>
      <c r="F319" s="94"/>
      <c r="G319" s="94"/>
      <c r="H319" s="94"/>
      <c r="I319" s="94"/>
    </row>
    <row r="320" spans="2:9">
      <c r="B320" s="92" t="s">
        <v>239</v>
      </c>
      <c r="C320" s="94"/>
      <c r="D320" s="94"/>
      <c r="E320" s="94"/>
      <c r="F320" s="94"/>
      <c r="G320" s="94"/>
      <c r="H320" s="94"/>
      <c r="I320" s="94"/>
    </row>
    <row r="321" spans="2:9">
      <c r="B321" s="93" t="s">
        <v>228</v>
      </c>
      <c r="C321" s="101">
        <v>299</v>
      </c>
      <c r="D321" s="1012">
        <v>298</v>
      </c>
      <c r="E321" s="1012">
        <v>280</v>
      </c>
      <c r="F321" s="1012">
        <v>277</v>
      </c>
      <c r="G321" s="1012">
        <v>250</v>
      </c>
      <c r="H321" s="1012">
        <v>247</v>
      </c>
      <c r="I321" s="1012">
        <v>249</v>
      </c>
    </row>
    <row r="322" spans="2:9">
      <c r="B322" s="95" t="s">
        <v>229</v>
      </c>
      <c r="C322" s="101">
        <v>14</v>
      </c>
      <c r="D322" s="1012">
        <v>14</v>
      </c>
      <c r="E322" s="1012">
        <v>14</v>
      </c>
      <c r="F322" s="1012">
        <v>14</v>
      </c>
      <c r="G322" s="1012">
        <v>14</v>
      </c>
      <c r="H322" s="1012">
        <v>13</v>
      </c>
      <c r="I322" s="1012">
        <v>13</v>
      </c>
    </row>
    <row r="323" spans="2:9">
      <c r="B323" s="96" t="s">
        <v>162</v>
      </c>
      <c r="C323" s="102">
        <v>0</v>
      </c>
      <c r="D323" s="1013">
        <v>0</v>
      </c>
      <c r="E323" s="1013">
        <v>0</v>
      </c>
      <c r="F323" s="1013">
        <v>0</v>
      </c>
      <c r="G323" s="1013">
        <v>0</v>
      </c>
      <c r="H323" s="1013">
        <v>0</v>
      </c>
      <c r="I323" s="1013">
        <v>0</v>
      </c>
    </row>
    <row r="324" spans="2:9">
      <c r="B324" s="96" t="s">
        <v>230</v>
      </c>
      <c r="C324" s="102">
        <v>12</v>
      </c>
      <c r="D324" s="1013">
        <v>12</v>
      </c>
      <c r="E324" s="1013">
        <v>12</v>
      </c>
      <c r="F324" s="1013">
        <v>12</v>
      </c>
      <c r="G324" s="1013">
        <v>12</v>
      </c>
      <c r="H324" s="1013">
        <v>11</v>
      </c>
      <c r="I324" s="1013">
        <v>11</v>
      </c>
    </row>
    <row r="325" spans="2:9">
      <c r="B325" s="96" t="s">
        <v>231</v>
      </c>
      <c r="C325" s="102">
        <v>2</v>
      </c>
      <c r="D325" s="1013">
        <v>2</v>
      </c>
      <c r="E325" s="1013">
        <v>2</v>
      </c>
      <c r="F325" s="1013">
        <v>2</v>
      </c>
      <c r="G325" s="1013">
        <v>2</v>
      </c>
      <c r="H325" s="1013">
        <v>2</v>
      </c>
      <c r="I325" s="1013">
        <v>2</v>
      </c>
    </row>
    <row r="326" spans="2:9">
      <c r="B326" s="97" t="s">
        <v>232</v>
      </c>
      <c r="C326" s="94" t="s">
        <v>124</v>
      </c>
      <c r="D326" s="132" t="s">
        <v>124</v>
      </c>
      <c r="E326" s="132" t="s">
        <v>124</v>
      </c>
      <c r="F326" s="132" t="s">
        <v>124</v>
      </c>
      <c r="G326" s="132" t="s">
        <v>124</v>
      </c>
      <c r="H326" s="132" t="s">
        <v>124</v>
      </c>
      <c r="I326" s="132" t="s">
        <v>124</v>
      </c>
    </row>
    <row r="327" spans="2:9">
      <c r="B327" s="97" t="s">
        <v>233</v>
      </c>
      <c r="C327" s="94" t="s">
        <v>124</v>
      </c>
      <c r="D327" s="132" t="s">
        <v>124</v>
      </c>
      <c r="E327" s="132" t="s">
        <v>124</v>
      </c>
      <c r="F327" s="132" t="s">
        <v>124</v>
      </c>
      <c r="G327" s="132" t="s">
        <v>124</v>
      </c>
      <c r="H327" s="132" t="s">
        <v>124</v>
      </c>
      <c r="I327" s="132" t="s">
        <v>124</v>
      </c>
    </row>
    <row r="328" spans="2:9">
      <c r="B328" s="97" t="s">
        <v>234</v>
      </c>
      <c r="C328" s="102">
        <v>1</v>
      </c>
      <c r="D328" s="1013">
        <v>1</v>
      </c>
      <c r="E328" s="1013">
        <v>1</v>
      </c>
      <c r="F328" s="1013">
        <v>1</v>
      </c>
      <c r="G328" s="1013">
        <v>1</v>
      </c>
      <c r="H328" s="1013">
        <v>1</v>
      </c>
      <c r="I328" s="1013">
        <v>1</v>
      </c>
    </row>
    <row r="329" spans="2:9">
      <c r="B329" s="97" t="s">
        <v>235</v>
      </c>
      <c r="C329" s="102">
        <v>1</v>
      </c>
      <c r="D329" s="1013">
        <v>1</v>
      </c>
      <c r="E329" s="1013">
        <v>1</v>
      </c>
      <c r="F329" s="1013">
        <v>1</v>
      </c>
      <c r="G329" s="1013">
        <v>1</v>
      </c>
      <c r="H329" s="1013">
        <v>1</v>
      </c>
      <c r="I329" s="1013">
        <v>1</v>
      </c>
    </row>
    <row r="330" spans="2:9">
      <c r="B330" s="97" t="s">
        <v>236</v>
      </c>
      <c r="C330" s="94" t="s">
        <v>124</v>
      </c>
      <c r="D330" s="132" t="s">
        <v>124</v>
      </c>
      <c r="E330" s="132" t="s">
        <v>124</v>
      </c>
      <c r="F330" s="132" t="s">
        <v>124</v>
      </c>
      <c r="G330" s="132" t="s">
        <v>124</v>
      </c>
      <c r="H330" s="132" t="s">
        <v>124</v>
      </c>
      <c r="I330" s="132">
        <v>0</v>
      </c>
    </row>
    <row r="331" spans="2:9">
      <c r="B331" s="95" t="s">
        <v>237</v>
      </c>
      <c r="C331" s="94">
        <v>285</v>
      </c>
      <c r="D331" s="132">
        <v>284</v>
      </c>
      <c r="E331" s="132">
        <v>266</v>
      </c>
      <c r="F331" s="132">
        <v>263</v>
      </c>
      <c r="G331" s="132">
        <v>236</v>
      </c>
      <c r="H331" s="132">
        <v>234</v>
      </c>
      <c r="I331" s="132">
        <v>236</v>
      </c>
    </row>
    <row r="332" spans="2:9">
      <c r="B332" s="47"/>
    </row>
    <row r="333" spans="2:9">
      <c r="B333" s="92" t="s">
        <v>240</v>
      </c>
      <c r="C333" s="94"/>
      <c r="D333" s="94"/>
      <c r="E333" s="94"/>
      <c r="F333" s="94"/>
      <c r="G333" s="94"/>
      <c r="H333" s="94"/>
      <c r="I333" s="94"/>
    </row>
    <row r="334" spans="2:9">
      <c r="B334" s="93" t="s">
        <v>228</v>
      </c>
      <c r="C334" s="99">
        <v>52</v>
      </c>
      <c r="D334" s="1010">
        <v>53</v>
      </c>
      <c r="E334" s="1010">
        <v>53</v>
      </c>
      <c r="F334" s="1010">
        <v>44</v>
      </c>
      <c r="G334" s="1010">
        <v>68</v>
      </c>
      <c r="H334" s="1010">
        <v>68</v>
      </c>
      <c r="I334" s="1010">
        <v>68</v>
      </c>
    </row>
    <row r="335" spans="2:9">
      <c r="B335" s="95" t="s">
        <v>229</v>
      </c>
      <c r="C335" s="101">
        <v>3</v>
      </c>
      <c r="D335" s="1012">
        <v>3</v>
      </c>
      <c r="E335" s="1012">
        <v>3</v>
      </c>
      <c r="F335" s="1012">
        <v>4</v>
      </c>
      <c r="G335" s="1012">
        <v>4</v>
      </c>
      <c r="H335" s="1012">
        <v>4</v>
      </c>
      <c r="I335" s="1012">
        <v>4</v>
      </c>
    </row>
    <row r="336" spans="2:9">
      <c r="B336" s="96" t="s">
        <v>162</v>
      </c>
      <c r="C336" s="101">
        <v>0</v>
      </c>
      <c r="D336" s="1012">
        <v>0</v>
      </c>
      <c r="E336" s="1012">
        <v>0</v>
      </c>
      <c r="F336" s="1012">
        <v>0</v>
      </c>
      <c r="G336" s="1012">
        <v>0</v>
      </c>
      <c r="H336" s="1012">
        <v>0</v>
      </c>
      <c r="I336" s="1012">
        <v>0</v>
      </c>
    </row>
    <row r="337" spans="2:9">
      <c r="B337" s="96" t="s">
        <v>230</v>
      </c>
      <c r="C337" s="102">
        <v>2</v>
      </c>
      <c r="D337" s="1013">
        <v>2</v>
      </c>
      <c r="E337" s="1013">
        <v>2</v>
      </c>
      <c r="F337" s="1013">
        <v>3</v>
      </c>
      <c r="G337" s="1013">
        <v>3</v>
      </c>
      <c r="H337" s="1013">
        <v>3</v>
      </c>
      <c r="I337" s="1013">
        <v>3</v>
      </c>
    </row>
    <row r="338" spans="2:9">
      <c r="B338" s="96" t="s">
        <v>231</v>
      </c>
      <c r="C338" s="102">
        <v>1</v>
      </c>
      <c r="D338" s="1013">
        <v>1</v>
      </c>
      <c r="E338" s="1013">
        <v>1</v>
      </c>
      <c r="F338" s="1013">
        <v>1</v>
      </c>
      <c r="G338" s="1013">
        <v>1</v>
      </c>
      <c r="H338" s="1013">
        <v>1</v>
      </c>
      <c r="I338" s="1013">
        <v>1</v>
      </c>
    </row>
    <row r="339" spans="2:9">
      <c r="B339" s="97" t="s">
        <v>232</v>
      </c>
      <c r="C339" s="94" t="s">
        <v>124</v>
      </c>
      <c r="D339" s="132" t="s">
        <v>124</v>
      </c>
      <c r="E339" s="132" t="s">
        <v>124</v>
      </c>
      <c r="F339" s="132" t="s">
        <v>124</v>
      </c>
      <c r="G339" s="132" t="s">
        <v>124</v>
      </c>
      <c r="H339" s="132" t="s">
        <v>124</v>
      </c>
      <c r="I339" s="132" t="s">
        <v>124</v>
      </c>
    </row>
    <row r="340" spans="2:9">
      <c r="B340" s="97" t="s">
        <v>233</v>
      </c>
      <c r="C340" s="94" t="s">
        <v>124</v>
      </c>
      <c r="D340" s="132" t="s">
        <v>124</v>
      </c>
      <c r="E340" s="132" t="s">
        <v>124</v>
      </c>
      <c r="F340" s="132" t="s">
        <v>124</v>
      </c>
      <c r="G340" s="132" t="s">
        <v>124</v>
      </c>
      <c r="H340" s="132" t="s">
        <v>124</v>
      </c>
      <c r="I340" s="132" t="s">
        <v>124</v>
      </c>
    </row>
    <row r="341" spans="2:9">
      <c r="B341" s="97" t="s">
        <v>234</v>
      </c>
      <c r="C341" s="94" t="s">
        <v>124</v>
      </c>
      <c r="D341" s="132" t="s">
        <v>124</v>
      </c>
      <c r="E341" s="132" t="s">
        <v>124</v>
      </c>
      <c r="F341" s="132" t="s">
        <v>124</v>
      </c>
      <c r="G341" s="132" t="s">
        <v>124</v>
      </c>
      <c r="H341" s="132" t="s">
        <v>124</v>
      </c>
      <c r="I341" s="132">
        <v>0</v>
      </c>
    </row>
    <row r="342" spans="2:9">
      <c r="B342" s="97" t="s">
        <v>235</v>
      </c>
      <c r="C342" s="102">
        <v>1</v>
      </c>
      <c r="D342" s="1013">
        <v>1</v>
      </c>
      <c r="E342" s="1013">
        <v>1</v>
      </c>
      <c r="F342" s="1013">
        <v>1</v>
      </c>
      <c r="G342" s="1013">
        <v>1</v>
      </c>
      <c r="H342" s="1013">
        <v>1</v>
      </c>
      <c r="I342" s="1013">
        <v>1</v>
      </c>
    </row>
    <row r="343" spans="2:9">
      <c r="B343" s="97" t="s">
        <v>236</v>
      </c>
      <c r="C343" s="94" t="s">
        <v>124</v>
      </c>
      <c r="D343" s="132" t="s">
        <v>124</v>
      </c>
      <c r="E343" s="132" t="s">
        <v>124</v>
      </c>
      <c r="F343" s="132" t="s">
        <v>124</v>
      </c>
      <c r="G343" s="132" t="s">
        <v>124</v>
      </c>
      <c r="H343" s="132" t="s">
        <v>124</v>
      </c>
      <c r="I343" s="132" t="s">
        <v>124</v>
      </c>
    </row>
    <row r="344" spans="2:9">
      <c r="B344" s="95" t="s">
        <v>237</v>
      </c>
      <c r="C344" s="100">
        <v>49</v>
      </c>
      <c r="D344" s="1011">
        <v>50</v>
      </c>
      <c r="E344" s="1011">
        <v>50</v>
      </c>
      <c r="F344" s="1011">
        <v>40</v>
      </c>
      <c r="G344" s="1011">
        <v>64</v>
      </c>
      <c r="H344" s="1011">
        <v>64</v>
      </c>
      <c r="I344" s="1011">
        <v>64</v>
      </c>
    </row>
    <row r="345" spans="2:9">
      <c r="B345" s="47"/>
      <c r="C345" s="94"/>
      <c r="D345" s="94"/>
      <c r="E345" s="94"/>
      <c r="F345" s="94"/>
      <c r="G345" s="94"/>
      <c r="H345" s="94"/>
      <c r="I345" s="94" t="s">
        <v>481</v>
      </c>
    </row>
    <row r="346" spans="2:9">
      <c r="B346" s="44" t="s">
        <v>241</v>
      </c>
      <c r="C346" s="94"/>
      <c r="D346" s="94"/>
      <c r="E346" s="94"/>
      <c r="F346" s="94"/>
      <c r="G346" s="94"/>
      <c r="H346" s="94"/>
      <c r="I346" s="94"/>
    </row>
    <row r="347" spans="2:9">
      <c r="B347" s="44"/>
      <c r="C347" s="94"/>
      <c r="D347" s="94"/>
      <c r="E347" s="94"/>
      <c r="F347" s="94"/>
      <c r="G347" s="94"/>
      <c r="H347" s="94"/>
      <c r="I347" s="94"/>
    </row>
    <row r="348" spans="2:9">
      <c r="B348" s="92" t="s">
        <v>242</v>
      </c>
      <c r="C348" s="94"/>
      <c r="D348" s="94"/>
      <c r="E348" s="94"/>
      <c r="F348" s="94"/>
      <c r="G348" s="94"/>
      <c r="H348" s="94"/>
      <c r="I348" s="94"/>
    </row>
    <row r="349" spans="2:9">
      <c r="B349" s="93" t="s">
        <v>228</v>
      </c>
      <c r="C349" s="94">
        <v>63</v>
      </c>
      <c r="D349" s="132">
        <v>63</v>
      </c>
      <c r="E349" s="132">
        <v>68</v>
      </c>
      <c r="F349" s="132">
        <v>70</v>
      </c>
      <c r="G349" s="132">
        <v>70</v>
      </c>
      <c r="H349" s="132">
        <v>70</v>
      </c>
      <c r="I349" s="132">
        <v>69</v>
      </c>
    </row>
    <row r="350" spans="2:9">
      <c r="B350" s="95" t="s">
        <v>229</v>
      </c>
      <c r="C350" s="94">
        <v>63</v>
      </c>
      <c r="D350" s="132">
        <v>63</v>
      </c>
      <c r="E350" s="132">
        <v>68</v>
      </c>
      <c r="F350" s="132">
        <v>70</v>
      </c>
      <c r="G350" s="132">
        <v>70</v>
      </c>
      <c r="H350" s="132">
        <v>70</v>
      </c>
      <c r="I350" s="132">
        <v>69</v>
      </c>
    </row>
    <row r="351" spans="2:9">
      <c r="B351" s="96" t="s">
        <v>162</v>
      </c>
      <c r="C351" s="94" t="s">
        <v>124</v>
      </c>
      <c r="D351" s="132" t="s">
        <v>124</v>
      </c>
      <c r="E351" s="132" t="s">
        <v>124</v>
      </c>
      <c r="F351" s="132">
        <v>59</v>
      </c>
      <c r="G351" s="132">
        <v>59</v>
      </c>
      <c r="H351" s="132">
        <v>59</v>
      </c>
      <c r="I351" s="132">
        <v>58</v>
      </c>
    </row>
    <row r="352" spans="2:9">
      <c r="B352" s="96" t="s">
        <v>230</v>
      </c>
      <c r="C352" s="94" t="s">
        <v>124</v>
      </c>
      <c r="D352" s="132" t="s">
        <v>124</v>
      </c>
      <c r="E352" s="132" t="s">
        <v>124</v>
      </c>
      <c r="F352" s="132" t="s">
        <v>124</v>
      </c>
      <c r="G352" s="132" t="s">
        <v>124</v>
      </c>
      <c r="H352" s="132" t="s">
        <v>124</v>
      </c>
      <c r="I352" s="132">
        <v>0</v>
      </c>
    </row>
    <row r="353" spans="2:9">
      <c r="B353" s="96" t="s">
        <v>231</v>
      </c>
      <c r="C353" s="94" t="s">
        <v>124</v>
      </c>
      <c r="D353" s="132" t="s">
        <v>124</v>
      </c>
      <c r="E353" s="132" t="s">
        <v>124</v>
      </c>
      <c r="F353" s="132">
        <v>11</v>
      </c>
      <c r="G353" s="132">
        <v>11</v>
      </c>
      <c r="H353" s="132">
        <v>11</v>
      </c>
      <c r="I353" s="132">
        <v>11</v>
      </c>
    </row>
    <row r="354" spans="2:9">
      <c r="B354" s="97" t="s">
        <v>232</v>
      </c>
      <c r="C354" s="94" t="s">
        <v>124</v>
      </c>
      <c r="D354" s="132" t="s">
        <v>124</v>
      </c>
      <c r="E354" s="132" t="s">
        <v>124</v>
      </c>
      <c r="F354" s="132" t="s">
        <v>124</v>
      </c>
      <c r="G354" s="132" t="s">
        <v>124</v>
      </c>
      <c r="H354" s="132" t="s">
        <v>124</v>
      </c>
      <c r="I354" s="132" t="s">
        <v>124</v>
      </c>
    </row>
    <row r="355" spans="2:9">
      <c r="B355" s="97" t="s">
        <v>233</v>
      </c>
      <c r="C355" s="94" t="s">
        <v>124</v>
      </c>
      <c r="D355" s="132" t="s">
        <v>124</v>
      </c>
      <c r="E355" s="132" t="s">
        <v>124</v>
      </c>
      <c r="F355" s="132">
        <v>1</v>
      </c>
      <c r="G355" s="132">
        <v>1</v>
      </c>
      <c r="H355" s="132">
        <v>1</v>
      </c>
      <c r="I355" s="132">
        <v>1</v>
      </c>
    </row>
    <row r="356" spans="2:9">
      <c r="B356" s="97" t="s">
        <v>234</v>
      </c>
      <c r="C356" s="94" t="s">
        <v>124</v>
      </c>
      <c r="D356" s="132" t="s">
        <v>124</v>
      </c>
      <c r="E356" s="132" t="s">
        <v>124</v>
      </c>
      <c r="F356" s="132" t="s">
        <v>124</v>
      </c>
      <c r="G356" s="132" t="s">
        <v>124</v>
      </c>
      <c r="H356" s="132" t="s">
        <v>124</v>
      </c>
      <c r="I356" s="132">
        <v>0</v>
      </c>
    </row>
    <row r="357" spans="2:9">
      <c r="B357" s="97" t="s">
        <v>235</v>
      </c>
      <c r="C357" s="94" t="s">
        <v>124</v>
      </c>
      <c r="D357" s="132" t="s">
        <v>124</v>
      </c>
      <c r="E357" s="132" t="s">
        <v>124</v>
      </c>
      <c r="F357" s="132">
        <v>9</v>
      </c>
      <c r="G357" s="132">
        <v>9</v>
      </c>
      <c r="H357" s="132">
        <v>9</v>
      </c>
      <c r="I357" s="132">
        <v>9</v>
      </c>
    </row>
    <row r="358" spans="2:9">
      <c r="B358" s="97" t="s">
        <v>236</v>
      </c>
      <c r="C358" s="94" t="s">
        <v>124</v>
      </c>
      <c r="D358" s="132" t="s">
        <v>124</v>
      </c>
      <c r="E358" s="132" t="s">
        <v>124</v>
      </c>
      <c r="F358" s="132">
        <v>1</v>
      </c>
      <c r="G358" s="132">
        <v>1</v>
      </c>
      <c r="H358" s="132">
        <v>1</v>
      </c>
      <c r="I358" s="132">
        <v>1</v>
      </c>
    </row>
    <row r="359" spans="2:9">
      <c r="B359" s="95" t="s">
        <v>237</v>
      </c>
      <c r="C359" s="94" t="s">
        <v>124</v>
      </c>
      <c r="D359" s="132" t="s">
        <v>124</v>
      </c>
      <c r="E359" s="132" t="s">
        <v>124</v>
      </c>
      <c r="F359" s="132" t="s">
        <v>124</v>
      </c>
      <c r="G359" s="132" t="s">
        <v>124</v>
      </c>
      <c r="H359" s="132" t="s">
        <v>124</v>
      </c>
      <c r="I359" s="132">
        <v>0</v>
      </c>
    </row>
    <row r="360" spans="2:9">
      <c r="B360" s="103"/>
      <c r="C360" s="94"/>
      <c r="D360" s="94"/>
      <c r="E360" s="94"/>
      <c r="F360" s="94"/>
      <c r="G360" s="94"/>
      <c r="H360" s="94"/>
      <c r="I360" s="94"/>
    </row>
    <row r="361" spans="2:9">
      <c r="B361" s="92" t="s">
        <v>243</v>
      </c>
      <c r="C361" s="94"/>
      <c r="D361" s="94"/>
      <c r="E361" s="94"/>
      <c r="F361" s="94"/>
      <c r="G361" s="94"/>
      <c r="H361" s="94"/>
      <c r="I361" s="94"/>
    </row>
    <row r="362" spans="2:9">
      <c r="B362" s="93" t="s">
        <v>228</v>
      </c>
      <c r="C362" s="94">
        <v>15</v>
      </c>
      <c r="D362" s="132">
        <v>15</v>
      </c>
      <c r="E362" s="132">
        <v>15</v>
      </c>
      <c r="F362" s="132">
        <v>17</v>
      </c>
      <c r="G362" s="132">
        <v>21</v>
      </c>
      <c r="H362" s="132">
        <v>21</v>
      </c>
      <c r="I362" s="132">
        <v>21</v>
      </c>
    </row>
    <row r="363" spans="2:9">
      <c r="B363" s="95" t="s">
        <v>229</v>
      </c>
      <c r="C363" s="94">
        <v>15</v>
      </c>
      <c r="D363" s="132">
        <v>15</v>
      </c>
      <c r="E363" s="132">
        <v>15</v>
      </c>
      <c r="F363" s="132">
        <v>17</v>
      </c>
      <c r="G363" s="132">
        <v>21</v>
      </c>
      <c r="H363" s="132">
        <v>21</v>
      </c>
      <c r="I363" s="132">
        <v>21</v>
      </c>
    </row>
    <row r="364" spans="2:9">
      <c r="B364" s="96" t="s">
        <v>162</v>
      </c>
      <c r="C364" s="94">
        <v>15</v>
      </c>
      <c r="D364" s="132">
        <v>15</v>
      </c>
      <c r="E364" s="132">
        <v>15</v>
      </c>
      <c r="F364" s="132">
        <v>17</v>
      </c>
      <c r="G364" s="132">
        <v>21</v>
      </c>
      <c r="H364" s="132">
        <v>21</v>
      </c>
      <c r="I364" s="132">
        <v>21</v>
      </c>
    </row>
    <row r="365" spans="2:9">
      <c r="B365" s="96" t="s">
        <v>230</v>
      </c>
      <c r="C365" s="94" t="s">
        <v>124</v>
      </c>
      <c r="D365" s="132" t="s">
        <v>124</v>
      </c>
      <c r="E365" s="132" t="s">
        <v>124</v>
      </c>
      <c r="F365" s="132" t="s">
        <v>124</v>
      </c>
      <c r="G365" s="132" t="s">
        <v>124</v>
      </c>
      <c r="H365" s="132" t="s">
        <v>124</v>
      </c>
      <c r="I365" s="132" t="s">
        <v>124</v>
      </c>
    </row>
    <row r="366" spans="2:9">
      <c r="B366" s="96" t="s">
        <v>231</v>
      </c>
      <c r="C366" s="94" t="s">
        <v>124</v>
      </c>
      <c r="D366" s="132" t="s">
        <v>124</v>
      </c>
      <c r="E366" s="132" t="s">
        <v>124</v>
      </c>
      <c r="F366" s="132" t="s">
        <v>124</v>
      </c>
      <c r="G366" s="132" t="s">
        <v>124</v>
      </c>
      <c r="H366" s="132" t="s">
        <v>124</v>
      </c>
      <c r="I366" s="132" t="s">
        <v>124</v>
      </c>
    </row>
    <row r="367" spans="2:9">
      <c r="B367" s="97" t="s">
        <v>232</v>
      </c>
      <c r="C367" s="94" t="s">
        <v>124</v>
      </c>
      <c r="D367" s="132" t="s">
        <v>124</v>
      </c>
      <c r="E367" s="132" t="s">
        <v>124</v>
      </c>
      <c r="F367" s="132" t="s">
        <v>124</v>
      </c>
      <c r="G367" s="132" t="s">
        <v>124</v>
      </c>
      <c r="H367" s="132" t="s">
        <v>124</v>
      </c>
      <c r="I367" s="132" t="s">
        <v>124</v>
      </c>
    </row>
    <row r="368" spans="2:9">
      <c r="B368" s="97" t="s">
        <v>233</v>
      </c>
      <c r="C368" s="94" t="s">
        <v>124</v>
      </c>
      <c r="D368" s="132" t="s">
        <v>124</v>
      </c>
      <c r="E368" s="132" t="s">
        <v>124</v>
      </c>
      <c r="F368" s="132" t="s">
        <v>124</v>
      </c>
      <c r="G368" s="132" t="s">
        <v>124</v>
      </c>
      <c r="H368" s="132" t="s">
        <v>124</v>
      </c>
      <c r="I368" s="132" t="s">
        <v>124</v>
      </c>
    </row>
    <row r="369" spans="2:9">
      <c r="B369" s="97" t="s">
        <v>234</v>
      </c>
      <c r="C369" s="94" t="s">
        <v>124</v>
      </c>
      <c r="D369" s="132" t="s">
        <v>124</v>
      </c>
      <c r="E369" s="132" t="s">
        <v>124</v>
      </c>
      <c r="F369" s="132" t="s">
        <v>124</v>
      </c>
      <c r="G369" s="132" t="s">
        <v>124</v>
      </c>
      <c r="H369" s="132" t="s">
        <v>124</v>
      </c>
      <c r="I369" s="132" t="s">
        <v>124</v>
      </c>
    </row>
    <row r="370" spans="2:9">
      <c r="B370" s="97" t="s">
        <v>235</v>
      </c>
      <c r="C370" s="94" t="s">
        <v>124</v>
      </c>
      <c r="D370" s="132" t="s">
        <v>124</v>
      </c>
      <c r="E370" s="132" t="s">
        <v>124</v>
      </c>
      <c r="F370" s="132" t="s">
        <v>124</v>
      </c>
      <c r="G370" s="132" t="s">
        <v>124</v>
      </c>
      <c r="H370" s="132" t="s">
        <v>124</v>
      </c>
      <c r="I370" s="132" t="s">
        <v>124</v>
      </c>
    </row>
    <row r="371" spans="2:9">
      <c r="B371" s="97" t="s">
        <v>236</v>
      </c>
      <c r="C371" s="94" t="s">
        <v>124</v>
      </c>
      <c r="D371" s="132" t="s">
        <v>124</v>
      </c>
      <c r="E371" s="132" t="s">
        <v>124</v>
      </c>
      <c r="F371" s="132" t="s">
        <v>124</v>
      </c>
      <c r="G371" s="132" t="s">
        <v>124</v>
      </c>
      <c r="H371" s="132" t="s">
        <v>124</v>
      </c>
      <c r="I371" s="132" t="s">
        <v>124</v>
      </c>
    </row>
    <row r="372" spans="2:9">
      <c r="B372" s="95" t="s">
        <v>237</v>
      </c>
      <c r="C372" s="94" t="s">
        <v>124</v>
      </c>
      <c r="D372" s="132" t="s">
        <v>124</v>
      </c>
      <c r="E372" s="132" t="s">
        <v>124</v>
      </c>
      <c r="F372" s="132" t="s">
        <v>124</v>
      </c>
      <c r="G372" s="132" t="s">
        <v>124</v>
      </c>
      <c r="H372" s="132" t="s">
        <v>124</v>
      </c>
      <c r="I372" s="132" t="s">
        <v>124</v>
      </c>
    </row>
    <row r="373" spans="2:9">
      <c r="B373" s="95"/>
      <c r="C373" s="94"/>
      <c r="D373" s="94"/>
      <c r="E373" s="94"/>
      <c r="F373" s="94"/>
      <c r="G373" s="94"/>
      <c r="H373" s="94"/>
      <c r="I373" s="94"/>
    </row>
    <row r="374" spans="2:9">
      <c r="B374" s="92" t="s">
        <v>244</v>
      </c>
      <c r="C374" s="94"/>
      <c r="D374" s="94"/>
      <c r="E374" s="94"/>
      <c r="F374" s="94"/>
      <c r="G374" s="94"/>
      <c r="H374" s="94"/>
      <c r="I374" s="94"/>
    </row>
    <row r="375" spans="2:9">
      <c r="B375" s="93" t="s">
        <v>228</v>
      </c>
      <c r="C375" s="94">
        <v>34</v>
      </c>
      <c r="D375" s="132">
        <v>34</v>
      </c>
      <c r="E375" s="132">
        <v>34</v>
      </c>
      <c r="F375" s="132">
        <v>36</v>
      </c>
      <c r="G375" s="132">
        <v>39</v>
      </c>
      <c r="H375" s="132">
        <v>40</v>
      </c>
      <c r="I375" s="132">
        <v>40</v>
      </c>
    </row>
    <row r="376" spans="2:9">
      <c r="B376" s="95" t="s">
        <v>229</v>
      </c>
      <c r="C376" s="94">
        <v>34</v>
      </c>
      <c r="D376" s="132">
        <v>34</v>
      </c>
      <c r="E376" s="132">
        <v>34</v>
      </c>
      <c r="F376" s="132">
        <v>36</v>
      </c>
      <c r="G376" s="132">
        <v>39</v>
      </c>
      <c r="H376" s="132">
        <v>40</v>
      </c>
      <c r="I376" s="132">
        <v>40</v>
      </c>
    </row>
    <row r="377" spans="2:9">
      <c r="B377" s="96" t="s">
        <v>162</v>
      </c>
      <c r="C377" s="94">
        <v>34</v>
      </c>
      <c r="D377" s="132">
        <v>33</v>
      </c>
      <c r="E377" s="132">
        <v>33</v>
      </c>
      <c r="F377" s="132">
        <v>35</v>
      </c>
      <c r="G377" s="132">
        <v>38</v>
      </c>
      <c r="H377" s="132">
        <v>39</v>
      </c>
      <c r="I377" s="132">
        <v>39</v>
      </c>
    </row>
    <row r="378" spans="2:9">
      <c r="B378" s="96" t="s">
        <v>230</v>
      </c>
      <c r="C378" s="94" t="s">
        <v>124</v>
      </c>
      <c r="D378" s="132" t="s">
        <v>124</v>
      </c>
      <c r="E378" s="132" t="s">
        <v>124</v>
      </c>
      <c r="F378" s="132" t="s">
        <v>124</v>
      </c>
      <c r="G378" s="132" t="s">
        <v>124</v>
      </c>
      <c r="H378" s="132" t="s">
        <v>124</v>
      </c>
      <c r="I378" s="132" t="s">
        <v>124</v>
      </c>
    </row>
    <row r="379" spans="2:9">
      <c r="B379" s="96" t="s">
        <v>231</v>
      </c>
      <c r="C379" s="94" t="s">
        <v>124</v>
      </c>
      <c r="D379" s="132">
        <v>1</v>
      </c>
      <c r="E379" s="132">
        <v>1</v>
      </c>
      <c r="F379" s="132">
        <v>1</v>
      </c>
      <c r="G379" s="132">
        <v>1</v>
      </c>
      <c r="H379" s="132">
        <v>1</v>
      </c>
      <c r="I379" s="132">
        <v>1</v>
      </c>
    </row>
    <row r="380" spans="2:9">
      <c r="B380" s="97" t="s">
        <v>232</v>
      </c>
      <c r="C380" s="94" t="s">
        <v>124</v>
      </c>
      <c r="D380" s="132" t="s">
        <v>124</v>
      </c>
      <c r="E380" s="132" t="s">
        <v>124</v>
      </c>
      <c r="F380" s="132" t="s">
        <v>124</v>
      </c>
      <c r="G380" s="132" t="s">
        <v>124</v>
      </c>
      <c r="H380" s="132" t="s">
        <v>124</v>
      </c>
      <c r="I380" s="132" t="s">
        <v>124</v>
      </c>
    </row>
    <row r="381" spans="2:9">
      <c r="B381" s="97" t="s">
        <v>233</v>
      </c>
      <c r="C381" s="94" t="s">
        <v>124</v>
      </c>
      <c r="D381" s="132" t="s">
        <v>124</v>
      </c>
      <c r="E381" s="132" t="s">
        <v>124</v>
      </c>
      <c r="F381" s="132" t="s">
        <v>124</v>
      </c>
      <c r="G381" s="132" t="s">
        <v>124</v>
      </c>
      <c r="H381" s="132" t="s">
        <v>124</v>
      </c>
      <c r="I381" s="132" t="s">
        <v>124</v>
      </c>
    </row>
    <row r="382" spans="2:9">
      <c r="B382" s="97" t="s">
        <v>234</v>
      </c>
      <c r="C382" s="94" t="s">
        <v>481</v>
      </c>
      <c r="D382" s="132">
        <v>1</v>
      </c>
      <c r="E382" s="132">
        <v>1</v>
      </c>
      <c r="F382" s="132">
        <v>1</v>
      </c>
      <c r="G382" s="132">
        <v>1</v>
      </c>
      <c r="H382" s="132">
        <v>1</v>
      </c>
      <c r="I382" s="132">
        <v>1</v>
      </c>
    </row>
    <row r="383" spans="2:9">
      <c r="B383" s="97" t="s">
        <v>235</v>
      </c>
      <c r="C383" s="94" t="s">
        <v>124</v>
      </c>
      <c r="D383" s="132" t="s">
        <v>124</v>
      </c>
      <c r="E383" s="132" t="s">
        <v>124</v>
      </c>
      <c r="F383" s="132" t="s">
        <v>124</v>
      </c>
      <c r="G383" s="132" t="s">
        <v>124</v>
      </c>
      <c r="H383" s="132" t="s">
        <v>124</v>
      </c>
      <c r="I383" s="132" t="s">
        <v>124</v>
      </c>
    </row>
    <row r="384" spans="2:9">
      <c r="B384" s="97" t="s">
        <v>236</v>
      </c>
      <c r="C384" s="94" t="s">
        <v>124</v>
      </c>
      <c r="D384" s="132" t="s">
        <v>124</v>
      </c>
      <c r="E384" s="132" t="s">
        <v>124</v>
      </c>
      <c r="F384" s="132" t="s">
        <v>124</v>
      </c>
      <c r="G384" s="132" t="s">
        <v>124</v>
      </c>
      <c r="H384" s="132" t="s">
        <v>124</v>
      </c>
      <c r="I384" s="132" t="s">
        <v>124</v>
      </c>
    </row>
    <row r="385" spans="2:9" ht="15" thickBot="1">
      <c r="B385" s="104" t="s">
        <v>237</v>
      </c>
      <c r="C385" s="94" t="s">
        <v>124</v>
      </c>
      <c r="D385" s="132" t="s">
        <v>124</v>
      </c>
      <c r="E385" s="132" t="s">
        <v>124</v>
      </c>
      <c r="F385" s="132" t="s">
        <v>124</v>
      </c>
      <c r="G385" s="132" t="s">
        <v>124</v>
      </c>
      <c r="H385" s="132" t="s">
        <v>124</v>
      </c>
      <c r="I385" s="132" t="s">
        <v>124</v>
      </c>
    </row>
    <row r="386" spans="2:9" ht="15" thickTop="1">
      <c r="B386" s="1315" t="s">
        <v>245</v>
      </c>
      <c r="C386" s="1315"/>
      <c r="D386" s="1315"/>
      <c r="E386" s="1315"/>
      <c r="F386" s="1315"/>
      <c r="G386" s="1315"/>
      <c r="H386" s="1315"/>
      <c r="I386" s="1315"/>
    </row>
    <row r="387" spans="2:9">
      <c r="B387" s="27"/>
      <c r="C387" s="14"/>
      <c r="D387" s="14"/>
      <c r="E387" s="14"/>
      <c r="F387" s="14"/>
      <c r="G387" s="14"/>
      <c r="H387" s="14"/>
      <c r="I387" s="14"/>
    </row>
    <row r="388" spans="2:9">
      <c r="B388" s="24" t="s">
        <v>26</v>
      </c>
      <c r="C388" s="24"/>
      <c r="D388" s="24"/>
      <c r="E388" s="24"/>
      <c r="F388" s="24"/>
      <c r="G388" s="24"/>
      <c r="H388" s="882"/>
      <c r="I388" s="882"/>
    </row>
    <row r="389" spans="2:9">
      <c r="B389" s="13" t="s">
        <v>25</v>
      </c>
      <c r="C389" s="14"/>
      <c r="D389" s="14"/>
      <c r="E389" s="14"/>
      <c r="F389" s="14"/>
      <c r="G389" s="14"/>
      <c r="H389" s="14"/>
      <c r="I389" s="14"/>
    </row>
    <row r="390" spans="2:9">
      <c r="B390" s="26" t="s">
        <v>115</v>
      </c>
      <c r="C390" s="14"/>
      <c r="D390" s="14"/>
      <c r="E390" s="14"/>
      <c r="F390" s="14"/>
      <c r="G390" s="14"/>
      <c r="H390" s="14"/>
      <c r="I390" s="14"/>
    </row>
    <row r="391" spans="2:9">
      <c r="B391" s="27"/>
      <c r="C391" s="14"/>
      <c r="D391" s="14"/>
      <c r="E391" s="14"/>
      <c r="F391" s="14"/>
      <c r="G391" s="14"/>
      <c r="H391" s="14"/>
      <c r="I391" s="14"/>
    </row>
    <row r="392" spans="2:9">
      <c r="B392" s="16"/>
      <c r="C392" s="17">
        <v>2014</v>
      </c>
      <c r="D392" s="17">
        <v>2015</v>
      </c>
      <c r="E392" s="17">
        <v>2016</v>
      </c>
      <c r="F392" s="17">
        <v>2017</v>
      </c>
      <c r="G392" s="17">
        <v>2018</v>
      </c>
      <c r="H392" s="17">
        <v>2019</v>
      </c>
      <c r="I392" s="17">
        <v>2020</v>
      </c>
    </row>
    <row r="393" spans="2:9">
      <c r="B393" s="44" t="s">
        <v>226</v>
      </c>
      <c r="C393" s="106"/>
      <c r="D393" s="106"/>
      <c r="E393" s="106"/>
      <c r="F393" s="106"/>
      <c r="G393" s="106"/>
      <c r="H393" s="106"/>
      <c r="I393" s="106"/>
    </row>
    <row r="394" spans="2:9">
      <c r="B394" s="44"/>
      <c r="C394" s="106"/>
      <c r="D394" s="106"/>
      <c r="E394" s="106"/>
      <c r="F394" s="106"/>
      <c r="G394" s="106"/>
      <c r="H394" s="106"/>
      <c r="I394" s="106"/>
    </row>
    <row r="395" spans="2:9">
      <c r="B395" s="92" t="s">
        <v>227</v>
      </c>
      <c r="C395" s="106"/>
      <c r="D395" s="106"/>
      <c r="E395" s="106"/>
      <c r="F395" s="106"/>
      <c r="G395" s="106"/>
      <c r="H395" s="106"/>
      <c r="I395" s="106"/>
    </row>
    <row r="396" spans="2:9">
      <c r="B396" s="93" t="s">
        <v>246</v>
      </c>
      <c r="C396" s="34">
        <v>1.671845</v>
      </c>
      <c r="D396" s="458">
        <v>1.832902</v>
      </c>
      <c r="E396" s="458">
        <v>1.9241630000000001</v>
      </c>
      <c r="F396" s="458">
        <v>2.1383019999999999</v>
      </c>
      <c r="G396" s="458">
        <v>2.2050329999999998</v>
      </c>
      <c r="H396" s="458">
        <v>2.5373299999999999</v>
      </c>
      <c r="I396" s="458">
        <v>2.621</v>
      </c>
    </row>
    <row r="397" spans="2:9">
      <c r="B397" s="95" t="s">
        <v>247</v>
      </c>
      <c r="C397" s="34">
        <v>1.671845</v>
      </c>
      <c r="D397" s="458">
        <v>1.832902</v>
      </c>
      <c r="E397" s="458">
        <v>1.9241630000000001</v>
      </c>
      <c r="F397" s="458">
        <v>2.1383019999999999</v>
      </c>
      <c r="G397" s="458">
        <v>2.2050329999999998</v>
      </c>
      <c r="H397" s="458">
        <v>2.5373299999999999</v>
      </c>
      <c r="I397" s="458">
        <v>2.621</v>
      </c>
    </row>
    <row r="398" spans="2:9">
      <c r="B398" s="107" t="s">
        <v>248</v>
      </c>
      <c r="C398" s="108" t="s">
        <v>139</v>
      </c>
      <c r="D398" s="554" t="s">
        <v>139</v>
      </c>
      <c r="E398" s="554" t="s">
        <v>139</v>
      </c>
      <c r="F398" s="554" t="s">
        <v>139</v>
      </c>
      <c r="G398" s="554" t="s">
        <v>139</v>
      </c>
      <c r="H398" s="554" t="s">
        <v>139</v>
      </c>
      <c r="I398" s="469" t="s">
        <v>139</v>
      </c>
    </row>
    <row r="399" spans="2:9">
      <c r="B399" s="107" t="s">
        <v>249</v>
      </c>
      <c r="C399" s="108" t="s">
        <v>139</v>
      </c>
      <c r="D399" s="554" t="s">
        <v>139</v>
      </c>
      <c r="E399" s="554" t="s">
        <v>139</v>
      </c>
      <c r="F399" s="554" t="s">
        <v>139</v>
      </c>
      <c r="G399" s="554" t="s">
        <v>139</v>
      </c>
      <c r="H399" s="554" t="s">
        <v>139</v>
      </c>
      <c r="I399" s="469" t="s">
        <v>124</v>
      </c>
    </row>
    <row r="400" spans="2:9">
      <c r="B400" s="47" t="s">
        <v>250</v>
      </c>
      <c r="C400" s="109">
        <v>0.66643336072142245</v>
      </c>
      <c r="D400" s="109">
        <v>0.69988267739330512</v>
      </c>
      <c r="E400" s="109">
        <v>0.51702905694875145</v>
      </c>
      <c r="F400" s="109">
        <v>0.49187688511105021</v>
      </c>
      <c r="G400" s="109">
        <v>0.55292529892269449</v>
      </c>
      <c r="H400" s="109">
        <v>0.53091484172269265</v>
      </c>
      <c r="I400" s="469" t="s">
        <v>124</v>
      </c>
    </row>
    <row r="401" spans="2:9">
      <c r="B401" s="47" t="s">
        <v>251</v>
      </c>
      <c r="C401" s="109">
        <v>0.36881318091721749</v>
      </c>
      <c r="D401" s="109">
        <v>0.36291856299249625</v>
      </c>
      <c r="E401" s="109">
        <v>0.40070872285316683</v>
      </c>
      <c r="F401" s="109">
        <v>0.43686679327405065</v>
      </c>
      <c r="G401" s="109">
        <v>0.45835987524715327</v>
      </c>
      <c r="H401" s="109">
        <v>0.42135231567820625</v>
      </c>
      <c r="I401" s="469" t="s">
        <v>124</v>
      </c>
    </row>
    <row r="402" spans="2:9">
      <c r="B402" s="47" t="s">
        <v>252</v>
      </c>
      <c r="C402" s="109">
        <v>0.75</v>
      </c>
      <c r="D402" s="109">
        <v>0.92307692307692313</v>
      </c>
      <c r="E402" s="109">
        <v>0.97777777777777775</v>
      </c>
      <c r="F402" s="109">
        <v>0.96846846846846846</v>
      </c>
      <c r="G402" s="109">
        <v>0.94871794871794868</v>
      </c>
      <c r="H402" s="109">
        <v>0.83388704318936868</v>
      </c>
      <c r="I402" s="469" t="s">
        <v>124</v>
      </c>
    </row>
    <row r="403" spans="2:9">
      <c r="B403" s="97"/>
      <c r="C403" s="108"/>
      <c r="D403" s="554"/>
      <c r="E403" s="554"/>
      <c r="F403" s="554"/>
      <c r="G403" s="554"/>
      <c r="H403" s="554"/>
      <c r="I403" s="554"/>
    </row>
    <row r="404" spans="2:9">
      <c r="B404" s="92" t="s">
        <v>239</v>
      </c>
      <c r="C404" s="108"/>
      <c r="D404" s="554"/>
      <c r="E404" s="554"/>
      <c r="F404" s="554"/>
      <c r="G404" s="554"/>
      <c r="H404" s="554"/>
      <c r="I404" s="554"/>
    </row>
    <row r="405" spans="2:9">
      <c r="B405" s="93" t="s">
        <v>246</v>
      </c>
      <c r="C405" s="110">
        <v>5.2030000000000002E-3</v>
      </c>
      <c r="D405" s="458">
        <v>3.591E-3</v>
      </c>
      <c r="E405" s="458">
        <v>3.1520000000000003E-3</v>
      </c>
      <c r="F405" s="458">
        <v>2.7160000000000001E-3</v>
      </c>
      <c r="G405" s="458">
        <v>2.8279999999999998E-3</v>
      </c>
      <c r="H405" s="458">
        <v>2.1450000000000002E-3</v>
      </c>
      <c r="I405" s="458">
        <v>2.297E-3</v>
      </c>
    </row>
    <row r="406" spans="2:9">
      <c r="B406" s="95" t="s">
        <v>247</v>
      </c>
      <c r="C406" s="110" t="s">
        <v>139</v>
      </c>
      <c r="D406" s="474" t="s">
        <v>139</v>
      </c>
      <c r="E406" s="474" t="s">
        <v>139</v>
      </c>
      <c r="F406" s="474" t="s">
        <v>139</v>
      </c>
      <c r="G406" s="474" t="s">
        <v>139</v>
      </c>
      <c r="H406" s="474" t="s">
        <v>139</v>
      </c>
      <c r="I406" s="474" t="s">
        <v>139</v>
      </c>
    </row>
    <row r="407" spans="2:9">
      <c r="B407" s="107" t="s">
        <v>248</v>
      </c>
      <c r="C407" s="110">
        <v>2.1150000000000001E-3</v>
      </c>
      <c r="D407" s="472">
        <v>7.5799999999999999E-4</v>
      </c>
      <c r="E407" s="472">
        <v>2.7599999999999999E-4</v>
      </c>
      <c r="F407" s="472">
        <v>2.3800000000000001E-4</v>
      </c>
      <c r="G407" s="472">
        <v>6.0899999999999995E-4</v>
      </c>
      <c r="H407" s="472">
        <v>2.8499999999999999E-4</v>
      </c>
      <c r="I407" s="472">
        <v>2.8499999999999999E-4</v>
      </c>
    </row>
    <row r="408" spans="2:9">
      <c r="B408" s="107" t="s">
        <v>249</v>
      </c>
      <c r="C408" s="110">
        <v>3.088E-3</v>
      </c>
      <c r="D408" s="472">
        <v>2.833E-3</v>
      </c>
      <c r="E408" s="472">
        <v>2.8760000000000001E-3</v>
      </c>
      <c r="F408" s="472">
        <v>2.4780000000000002E-3</v>
      </c>
      <c r="G408" s="472">
        <v>2.2190000000000001E-3</v>
      </c>
      <c r="H408" s="472">
        <v>1.8600000000000001E-3</v>
      </c>
      <c r="I408" s="472">
        <v>2.0230000000000001E-3</v>
      </c>
    </row>
    <row r="409" spans="2:9">
      <c r="B409" s="47" t="s">
        <v>253</v>
      </c>
      <c r="C409" s="108" t="s">
        <v>124</v>
      </c>
      <c r="D409" s="554" t="s">
        <v>124</v>
      </c>
      <c r="E409" s="554" t="s">
        <v>124</v>
      </c>
      <c r="F409" s="554" t="s">
        <v>124</v>
      </c>
      <c r="G409" s="554" t="s">
        <v>124</v>
      </c>
      <c r="H409" s="554" t="s">
        <v>124</v>
      </c>
      <c r="I409" s="554" t="s">
        <v>124</v>
      </c>
    </row>
    <row r="410" spans="2:9">
      <c r="B410" s="14"/>
      <c r="C410" s="106"/>
      <c r="D410" s="510"/>
      <c r="E410" s="510"/>
      <c r="F410" s="510"/>
      <c r="G410" s="510"/>
      <c r="H410" s="510"/>
      <c r="I410" s="510"/>
    </row>
    <row r="411" spans="2:9">
      <c r="B411" s="92" t="s">
        <v>240</v>
      </c>
      <c r="C411" s="108"/>
      <c r="D411" s="472"/>
      <c r="E411" s="472"/>
      <c r="F411" s="472"/>
      <c r="G411" s="472"/>
      <c r="H411" s="472"/>
      <c r="I411" s="472"/>
    </row>
    <row r="412" spans="2:9">
      <c r="B412" s="93" t="s">
        <v>246</v>
      </c>
      <c r="C412" s="110">
        <v>9.3089999999999996E-3</v>
      </c>
      <c r="D412" s="472">
        <v>1.0988E-2</v>
      </c>
      <c r="E412" s="472">
        <v>9.196000000000001E-3</v>
      </c>
      <c r="F412" s="472">
        <v>8.4860000000000005E-3</v>
      </c>
      <c r="G412" s="472">
        <v>8.3419999999999987E-3</v>
      </c>
      <c r="H412" s="472">
        <v>7.0009999999999994E-3</v>
      </c>
      <c r="I412" s="472">
        <v>7.0009999999999994E-3</v>
      </c>
    </row>
    <row r="413" spans="2:9">
      <c r="B413" s="95" t="s">
        <v>247</v>
      </c>
      <c r="C413" s="110" t="s">
        <v>139</v>
      </c>
      <c r="D413" s="474" t="s">
        <v>139</v>
      </c>
      <c r="E413" s="474" t="s">
        <v>139</v>
      </c>
      <c r="F413" s="474" t="s">
        <v>139</v>
      </c>
      <c r="G413" s="474" t="s">
        <v>139</v>
      </c>
      <c r="H413" s="474" t="s">
        <v>139</v>
      </c>
      <c r="I413" s="474" t="s">
        <v>139</v>
      </c>
    </row>
    <row r="414" spans="2:9">
      <c r="B414" s="107" t="s">
        <v>248</v>
      </c>
      <c r="C414" s="110">
        <v>9.1710000000000003E-3</v>
      </c>
      <c r="D414" s="472">
        <v>1.0789E-2</v>
      </c>
      <c r="E414" s="472">
        <v>8.9300000000000004E-3</v>
      </c>
      <c r="F414" s="472">
        <v>8.2199999999999999E-3</v>
      </c>
      <c r="G414" s="472">
        <v>8.1099999999999992E-3</v>
      </c>
      <c r="H414" s="472">
        <v>6.7999999999999996E-3</v>
      </c>
      <c r="I414" s="472">
        <v>6.7999999999999996E-3</v>
      </c>
    </row>
    <row r="415" spans="2:9">
      <c r="B415" s="107" t="s">
        <v>249</v>
      </c>
      <c r="C415" s="110">
        <v>1.3799999999999999E-4</v>
      </c>
      <c r="D415" s="472">
        <v>1.9900000000000001E-4</v>
      </c>
      <c r="E415" s="472">
        <v>2.6600000000000001E-4</v>
      </c>
      <c r="F415" s="472">
        <v>2.6600000000000001E-4</v>
      </c>
      <c r="G415" s="472">
        <v>2.32E-4</v>
      </c>
      <c r="H415" s="472">
        <v>2.0100000000000001E-4</v>
      </c>
      <c r="I415" s="472">
        <v>2.0100000000000001E-4</v>
      </c>
    </row>
    <row r="416" spans="2:9">
      <c r="B416" s="47" t="s">
        <v>253</v>
      </c>
      <c r="C416" s="108" t="s">
        <v>124</v>
      </c>
      <c r="D416" s="554" t="s">
        <v>124</v>
      </c>
      <c r="E416" s="554" t="s">
        <v>124</v>
      </c>
      <c r="F416" s="554" t="s">
        <v>124</v>
      </c>
      <c r="G416" s="554" t="s">
        <v>124</v>
      </c>
      <c r="H416" s="554" t="s">
        <v>124</v>
      </c>
      <c r="I416" s="554" t="s">
        <v>124</v>
      </c>
    </row>
    <row r="417" spans="2:9">
      <c r="B417" s="14"/>
      <c r="C417" s="106"/>
      <c r="D417" s="106"/>
      <c r="E417" s="106"/>
      <c r="F417" s="106"/>
      <c r="G417" s="106"/>
      <c r="H417" s="106"/>
      <c r="I417" s="106"/>
    </row>
    <row r="418" spans="2:9" s="1005" customFormat="1">
      <c r="B418" s="14"/>
      <c r="C418" s="106"/>
      <c r="D418" s="106"/>
      <c r="E418" s="106"/>
      <c r="F418" s="106"/>
      <c r="G418" s="106"/>
      <c r="H418" s="106"/>
      <c r="I418" s="106"/>
    </row>
    <row r="419" spans="2:9">
      <c r="B419" s="44" t="s">
        <v>241</v>
      </c>
      <c r="C419" s="106"/>
      <c r="D419" s="106"/>
      <c r="E419" s="106"/>
      <c r="F419" s="106"/>
      <c r="G419" s="106"/>
      <c r="H419" s="106"/>
      <c r="I419" s="106"/>
    </row>
    <row r="420" spans="2:9" s="1005" customFormat="1">
      <c r="B420" s="1004" t="s">
        <v>238</v>
      </c>
      <c r="C420" s="106"/>
      <c r="D420" s="106"/>
      <c r="E420" s="106"/>
      <c r="F420" s="106"/>
      <c r="G420" s="106"/>
      <c r="H420" s="106"/>
      <c r="I420" s="106"/>
    </row>
    <row r="421" spans="2:9" s="1005" customFormat="1">
      <c r="B421" s="82" t="s">
        <v>246</v>
      </c>
      <c r="C421" s="106"/>
      <c r="D421" s="458">
        <v>47.415227999999999</v>
      </c>
      <c r="E421" s="458">
        <v>53.157995999999997</v>
      </c>
      <c r="F421" s="458">
        <v>63.350816999999999</v>
      </c>
      <c r="G421" s="458">
        <v>75.649491999999995</v>
      </c>
      <c r="H421" s="458">
        <v>95.808566999999996</v>
      </c>
      <c r="I421" s="458">
        <v>100.54600000000001</v>
      </c>
    </row>
    <row r="422" spans="2:9" s="1005" customFormat="1">
      <c r="B422" s="462" t="s">
        <v>247</v>
      </c>
      <c r="C422" s="106"/>
      <c r="D422" s="458">
        <v>47.415227999999999</v>
      </c>
      <c r="E422" s="458">
        <v>53.157995999999997</v>
      </c>
      <c r="F422" s="458">
        <v>63.350816999999999</v>
      </c>
      <c r="G422" s="458">
        <v>75.649491999999995</v>
      </c>
      <c r="H422" s="458">
        <v>95.808566999999996</v>
      </c>
      <c r="I422" s="458">
        <v>100.54600000000001</v>
      </c>
    </row>
    <row r="423" spans="2:9" s="1005" customFormat="1">
      <c r="B423" s="473" t="s">
        <v>254</v>
      </c>
      <c r="C423" s="106"/>
      <c r="D423" s="458">
        <v>47.415227999999999</v>
      </c>
      <c r="E423" s="458">
        <v>53.157995999999997</v>
      </c>
      <c r="F423" s="458">
        <v>63.350816999999999</v>
      </c>
      <c r="G423" s="458">
        <v>75.649491999999995</v>
      </c>
      <c r="H423" s="458">
        <v>95.808566999999996</v>
      </c>
      <c r="I423" s="458">
        <v>100.54600000000001</v>
      </c>
    </row>
    <row r="424" spans="2:9" s="1005" customFormat="1">
      <c r="B424" s="473" t="s">
        <v>255</v>
      </c>
      <c r="C424" s="106"/>
      <c r="D424" s="554" t="s">
        <v>139</v>
      </c>
      <c r="E424" s="554" t="s">
        <v>139</v>
      </c>
      <c r="F424" s="554" t="s">
        <v>139</v>
      </c>
      <c r="G424" s="554" t="s">
        <v>139</v>
      </c>
      <c r="H424" s="554" t="s">
        <v>139</v>
      </c>
      <c r="I424" s="554" t="s">
        <v>139</v>
      </c>
    </row>
    <row r="425" spans="2:9" s="1005" customFormat="1">
      <c r="B425" s="473" t="s">
        <v>256</v>
      </c>
      <c r="C425" s="106"/>
      <c r="D425" s="554" t="s">
        <v>139</v>
      </c>
      <c r="E425" s="554" t="s">
        <v>139</v>
      </c>
      <c r="F425" s="554" t="s">
        <v>139</v>
      </c>
      <c r="G425" s="554" t="s">
        <v>139</v>
      </c>
      <c r="H425" s="554" t="s">
        <v>139</v>
      </c>
      <c r="I425" s="554" t="s">
        <v>139</v>
      </c>
    </row>
    <row r="426" spans="2:9" s="1005" customFormat="1">
      <c r="B426" s="473" t="s">
        <v>257</v>
      </c>
      <c r="C426" s="106"/>
      <c r="D426" s="554" t="s">
        <v>139</v>
      </c>
      <c r="E426" s="554" t="s">
        <v>139</v>
      </c>
      <c r="F426" s="554" t="s">
        <v>139</v>
      </c>
      <c r="G426" s="554" t="s">
        <v>139</v>
      </c>
      <c r="H426" s="554" t="s">
        <v>139</v>
      </c>
      <c r="I426" s="554" t="s">
        <v>139</v>
      </c>
    </row>
    <row r="427" spans="2:9" s="1005" customFormat="1">
      <c r="B427" s="473" t="s">
        <v>258</v>
      </c>
      <c r="C427" s="106"/>
      <c r="D427" s="554" t="s">
        <v>139</v>
      </c>
      <c r="E427" s="554" t="s">
        <v>139</v>
      </c>
      <c r="F427" s="554" t="s">
        <v>139</v>
      </c>
      <c r="G427" s="554" t="s">
        <v>139</v>
      </c>
      <c r="H427" s="554" t="s">
        <v>139</v>
      </c>
      <c r="I427" s="554" t="s">
        <v>139</v>
      </c>
    </row>
    <row r="428" spans="2:9" s="1005" customFormat="1">
      <c r="B428" s="473" t="s">
        <v>259</v>
      </c>
      <c r="C428" s="106"/>
      <c r="D428" s="554" t="s">
        <v>139</v>
      </c>
      <c r="E428" s="554" t="s">
        <v>139</v>
      </c>
      <c r="F428" s="554" t="s">
        <v>139</v>
      </c>
      <c r="G428" s="554" t="s">
        <v>139</v>
      </c>
      <c r="H428" s="554" t="s">
        <v>139</v>
      </c>
      <c r="I428" s="554" t="s">
        <v>139</v>
      </c>
    </row>
    <row r="429" spans="2:9" s="1005" customFormat="1">
      <c r="B429" s="473" t="s">
        <v>260</v>
      </c>
      <c r="C429" s="106"/>
      <c r="D429" s="554" t="s">
        <v>139</v>
      </c>
      <c r="E429" s="554" t="s">
        <v>139</v>
      </c>
      <c r="F429" s="554" t="s">
        <v>139</v>
      </c>
      <c r="G429" s="554" t="s">
        <v>139</v>
      </c>
      <c r="H429" s="554" t="s">
        <v>139</v>
      </c>
      <c r="I429" s="554" t="s">
        <v>139</v>
      </c>
    </row>
    <row r="430" spans="2:9" s="1005" customFormat="1">
      <c r="B430" s="466" t="s">
        <v>248</v>
      </c>
      <c r="C430" s="106"/>
      <c r="D430" s="554" t="s">
        <v>139</v>
      </c>
      <c r="E430" s="554" t="s">
        <v>139</v>
      </c>
      <c r="F430" s="554" t="s">
        <v>139</v>
      </c>
      <c r="G430" s="554" t="s">
        <v>139</v>
      </c>
      <c r="H430" s="554" t="s">
        <v>139</v>
      </c>
      <c r="I430" s="554" t="s">
        <v>139</v>
      </c>
    </row>
    <row r="431" spans="2:9" s="1005" customFormat="1">
      <c r="B431" s="473" t="s">
        <v>254</v>
      </c>
      <c r="C431" s="106"/>
      <c r="D431" s="554" t="s">
        <v>139</v>
      </c>
      <c r="E431" s="554" t="s">
        <v>139</v>
      </c>
      <c r="F431" s="554" t="s">
        <v>139</v>
      </c>
      <c r="G431" s="554" t="s">
        <v>139</v>
      </c>
      <c r="H431" s="554" t="s">
        <v>139</v>
      </c>
      <c r="I431" s="554" t="s">
        <v>139</v>
      </c>
    </row>
    <row r="432" spans="2:9" s="1005" customFormat="1">
      <c r="B432" s="473" t="s">
        <v>255</v>
      </c>
      <c r="C432" s="106"/>
      <c r="D432" s="554" t="s">
        <v>139</v>
      </c>
      <c r="E432" s="554" t="s">
        <v>139</v>
      </c>
      <c r="F432" s="554" t="s">
        <v>139</v>
      </c>
      <c r="G432" s="554" t="s">
        <v>139</v>
      </c>
      <c r="H432" s="554" t="s">
        <v>139</v>
      </c>
      <c r="I432" s="554" t="s">
        <v>139</v>
      </c>
    </row>
    <row r="433" spans="2:9" s="1005" customFormat="1">
      <c r="B433" s="473" t="s">
        <v>256</v>
      </c>
      <c r="C433" s="106"/>
      <c r="D433" s="554" t="s">
        <v>139</v>
      </c>
      <c r="E433" s="554" t="s">
        <v>139</v>
      </c>
      <c r="F433" s="554" t="s">
        <v>139</v>
      </c>
      <c r="G433" s="554" t="s">
        <v>139</v>
      </c>
      <c r="H433" s="554" t="s">
        <v>139</v>
      </c>
      <c r="I433" s="554" t="s">
        <v>139</v>
      </c>
    </row>
    <row r="434" spans="2:9" s="1005" customFormat="1">
      <c r="B434" s="473" t="s">
        <v>257</v>
      </c>
      <c r="C434" s="106"/>
      <c r="D434" s="554" t="s">
        <v>139</v>
      </c>
      <c r="E434" s="554" t="s">
        <v>139</v>
      </c>
      <c r="F434" s="554" t="s">
        <v>139</v>
      </c>
      <c r="G434" s="554" t="s">
        <v>139</v>
      </c>
      <c r="H434" s="554" t="s">
        <v>139</v>
      </c>
      <c r="I434" s="554" t="s">
        <v>139</v>
      </c>
    </row>
    <row r="435" spans="2:9" s="1005" customFormat="1">
      <c r="B435" s="473" t="s">
        <v>258</v>
      </c>
      <c r="C435" s="106"/>
      <c r="D435" s="554" t="s">
        <v>139</v>
      </c>
      <c r="E435" s="554" t="s">
        <v>139</v>
      </c>
      <c r="F435" s="554" t="s">
        <v>139</v>
      </c>
      <c r="G435" s="554" t="s">
        <v>139</v>
      </c>
      <c r="H435" s="554" t="s">
        <v>139</v>
      </c>
      <c r="I435" s="554" t="s">
        <v>139</v>
      </c>
    </row>
    <row r="436" spans="2:9" s="1005" customFormat="1">
      <c r="B436" s="473" t="s">
        <v>259</v>
      </c>
      <c r="C436" s="106"/>
      <c r="D436" s="554" t="s">
        <v>139</v>
      </c>
      <c r="E436" s="554" t="s">
        <v>139</v>
      </c>
      <c r="F436" s="554" t="s">
        <v>139</v>
      </c>
      <c r="G436" s="554" t="s">
        <v>139</v>
      </c>
      <c r="H436" s="554" t="s">
        <v>139</v>
      </c>
      <c r="I436" s="554" t="s">
        <v>139</v>
      </c>
    </row>
    <row r="437" spans="2:9" s="1005" customFormat="1">
      <c r="B437" s="473" t="s">
        <v>260</v>
      </c>
      <c r="C437" s="106"/>
      <c r="D437" s="554" t="s">
        <v>139</v>
      </c>
      <c r="E437" s="554" t="s">
        <v>139</v>
      </c>
      <c r="F437" s="554" t="s">
        <v>139</v>
      </c>
      <c r="G437" s="554" t="s">
        <v>139</v>
      </c>
      <c r="H437" s="554" t="s">
        <v>139</v>
      </c>
      <c r="I437" s="554" t="s">
        <v>139</v>
      </c>
    </row>
    <row r="438" spans="2:9" s="1005" customFormat="1">
      <c r="B438" s="47" t="s">
        <v>253</v>
      </c>
      <c r="C438" s="106"/>
      <c r="D438" s="554" t="s">
        <v>124</v>
      </c>
      <c r="E438" s="554" t="s">
        <v>124</v>
      </c>
      <c r="F438" s="554" t="s">
        <v>124</v>
      </c>
      <c r="G438" s="554" t="s">
        <v>124</v>
      </c>
      <c r="H438" s="554" t="s">
        <v>124</v>
      </c>
      <c r="I438" s="554" t="s">
        <v>124</v>
      </c>
    </row>
    <row r="439" spans="2:9" s="1005" customFormat="1">
      <c r="B439" s="44"/>
      <c r="C439" s="106"/>
      <c r="D439" s="106"/>
      <c r="E439" s="106"/>
      <c r="F439" s="106"/>
      <c r="G439" s="106"/>
      <c r="H439" s="106"/>
      <c r="I439" s="106"/>
    </row>
    <row r="440" spans="2:9">
      <c r="B440" s="92" t="s">
        <v>242</v>
      </c>
      <c r="C440" s="106"/>
      <c r="D440" s="106"/>
      <c r="E440" s="106"/>
      <c r="F440" s="106"/>
      <c r="G440" s="106"/>
      <c r="H440" s="106"/>
      <c r="I440" s="106"/>
    </row>
    <row r="441" spans="2:9">
      <c r="B441" s="93" t="s">
        <v>246</v>
      </c>
      <c r="C441" s="111">
        <v>217.987234</v>
      </c>
      <c r="D441" s="458">
        <v>179.513948</v>
      </c>
      <c r="E441" s="458">
        <v>189.604195</v>
      </c>
      <c r="F441" s="458">
        <v>202.96888499999997</v>
      </c>
      <c r="G441" s="458">
        <v>214.08256800000001</v>
      </c>
      <c r="H441" s="458">
        <v>222.07666499999999</v>
      </c>
      <c r="I441" s="458">
        <v>299.77154999999999</v>
      </c>
    </row>
    <row r="442" spans="2:9">
      <c r="B442" s="95" t="s">
        <v>247</v>
      </c>
      <c r="C442" s="111">
        <v>217.987234</v>
      </c>
      <c r="D442" s="458">
        <v>179.513948</v>
      </c>
      <c r="E442" s="458">
        <v>189.604195</v>
      </c>
      <c r="F442" s="458">
        <v>202.96888499999997</v>
      </c>
      <c r="G442" s="458">
        <v>214.08256800000001</v>
      </c>
      <c r="H442" s="458">
        <v>222.07666499999999</v>
      </c>
      <c r="I442" s="458">
        <v>299.77154999999999</v>
      </c>
    </row>
    <row r="443" spans="2:9">
      <c r="B443" s="112" t="s">
        <v>254</v>
      </c>
      <c r="C443" s="111">
        <v>83.857678000000007</v>
      </c>
      <c r="D443" s="458">
        <v>43.671779000000001</v>
      </c>
      <c r="E443" s="458">
        <v>50.579439000000001</v>
      </c>
      <c r="F443" s="458">
        <v>52.955855</v>
      </c>
      <c r="G443" s="458">
        <v>50.85163</v>
      </c>
      <c r="H443" s="458">
        <v>50.360464999999998</v>
      </c>
      <c r="I443" s="458">
        <v>131.12245100000001</v>
      </c>
    </row>
    <row r="444" spans="2:9">
      <c r="B444" s="112" t="s">
        <v>255</v>
      </c>
      <c r="C444" s="111">
        <v>42.767791000000003</v>
      </c>
      <c r="D444" s="458">
        <v>46.792079999999999</v>
      </c>
      <c r="E444" s="458">
        <v>52.718480999999997</v>
      </c>
      <c r="F444" s="458">
        <v>64.589765</v>
      </c>
      <c r="G444" s="458">
        <v>79.888435999999999</v>
      </c>
      <c r="H444" s="458">
        <v>93.838116999999997</v>
      </c>
      <c r="I444" s="458">
        <v>107.514099</v>
      </c>
    </row>
    <row r="445" spans="2:9">
      <c r="B445" s="112" t="s">
        <v>256</v>
      </c>
      <c r="C445" s="108" t="s">
        <v>139</v>
      </c>
      <c r="D445" s="554" t="s">
        <v>139</v>
      </c>
      <c r="E445" s="554" t="s">
        <v>139</v>
      </c>
      <c r="F445" s="554" t="s">
        <v>139</v>
      </c>
      <c r="G445" s="554" t="s">
        <v>139</v>
      </c>
      <c r="H445" s="554" t="s">
        <v>139</v>
      </c>
      <c r="I445" s="554" t="s">
        <v>139</v>
      </c>
    </row>
    <row r="446" spans="2:9">
      <c r="B446" s="112" t="s">
        <v>257</v>
      </c>
      <c r="C446" s="108" t="s">
        <v>139</v>
      </c>
      <c r="D446" s="554" t="s">
        <v>139</v>
      </c>
      <c r="E446" s="554" t="s">
        <v>139</v>
      </c>
      <c r="F446" s="554" t="s">
        <v>139</v>
      </c>
      <c r="G446" s="554" t="s">
        <v>139</v>
      </c>
      <c r="H446" s="554" t="s">
        <v>139</v>
      </c>
      <c r="I446" s="554" t="s">
        <v>139</v>
      </c>
    </row>
    <row r="447" spans="2:9">
      <c r="B447" s="112" t="s">
        <v>258</v>
      </c>
      <c r="C447" s="108" t="s">
        <v>139</v>
      </c>
      <c r="D447" s="554" t="s">
        <v>139</v>
      </c>
      <c r="E447" s="554" t="s">
        <v>139</v>
      </c>
      <c r="F447" s="554" t="s">
        <v>139</v>
      </c>
      <c r="G447" s="554" t="s">
        <v>139</v>
      </c>
      <c r="H447" s="554" t="s">
        <v>139</v>
      </c>
      <c r="I447" s="554" t="s">
        <v>139</v>
      </c>
    </row>
    <row r="448" spans="2:9">
      <c r="B448" s="112" t="s">
        <v>259</v>
      </c>
      <c r="C448" s="111">
        <v>91.361765000000005</v>
      </c>
      <c r="D448" s="458">
        <v>89.050089</v>
      </c>
      <c r="E448" s="458">
        <v>86.306274999999999</v>
      </c>
      <c r="F448" s="458">
        <v>85.421087</v>
      </c>
      <c r="G448" s="458">
        <v>83.336061999999998</v>
      </c>
      <c r="H448" s="458">
        <v>77.458962</v>
      </c>
      <c r="I448" s="458">
        <v>52.549275000000002</v>
      </c>
    </row>
    <row r="449" spans="2:9">
      <c r="B449" s="112" t="s">
        <v>260</v>
      </c>
      <c r="C449" s="111">
        <v>0</v>
      </c>
      <c r="D449" s="458">
        <v>0</v>
      </c>
      <c r="E449" s="458">
        <v>0</v>
      </c>
      <c r="F449" s="458">
        <v>2.1779999999999998E-3</v>
      </c>
      <c r="G449" s="458">
        <v>6.4400000000000004E-3</v>
      </c>
      <c r="H449" s="458">
        <v>0.39092500000000002</v>
      </c>
      <c r="I449" s="458">
        <v>4.6589999999999998</v>
      </c>
    </row>
    <row r="450" spans="2:9">
      <c r="B450" s="107" t="s">
        <v>248</v>
      </c>
      <c r="C450" s="108" t="s">
        <v>139</v>
      </c>
      <c r="D450" s="554" t="s">
        <v>139</v>
      </c>
      <c r="E450" s="554" t="s">
        <v>139</v>
      </c>
      <c r="F450" s="554" t="s">
        <v>139</v>
      </c>
      <c r="G450" s="554" t="s">
        <v>139</v>
      </c>
      <c r="H450" s="554" t="s">
        <v>139</v>
      </c>
      <c r="I450" s="554" t="s">
        <v>139</v>
      </c>
    </row>
    <row r="451" spans="2:9">
      <c r="B451" s="112" t="s">
        <v>254</v>
      </c>
      <c r="C451" s="108" t="s">
        <v>139</v>
      </c>
      <c r="D451" s="554" t="s">
        <v>139</v>
      </c>
      <c r="E451" s="554" t="s">
        <v>139</v>
      </c>
      <c r="F451" s="554" t="s">
        <v>139</v>
      </c>
      <c r="G451" s="554" t="s">
        <v>139</v>
      </c>
      <c r="H451" s="554" t="s">
        <v>139</v>
      </c>
      <c r="I451" s="554" t="s">
        <v>139</v>
      </c>
    </row>
    <row r="452" spans="2:9">
      <c r="B452" s="112" t="s">
        <v>255</v>
      </c>
      <c r="C452" s="108" t="s">
        <v>139</v>
      </c>
      <c r="D452" s="554" t="s">
        <v>139</v>
      </c>
      <c r="E452" s="554" t="s">
        <v>139</v>
      </c>
      <c r="F452" s="554" t="s">
        <v>139</v>
      </c>
      <c r="G452" s="554" t="s">
        <v>139</v>
      </c>
      <c r="H452" s="554" t="s">
        <v>139</v>
      </c>
      <c r="I452" s="554" t="s">
        <v>139</v>
      </c>
    </row>
    <row r="453" spans="2:9">
      <c r="B453" s="112" t="s">
        <v>256</v>
      </c>
      <c r="C453" s="108" t="s">
        <v>139</v>
      </c>
      <c r="D453" s="554" t="s">
        <v>139</v>
      </c>
      <c r="E453" s="554" t="s">
        <v>139</v>
      </c>
      <c r="F453" s="554" t="s">
        <v>139</v>
      </c>
      <c r="G453" s="554" t="s">
        <v>139</v>
      </c>
      <c r="H453" s="554" t="s">
        <v>139</v>
      </c>
      <c r="I453" s="554" t="s">
        <v>139</v>
      </c>
    </row>
    <row r="454" spans="2:9">
      <c r="B454" s="112" t="s">
        <v>257</v>
      </c>
      <c r="C454" s="108" t="s">
        <v>139</v>
      </c>
      <c r="D454" s="554" t="s">
        <v>139</v>
      </c>
      <c r="E454" s="554" t="s">
        <v>139</v>
      </c>
      <c r="F454" s="554" t="s">
        <v>139</v>
      </c>
      <c r="G454" s="554" t="s">
        <v>139</v>
      </c>
      <c r="H454" s="554" t="s">
        <v>139</v>
      </c>
      <c r="I454" s="554" t="s">
        <v>139</v>
      </c>
    </row>
    <row r="455" spans="2:9">
      <c r="B455" s="112" t="s">
        <v>258</v>
      </c>
      <c r="C455" s="108" t="s">
        <v>139</v>
      </c>
      <c r="D455" s="554" t="s">
        <v>139</v>
      </c>
      <c r="E455" s="554" t="s">
        <v>139</v>
      </c>
      <c r="F455" s="554" t="s">
        <v>139</v>
      </c>
      <c r="G455" s="554" t="s">
        <v>139</v>
      </c>
      <c r="H455" s="554" t="s">
        <v>139</v>
      </c>
      <c r="I455" s="554" t="s">
        <v>139</v>
      </c>
    </row>
    <row r="456" spans="2:9">
      <c r="B456" s="112" t="s">
        <v>259</v>
      </c>
      <c r="C456" s="108" t="s">
        <v>139</v>
      </c>
      <c r="D456" s="554" t="s">
        <v>139</v>
      </c>
      <c r="E456" s="554" t="s">
        <v>139</v>
      </c>
      <c r="F456" s="554" t="s">
        <v>139</v>
      </c>
      <c r="G456" s="554" t="s">
        <v>139</v>
      </c>
      <c r="H456" s="554" t="s">
        <v>139</v>
      </c>
      <c r="I456" s="554" t="s">
        <v>139</v>
      </c>
    </row>
    <row r="457" spans="2:9">
      <c r="B457" s="112" t="s">
        <v>260</v>
      </c>
      <c r="C457" s="108" t="s">
        <v>139</v>
      </c>
      <c r="D457" s="554" t="s">
        <v>139</v>
      </c>
      <c r="E457" s="554" t="s">
        <v>139</v>
      </c>
      <c r="F457" s="554" t="s">
        <v>139</v>
      </c>
      <c r="G457" s="554" t="s">
        <v>139</v>
      </c>
      <c r="H457" s="554" t="s">
        <v>139</v>
      </c>
      <c r="I457" s="554" t="s">
        <v>139</v>
      </c>
    </row>
    <row r="458" spans="2:9">
      <c r="B458" s="113" t="s">
        <v>253</v>
      </c>
      <c r="C458" s="108" t="s">
        <v>124</v>
      </c>
      <c r="D458" s="554" t="s">
        <v>124</v>
      </c>
      <c r="E458" s="554" t="s">
        <v>124</v>
      </c>
      <c r="F458" s="554" t="s">
        <v>124</v>
      </c>
      <c r="G458" s="554" t="s">
        <v>124</v>
      </c>
      <c r="H458" s="554" t="s">
        <v>124</v>
      </c>
      <c r="I458" s="554" t="s">
        <v>124</v>
      </c>
    </row>
    <row r="459" spans="2:9">
      <c r="B459" s="44"/>
      <c r="C459" s="106"/>
      <c r="D459" s="106"/>
      <c r="E459" s="106"/>
      <c r="F459" s="106"/>
      <c r="G459" s="106"/>
      <c r="H459" s="106"/>
      <c r="I459" s="106"/>
    </row>
    <row r="460" spans="2:9">
      <c r="B460" s="92" t="s">
        <v>243</v>
      </c>
      <c r="C460" s="106"/>
      <c r="D460" s="106"/>
      <c r="E460" s="106"/>
      <c r="F460" s="106"/>
      <c r="G460" s="106"/>
      <c r="H460" s="106"/>
      <c r="I460" s="106"/>
    </row>
    <row r="461" spans="2:9">
      <c r="B461" s="93" t="s">
        <v>246</v>
      </c>
      <c r="C461" s="34">
        <v>1126.955046</v>
      </c>
      <c r="D461" s="458">
        <v>1266.2061960000001</v>
      </c>
      <c r="E461" s="458">
        <v>1413.2468630000001</v>
      </c>
      <c r="F461" s="458">
        <v>1557.962865</v>
      </c>
      <c r="G461" s="458">
        <v>1899.7452919999998</v>
      </c>
      <c r="H461" s="458">
        <v>1936.303451</v>
      </c>
      <c r="I461" s="458">
        <v>2047.174518</v>
      </c>
    </row>
    <row r="462" spans="2:9">
      <c r="B462" s="95" t="s">
        <v>247</v>
      </c>
      <c r="C462" s="34">
        <v>1126.955046</v>
      </c>
      <c r="D462" s="458">
        <v>1266.2061960000001</v>
      </c>
      <c r="E462" s="458">
        <v>1413.2468630000001</v>
      </c>
      <c r="F462" s="458">
        <v>1557.962865</v>
      </c>
      <c r="G462" s="458">
        <v>1899.7452919999998</v>
      </c>
      <c r="H462" s="458">
        <v>1936.303451</v>
      </c>
      <c r="I462" s="458">
        <v>2047.174518</v>
      </c>
    </row>
    <row r="463" spans="2:9">
      <c r="B463" s="112" t="s">
        <v>254</v>
      </c>
      <c r="C463" s="34">
        <v>19.132479</v>
      </c>
      <c r="D463" s="458">
        <v>24.453185999999999</v>
      </c>
      <c r="E463" s="458">
        <v>32.356524999999998</v>
      </c>
      <c r="F463" s="458">
        <v>48.199446000000002</v>
      </c>
      <c r="G463" s="458">
        <v>73.925241</v>
      </c>
      <c r="H463" s="458">
        <v>105.02297799999999</v>
      </c>
      <c r="I463" s="458">
        <v>197.446518</v>
      </c>
    </row>
    <row r="464" spans="2:9">
      <c r="B464" s="112" t="s">
        <v>255</v>
      </c>
      <c r="C464" s="34" t="s">
        <v>139</v>
      </c>
      <c r="D464" s="458" t="s">
        <v>139</v>
      </c>
      <c r="E464" s="458" t="s">
        <v>139</v>
      </c>
      <c r="F464" s="458" t="s">
        <v>139</v>
      </c>
      <c r="G464" s="458" t="s">
        <v>139</v>
      </c>
      <c r="H464" s="458" t="s">
        <v>139</v>
      </c>
      <c r="I464" s="458" t="s">
        <v>139</v>
      </c>
    </row>
    <row r="465" spans="2:9">
      <c r="B465" s="112" t="s">
        <v>256</v>
      </c>
      <c r="C465" s="34">
        <v>742.79256699999996</v>
      </c>
      <c r="D465" s="458">
        <v>825.79264000000001</v>
      </c>
      <c r="E465" s="458">
        <v>943.16503599999999</v>
      </c>
      <c r="F465" s="458">
        <v>1037.2590279999999</v>
      </c>
      <c r="G465" s="458">
        <v>1344.6798699999999</v>
      </c>
      <c r="H465" s="458">
        <v>1313.3062609999999</v>
      </c>
      <c r="I465" s="458">
        <v>1375.72</v>
      </c>
    </row>
    <row r="466" spans="2:9">
      <c r="B466" s="112" t="s">
        <v>257</v>
      </c>
      <c r="C466" s="34">
        <v>365.03</v>
      </c>
      <c r="D466" s="458">
        <v>395.47136999999998</v>
      </c>
      <c r="E466" s="458">
        <v>431.17483700000003</v>
      </c>
      <c r="F466" s="458">
        <v>469.46940000000001</v>
      </c>
      <c r="G466" s="458">
        <v>479.42730899999998</v>
      </c>
      <c r="H466" s="458">
        <v>516.83162000000004</v>
      </c>
      <c r="I466" s="458">
        <v>473.83699999999999</v>
      </c>
    </row>
    <row r="467" spans="2:9">
      <c r="B467" s="112" t="s">
        <v>258</v>
      </c>
      <c r="C467" s="34" t="s">
        <v>124</v>
      </c>
      <c r="D467" s="458">
        <v>20.489000000000001</v>
      </c>
      <c r="E467" s="458">
        <v>6.550465</v>
      </c>
      <c r="F467" s="458">
        <v>3.0349910000000002</v>
      </c>
      <c r="G467" s="458">
        <v>1.712872</v>
      </c>
      <c r="H467" s="458">
        <v>1.1425920000000001</v>
      </c>
      <c r="I467" s="458">
        <v>0.17100000000000001</v>
      </c>
    </row>
    <row r="468" spans="2:9">
      <c r="B468" s="112" t="s">
        <v>259</v>
      </c>
      <c r="C468" s="108" t="s">
        <v>139</v>
      </c>
      <c r="D468" s="554" t="s">
        <v>139</v>
      </c>
      <c r="E468" s="554" t="s">
        <v>139</v>
      </c>
      <c r="F468" s="554" t="s">
        <v>139</v>
      </c>
      <c r="G468" s="554" t="s">
        <v>139</v>
      </c>
      <c r="H468" s="554" t="s">
        <v>139</v>
      </c>
      <c r="I468" s="554" t="s">
        <v>139</v>
      </c>
    </row>
    <row r="469" spans="2:9">
      <c r="B469" s="112" t="s">
        <v>260</v>
      </c>
      <c r="C469" s="114" t="s">
        <v>124</v>
      </c>
      <c r="D469" s="469" t="s">
        <v>124</v>
      </c>
      <c r="E469" s="469" t="s">
        <v>124</v>
      </c>
      <c r="F469" s="469" t="s">
        <v>124</v>
      </c>
      <c r="G469" s="469" t="s">
        <v>124</v>
      </c>
      <c r="H469" s="469" t="s">
        <v>124</v>
      </c>
      <c r="I469" s="469" t="s">
        <v>124</v>
      </c>
    </row>
    <row r="470" spans="2:9">
      <c r="B470" s="107" t="s">
        <v>248</v>
      </c>
      <c r="C470" s="108" t="s">
        <v>139</v>
      </c>
      <c r="D470" s="554" t="s">
        <v>139</v>
      </c>
      <c r="E470" s="554" t="s">
        <v>139</v>
      </c>
      <c r="F470" s="554" t="s">
        <v>139</v>
      </c>
      <c r="G470" s="554" t="s">
        <v>139</v>
      </c>
      <c r="H470" s="554" t="s">
        <v>139</v>
      </c>
      <c r="I470" s="554" t="s">
        <v>139</v>
      </c>
    </row>
    <row r="471" spans="2:9">
      <c r="B471" s="112" t="s">
        <v>254</v>
      </c>
      <c r="C471" s="108" t="s">
        <v>139</v>
      </c>
      <c r="D471" s="554" t="s">
        <v>139</v>
      </c>
      <c r="E471" s="554" t="s">
        <v>139</v>
      </c>
      <c r="F471" s="554" t="s">
        <v>139</v>
      </c>
      <c r="G471" s="554" t="s">
        <v>139</v>
      </c>
      <c r="H471" s="554" t="s">
        <v>139</v>
      </c>
      <c r="I471" s="554" t="s">
        <v>139</v>
      </c>
    </row>
    <row r="472" spans="2:9">
      <c r="B472" s="112" t="s">
        <v>255</v>
      </c>
      <c r="C472" s="108" t="s">
        <v>139</v>
      </c>
      <c r="D472" s="554" t="s">
        <v>139</v>
      </c>
      <c r="E472" s="554" t="s">
        <v>139</v>
      </c>
      <c r="F472" s="554" t="s">
        <v>139</v>
      </c>
      <c r="G472" s="554" t="s">
        <v>139</v>
      </c>
      <c r="H472" s="554" t="s">
        <v>139</v>
      </c>
      <c r="I472" s="554" t="s">
        <v>139</v>
      </c>
    </row>
    <row r="473" spans="2:9">
      <c r="B473" s="112" t="s">
        <v>256</v>
      </c>
      <c r="C473" s="108" t="s">
        <v>139</v>
      </c>
      <c r="D473" s="554" t="s">
        <v>139</v>
      </c>
      <c r="E473" s="554" t="s">
        <v>139</v>
      </c>
      <c r="F473" s="554" t="s">
        <v>139</v>
      </c>
      <c r="G473" s="554" t="s">
        <v>139</v>
      </c>
      <c r="H473" s="554" t="s">
        <v>139</v>
      </c>
      <c r="I473" s="554" t="s">
        <v>139</v>
      </c>
    </row>
    <row r="474" spans="2:9">
      <c r="B474" s="112" t="s">
        <v>257</v>
      </c>
      <c r="C474" s="108" t="s">
        <v>139</v>
      </c>
      <c r="D474" s="554" t="s">
        <v>139</v>
      </c>
      <c r="E474" s="554" t="s">
        <v>139</v>
      </c>
      <c r="F474" s="554" t="s">
        <v>139</v>
      </c>
      <c r="G474" s="554" t="s">
        <v>139</v>
      </c>
      <c r="H474" s="554" t="s">
        <v>139</v>
      </c>
      <c r="I474" s="554" t="s">
        <v>139</v>
      </c>
    </row>
    <row r="475" spans="2:9">
      <c r="B475" s="112" t="s">
        <v>258</v>
      </c>
      <c r="C475" s="108" t="s">
        <v>139</v>
      </c>
      <c r="D475" s="554" t="s">
        <v>139</v>
      </c>
      <c r="E475" s="554" t="s">
        <v>139</v>
      </c>
      <c r="F475" s="554" t="s">
        <v>139</v>
      </c>
      <c r="G475" s="554" t="s">
        <v>139</v>
      </c>
      <c r="H475" s="554" t="s">
        <v>139</v>
      </c>
      <c r="I475" s="554" t="s">
        <v>139</v>
      </c>
    </row>
    <row r="476" spans="2:9">
      <c r="B476" s="112" t="s">
        <v>259</v>
      </c>
      <c r="C476" s="108" t="s">
        <v>139</v>
      </c>
      <c r="D476" s="554" t="s">
        <v>139</v>
      </c>
      <c r="E476" s="554" t="s">
        <v>139</v>
      </c>
      <c r="F476" s="554" t="s">
        <v>139</v>
      </c>
      <c r="G476" s="554" t="s">
        <v>139</v>
      </c>
      <c r="H476" s="554" t="s">
        <v>139</v>
      </c>
      <c r="I476" s="554" t="s">
        <v>139</v>
      </c>
    </row>
    <row r="477" spans="2:9">
      <c r="B477" s="112" t="s">
        <v>260</v>
      </c>
      <c r="C477" s="108" t="s">
        <v>139</v>
      </c>
      <c r="D477" s="554" t="s">
        <v>139</v>
      </c>
      <c r="E477" s="554" t="s">
        <v>139</v>
      </c>
      <c r="F477" s="554" t="s">
        <v>139</v>
      </c>
      <c r="G477" s="554" t="s">
        <v>139</v>
      </c>
      <c r="H477" s="554" t="s">
        <v>139</v>
      </c>
      <c r="I477" s="554" t="s">
        <v>139</v>
      </c>
    </row>
    <row r="478" spans="2:9">
      <c r="B478" s="113" t="s">
        <v>253</v>
      </c>
      <c r="C478" s="108" t="s">
        <v>124</v>
      </c>
      <c r="D478" s="554" t="s">
        <v>124</v>
      </c>
      <c r="E478" s="554" t="s">
        <v>124</v>
      </c>
      <c r="F478" s="554" t="s">
        <v>124</v>
      </c>
      <c r="G478" s="554" t="s">
        <v>124</v>
      </c>
      <c r="H478" s="554" t="s">
        <v>124</v>
      </c>
      <c r="I478" s="554" t="s">
        <v>124</v>
      </c>
    </row>
    <row r="479" spans="2:9">
      <c r="B479" s="44"/>
      <c r="C479" s="106"/>
      <c r="D479" s="106"/>
      <c r="E479" s="106"/>
      <c r="F479" s="106"/>
      <c r="G479" s="106"/>
      <c r="H479" s="106"/>
      <c r="I479" s="106"/>
    </row>
    <row r="480" spans="2:9">
      <c r="B480" s="92" t="s">
        <v>244</v>
      </c>
      <c r="C480" s="106"/>
      <c r="D480" s="106"/>
      <c r="E480" s="106"/>
      <c r="F480" s="106"/>
      <c r="G480" s="106"/>
      <c r="H480" s="106"/>
      <c r="I480" s="106"/>
    </row>
    <row r="481" spans="2:9">
      <c r="B481" s="93" t="s">
        <v>246</v>
      </c>
      <c r="C481" s="34">
        <v>668.094562</v>
      </c>
      <c r="D481" s="458">
        <v>773.13066300000003</v>
      </c>
      <c r="E481" s="458">
        <v>886.23897299999999</v>
      </c>
      <c r="F481" s="458">
        <v>975.81856800000003</v>
      </c>
      <c r="G481" s="458">
        <v>1123.9076110000001</v>
      </c>
      <c r="H481" s="458">
        <v>1311.514463</v>
      </c>
      <c r="I481" s="458">
        <v>1362.992943</v>
      </c>
    </row>
    <row r="482" spans="2:9">
      <c r="B482" s="95" t="s">
        <v>247</v>
      </c>
      <c r="C482" s="34">
        <v>668.094562</v>
      </c>
      <c r="D482" s="458">
        <v>773.13066300000003</v>
      </c>
      <c r="E482" s="458">
        <v>886.23897299999999</v>
      </c>
      <c r="F482" s="458">
        <v>975.81856800000003</v>
      </c>
      <c r="G482" s="458">
        <v>1123.9076110000001</v>
      </c>
      <c r="H482" s="458">
        <v>1311.514463</v>
      </c>
      <c r="I482" s="458">
        <v>1362.992943</v>
      </c>
    </row>
    <row r="483" spans="2:9">
      <c r="B483" s="112" t="s">
        <v>254</v>
      </c>
      <c r="C483" s="34">
        <v>19.907015000000001</v>
      </c>
      <c r="D483" s="458">
        <v>27.082663</v>
      </c>
      <c r="E483" s="458">
        <v>35.191972999999997</v>
      </c>
      <c r="F483" s="458">
        <v>46.679568000000003</v>
      </c>
      <c r="G483" s="458">
        <v>73.912824000000001</v>
      </c>
      <c r="H483" s="458">
        <v>123.27499</v>
      </c>
      <c r="I483" s="458">
        <v>230.486943</v>
      </c>
    </row>
    <row r="484" spans="2:9">
      <c r="B484" s="112" t="s">
        <v>255</v>
      </c>
      <c r="C484" s="34" t="s">
        <v>139</v>
      </c>
      <c r="D484" s="458" t="s">
        <v>139</v>
      </c>
      <c r="E484" s="458" t="s">
        <v>139</v>
      </c>
      <c r="F484" s="458" t="s">
        <v>139</v>
      </c>
      <c r="G484" s="458" t="s">
        <v>139</v>
      </c>
      <c r="H484" s="458" t="s">
        <v>139</v>
      </c>
      <c r="I484" s="458" t="s">
        <v>139</v>
      </c>
    </row>
    <row r="485" spans="2:9">
      <c r="B485" s="112" t="s">
        <v>256</v>
      </c>
      <c r="C485" s="34">
        <v>224.635547</v>
      </c>
      <c r="D485" s="458">
        <v>256.911</v>
      </c>
      <c r="E485" s="458">
        <v>307.72699999999998</v>
      </c>
      <c r="F485" s="458">
        <v>337.072</v>
      </c>
      <c r="G485" s="458">
        <v>386.84095300000001</v>
      </c>
      <c r="H485" s="458">
        <v>461.55122699999998</v>
      </c>
      <c r="I485" s="458">
        <v>410.947</v>
      </c>
    </row>
    <row r="486" spans="2:9">
      <c r="B486" s="112" t="s">
        <v>257</v>
      </c>
      <c r="C486" s="34">
        <v>423.55200000000002</v>
      </c>
      <c r="D486" s="458">
        <v>489.137</v>
      </c>
      <c r="E486" s="458">
        <v>543.32000000000005</v>
      </c>
      <c r="F486" s="458">
        <v>592.06700000000001</v>
      </c>
      <c r="G486" s="458">
        <v>663.15383399999996</v>
      </c>
      <c r="H486" s="458">
        <v>726.68824600000005</v>
      </c>
      <c r="I486" s="458">
        <v>721.55899999999997</v>
      </c>
    </row>
    <row r="487" spans="2:9">
      <c r="B487" s="112" t="s">
        <v>258</v>
      </c>
      <c r="C487" s="108" t="s">
        <v>139</v>
      </c>
      <c r="D487" s="554" t="s">
        <v>139</v>
      </c>
      <c r="E487" s="554" t="s">
        <v>139</v>
      </c>
      <c r="F487" s="554" t="s">
        <v>139</v>
      </c>
      <c r="G487" s="554" t="s">
        <v>139</v>
      </c>
      <c r="H487" s="554" t="s">
        <v>139</v>
      </c>
      <c r="I487" s="554" t="s">
        <v>139</v>
      </c>
    </row>
    <row r="488" spans="2:9">
      <c r="B488" s="112" t="s">
        <v>259</v>
      </c>
      <c r="C488" s="108" t="s">
        <v>139</v>
      </c>
      <c r="D488" s="554" t="s">
        <v>139</v>
      </c>
      <c r="E488" s="554" t="s">
        <v>139</v>
      </c>
      <c r="F488" s="554" t="s">
        <v>139</v>
      </c>
      <c r="G488" s="554" t="s">
        <v>139</v>
      </c>
      <c r="H488" s="554" t="s">
        <v>139</v>
      </c>
      <c r="I488" s="554" t="s">
        <v>139</v>
      </c>
    </row>
    <row r="489" spans="2:9">
      <c r="B489" s="112" t="s">
        <v>260</v>
      </c>
      <c r="C489" s="108" t="s">
        <v>124</v>
      </c>
      <c r="D489" s="554" t="s">
        <v>124</v>
      </c>
      <c r="E489" s="554" t="s">
        <v>124</v>
      </c>
      <c r="F489" s="554" t="s">
        <v>124</v>
      </c>
      <c r="G489" s="554" t="s">
        <v>124</v>
      </c>
      <c r="H489" s="554" t="s">
        <v>124</v>
      </c>
      <c r="I489" s="554" t="s">
        <v>124</v>
      </c>
    </row>
    <row r="490" spans="2:9">
      <c r="B490" s="107" t="s">
        <v>248</v>
      </c>
      <c r="C490" s="108" t="s">
        <v>139</v>
      </c>
      <c r="D490" s="554" t="s">
        <v>139</v>
      </c>
      <c r="E490" s="554" t="s">
        <v>139</v>
      </c>
      <c r="F490" s="554" t="s">
        <v>139</v>
      </c>
      <c r="G490" s="554" t="s">
        <v>139</v>
      </c>
      <c r="H490" s="554" t="s">
        <v>139</v>
      </c>
      <c r="I490" s="554" t="s">
        <v>139</v>
      </c>
    </row>
    <row r="491" spans="2:9">
      <c r="B491" s="112" t="s">
        <v>254</v>
      </c>
      <c r="C491" s="108" t="s">
        <v>139</v>
      </c>
      <c r="D491" s="554" t="s">
        <v>139</v>
      </c>
      <c r="E491" s="554" t="s">
        <v>139</v>
      </c>
      <c r="F491" s="554" t="s">
        <v>139</v>
      </c>
      <c r="G491" s="554" t="s">
        <v>139</v>
      </c>
      <c r="H491" s="554" t="s">
        <v>139</v>
      </c>
      <c r="I491" s="554" t="s">
        <v>139</v>
      </c>
    </row>
    <row r="492" spans="2:9">
      <c r="B492" s="112" t="s">
        <v>255</v>
      </c>
      <c r="C492" s="108" t="s">
        <v>139</v>
      </c>
      <c r="D492" s="554" t="s">
        <v>139</v>
      </c>
      <c r="E492" s="554" t="s">
        <v>139</v>
      </c>
      <c r="F492" s="554" t="s">
        <v>139</v>
      </c>
      <c r="G492" s="554" t="s">
        <v>139</v>
      </c>
      <c r="H492" s="554" t="s">
        <v>139</v>
      </c>
      <c r="I492" s="554" t="s">
        <v>139</v>
      </c>
    </row>
    <row r="493" spans="2:9">
      <c r="B493" s="112" t="s">
        <v>256</v>
      </c>
      <c r="C493" s="108" t="s">
        <v>139</v>
      </c>
      <c r="D493" s="554" t="s">
        <v>139</v>
      </c>
      <c r="E493" s="554" t="s">
        <v>139</v>
      </c>
      <c r="F493" s="554" t="s">
        <v>139</v>
      </c>
      <c r="G493" s="554" t="s">
        <v>139</v>
      </c>
      <c r="H493" s="554" t="s">
        <v>139</v>
      </c>
      <c r="I493" s="554" t="s">
        <v>139</v>
      </c>
    </row>
    <row r="494" spans="2:9">
      <c r="B494" s="112" t="s">
        <v>257</v>
      </c>
      <c r="C494" s="108" t="s">
        <v>139</v>
      </c>
      <c r="D494" s="554" t="s">
        <v>139</v>
      </c>
      <c r="E494" s="554" t="s">
        <v>139</v>
      </c>
      <c r="F494" s="554" t="s">
        <v>139</v>
      </c>
      <c r="G494" s="554" t="s">
        <v>139</v>
      </c>
      <c r="H494" s="554" t="s">
        <v>139</v>
      </c>
      <c r="I494" s="554" t="s">
        <v>139</v>
      </c>
    </row>
    <row r="495" spans="2:9">
      <c r="B495" s="112" t="s">
        <v>258</v>
      </c>
      <c r="C495" s="108" t="s">
        <v>139</v>
      </c>
      <c r="D495" s="554" t="s">
        <v>139</v>
      </c>
      <c r="E495" s="554" t="s">
        <v>139</v>
      </c>
      <c r="F495" s="554" t="s">
        <v>139</v>
      </c>
      <c r="G495" s="554" t="s">
        <v>139</v>
      </c>
      <c r="H495" s="554" t="s">
        <v>139</v>
      </c>
      <c r="I495" s="554" t="s">
        <v>139</v>
      </c>
    </row>
    <row r="496" spans="2:9">
      <c r="B496" s="112" t="s">
        <v>259</v>
      </c>
      <c r="C496" s="108" t="s">
        <v>139</v>
      </c>
      <c r="D496" s="554" t="s">
        <v>139</v>
      </c>
      <c r="E496" s="554" t="s">
        <v>139</v>
      </c>
      <c r="F496" s="554" t="s">
        <v>139</v>
      </c>
      <c r="G496" s="554" t="s">
        <v>139</v>
      </c>
      <c r="H496" s="554" t="s">
        <v>139</v>
      </c>
      <c r="I496" s="554" t="s">
        <v>139</v>
      </c>
    </row>
    <row r="497" spans="2:9">
      <c r="B497" s="112" t="s">
        <v>260</v>
      </c>
      <c r="C497" s="108" t="s">
        <v>139</v>
      </c>
      <c r="D497" s="554" t="s">
        <v>139</v>
      </c>
      <c r="E497" s="554" t="s">
        <v>139</v>
      </c>
      <c r="F497" s="554" t="s">
        <v>139</v>
      </c>
      <c r="G497" s="554" t="s">
        <v>139</v>
      </c>
      <c r="H497" s="554" t="s">
        <v>139</v>
      </c>
      <c r="I497" s="554" t="s">
        <v>139</v>
      </c>
    </row>
    <row r="498" spans="2:9" ht="15" thickBot="1">
      <c r="B498" s="113" t="s">
        <v>253</v>
      </c>
      <c r="C498" s="108" t="s">
        <v>124</v>
      </c>
      <c r="D498" s="554" t="s">
        <v>124</v>
      </c>
      <c r="E498" s="554" t="s">
        <v>124</v>
      </c>
      <c r="F498" s="554" t="s">
        <v>124</v>
      </c>
      <c r="G498" s="554" t="s">
        <v>124</v>
      </c>
      <c r="H498" s="554" t="s">
        <v>124</v>
      </c>
      <c r="I498" s="554" t="s">
        <v>124</v>
      </c>
    </row>
    <row r="499" spans="2:9" ht="15" thickTop="1">
      <c r="B499" s="1315" t="s">
        <v>261</v>
      </c>
      <c r="C499" s="1315"/>
      <c r="D499" s="1315"/>
      <c r="E499" s="1315"/>
      <c r="F499" s="1315"/>
      <c r="G499" s="1315"/>
      <c r="H499" s="1315"/>
      <c r="I499" s="1315"/>
    </row>
    <row r="500" spans="2:9">
      <c r="B500" s="27"/>
      <c r="C500" s="14"/>
      <c r="D500" s="14"/>
      <c r="E500" s="14"/>
      <c r="F500" s="14"/>
      <c r="G500" s="14"/>
      <c r="H500" s="14"/>
      <c r="I500" s="14"/>
    </row>
    <row r="501" spans="2:9">
      <c r="B501" s="24" t="s">
        <v>28</v>
      </c>
      <c r="C501" s="24"/>
      <c r="D501" s="24"/>
      <c r="E501" s="24"/>
      <c r="F501" s="24"/>
      <c r="G501" s="24"/>
      <c r="H501" s="882"/>
      <c r="I501" s="882"/>
    </row>
    <row r="502" spans="2:9">
      <c r="B502" s="13" t="s">
        <v>27</v>
      </c>
      <c r="C502" s="14"/>
      <c r="D502" s="14"/>
      <c r="E502" s="14"/>
      <c r="F502" s="14"/>
      <c r="G502" s="14"/>
      <c r="H502" s="14"/>
      <c r="I502" s="14"/>
    </row>
    <row r="503" spans="2:9">
      <c r="B503" s="26" t="s">
        <v>224</v>
      </c>
      <c r="C503" s="14"/>
      <c r="D503" s="14"/>
      <c r="E503" s="14"/>
      <c r="F503" s="14"/>
      <c r="G503" s="14"/>
      <c r="H503" s="14"/>
      <c r="I503" s="14"/>
    </row>
    <row r="504" spans="2:9">
      <c r="B504" s="27"/>
      <c r="C504" s="14"/>
      <c r="D504" s="14"/>
      <c r="E504" s="14"/>
      <c r="F504" s="14"/>
      <c r="G504" s="14"/>
      <c r="H504" s="14"/>
      <c r="I504" s="14"/>
    </row>
    <row r="505" spans="2:9">
      <c r="B505" s="16"/>
      <c r="C505" s="17">
        <v>2014</v>
      </c>
      <c r="D505" s="17">
        <v>2015</v>
      </c>
      <c r="E505" s="17">
        <v>2016</v>
      </c>
      <c r="F505" s="17">
        <v>2017</v>
      </c>
      <c r="G505" s="17">
        <v>2018</v>
      </c>
      <c r="H505" s="17">
        <v>2019</v>
      </c>
      <c r="I505" s="17">
        <v>2020</v>
      </c>
    </row>
    <row r="506" spans="2:9">
      <c r="B506" s="44" t="s">
        <v>226</v>
      </c>
      <c r="C506" s="106"/>
      <c r="D506" s="106"/>
      <c r="E506" s="106"/>
      <c r="F506" s="106"/>
      <c r="G506" s="106"/>
      <c r="H506" s="106"/>
      <c r="I506" s="106"/>
    </row>
    <row r="507" spans="2:9">
      <c r="B507" s="44"/>
      <c r="C507" s="106"/>
      <c r="D507" s="106"/>
      <c r="E507" s="106"/>
      <c r="F507" s="106"/>
      <c r="G507" s="106"/>
      <c r="H507" s="106"/>
      <c r="I507" s="106"/>
    </row>
    <row r="508" spans="2:9">
      <c r="B508" s="92" t="s">
        <v>227</v>
      </c>
      <c r="C508" s="106"/>
      <c r="D508" s="106"/>
      <c r="E508" s="106"/>
      <c r="F508" s="106"/>
      <c r="G508" s="106"/>
      <c r="H508" s="106"/>
      <c r="I508" s="106"/>
    </row>
    <row r="509" spans="2:9">
      <c r="B509" s="93" t="s">
        <v>246</v>
      </c>
      <c r="C509" s="34">
        <v>1662186.509015217</v>
      </c>
      <c r="D509" s="458">
        <v>1427328.7710993465</v>
      </c>
      <c r="E509" s="458">
        <v>1965655.8397037261</v>
      </c>
      <c r="F509" s="458">
        <v>2440679.642053403</v>
      </c>
      <c r="G509" s="458">
        <v>1473658.3876874652</v>
      </c>
      <c r="H509" s="458">
        <v>3369307.2713037315</v>
      </c>
      <c r="I509" s="458">
        <v>5441881.6338602323</v>
      </c>
    </row>
    <row r="510" spans="2:9">
      <c r="B510" s="95" t="s">
        <v>247</v>
      </c>
      <c r="C510" s="34">
        <v>1662186.509015217</v>
      </c>
      <c r="D510" s="458">
        <v>1427328.7710993465</v>
      </c>
      <c r="E510" s="458">
        <v>1965655.8397037261</v>
      </c>
      <c r="F510" s="458">
        <v>2440679.642053403</v>
      </c>
      <c r="G510" s="458">
        <v>1473658.3876874652</v>
      </c>
      <c r="H510" s="458">
        <v>3369307.2713037315</v>
      </c>
      <c r="I510" s="458">
        <v>5441881.6338602323</v>
      </c>
    </row>
    <row r="511" spans="2:9">
      <c r="B511" s="107" t="s">
        <v>248</v>
      </c>
      <c r="C511" s="34" t="s">
        <v>139</v>
      </c>
      <c r="D511" s="458" t="s">
        <v>139</v>
      </c>
      <c r="E511" s="458" t="s">
        <v>139</v>
      </c>
      <c r="F511" s="458" t="s">
        <v>139</v>
      </c>
      <c r="G511" s="458" t="s">
        <v>139</v>
      </c>
      <c r="H511" s="458" t="s">
        <v>139</v>
      </c>
      <c r="I511" s="458" t="s">
        <v>139</v>
      </c>
    </row>
    <row r="512" spans="2:9">
      <c r="B512" s="107" t="s">
        <v>249</v>
      </c>
      <c r="C512" s="34" t="s">
        <v>139</v>
      </c>
      <c r="D512" s="458" t="s">
        <v>139</v>
      </c>
      <c r="E512" s="458" t="s">
        <v>139</v>
      </c>
      <c r="F512" s="458" t="s">
        <v>139</v>
      </c>
      <c r="G512" s="458" t="s">
        <v>139</v>
      </c>
      <c r="H512" s="458" t="s">
        <v>139</v>
      </c>
      <c r="I512" s="458" t="s">
        <v>139</v>
      </c>
    </row>
    <row r="513" spans="2:9">
      <c r="B513" s="47" t="s">
        <v>262</v>
      </c>
      <c r="C513" s="109">
        <v>0.42459999999999998</v>
      </c>
      <c r="D513" s="109">
        <v>0.57779999999999998</v>
      </c>
      <c r="E513" s="109">
        <v>0.50560000000000005</v>
      </c>
      <c r="F513" s="109">
        <v>0.48620000000000002</v>
      </c>
      <c r="G513" s="109">
        <v>0.45069999999999999</v>
      </c>
      <c r="H513" s="109">
        <v>0.56699999999999995</v>
      </c>
      <c r="I513" s="458" t="s">
        <v>139</v>
      </c>
    </row>
    <row r="514" spans="2:9">
      <c r="B514" s="47" t="s">
        <v>263</v>
      </c>
      <c r="C514" s="109">
        <v>0.98899999999999999</v>
      </c>
      <c r="D514" s="109">
        <v>0.99880000000000002</v>
      </c>
      <c r="E514" s="109">
        <v>0.99970000000000003</v>
      </c>
      <c r="F514" s="109">
        <v>1</v>
      </c>
      <c r="G514" s="109">
        <v>0.96809999999999996</v>
      </c>
      <c r="H514" s="109">
        <v>0.9738</v>
      </c>
      <c r="I514" s="458" t="s">
        <v>139</v>
      </c>
    </row>
    <row r="515" spans="2:9">
      <c r="B515" s="47" t="s">
        <v>264</v>
      </c>
      <c r="C515" s="109">
        <v>0.50460000000000005</v>
      </c>
      <c r="D515" s="109">
        <v>0.53990000000000005</v>
      </c>
      <c r="E515" s="109">
        <v>0.51910000000000001</v>
      </c>
      <c r="F515" s="109">
        <v>0.55030000000000001</v>
      </c>
      <c r="G515" s="109">
        <v>0.45939999999999998</v>
      </c>
      <c r="H515" s="109">
        <v>0.50190000000000001</v>
      </c>
      <c r="I515" s="458" t="s">
        <v>139</v>
      </c>
    </row>
    <row r="516" spans="2:9">
      <c r="B516" s="97"/>
      <c r="C516" s="14"/>
      <c r="D516" s="14"/>
      <c r="E516" s="14"/>
      <c r="F516" s="14"/>
      <c r="G516" s="14"/>
      <c r="H516" s="14"/>
      <c r="I516" s="14"/>
    </row>
    <row r="517" spans="2:9">
      <c r="B517" s="92" t="s">
        <v>239</v>
      </c>
      <c r="C517" s="114"/>
      <c r="D517" s="114"/>
      <c r="E517" s="114"/>
      <c r="F517" s="114"/>
      <c r="G517" s="114"/>
      <c r="H517" s="114"/>
      <c r="I517" s="114"/>
    </row>
    <row r="518" spans="2:9">
      <c r="B518" s="93" t="s">
        <v>246</v>
      </c>
      <c r="C518" s="34">
        <v>99.398728644585603</v>
      </c>
      <c r="D518" s="458">
        <v>60.8996539792387</v>
      </c>
      <c r="E518" s="458">
        <v>49.778551690199492</v>
      </c>
      <c r="F518" s="458">
        <v>42.718198378625985</v>
      </c>
      <c r="G518" s="458">
        <v>21.820605528415715</v>
      </c>
      <c r="H518" s="458">
        <v>10.601886634944485</v>
      </c>
      <c r="I518" s="458">
        <v>7.5267538644470875</v>
      </c>
    </row>
    <row r="519" spans="2:9">
      <c r="B519" s="95" t="s">
        <v>247</v>
      </c>
      <c r="C519" s="34" t="s">
        <v>139</v>
      </c>
      <c r="D519" s="458"/>
      <c r="E519" s="458"/>
      <c r="F519" s="458"/>
      <c r="G519" s="458"/>
      <c r="H519" s="458"/>
      <c r="I519" s="458"/>
    </row>
    <row r="520" spans="2:9">
      <c r="B520" s="107" t="s">
        <v>248</v>
      </c>
      <c r="C520" s="34">
        <v>43.479245615289614</v>
      </c>
      <c r="D520" s="458">
        <v>0.38446751249514222</v>
      </c>
      <c r="E520" s="458">
        <v>0.88326961173991236</v>
      </c>
      <c r="F520" s="458">
        <v>0.69243962459119501</v>
      </c>
      <c r="G520" s="458">
        <v>0.26449218822321896</v>
      </c>
      <c r="H520" s="458">
        <v>0.15026296018031537</v>
      </c>
      <c r="I520" s="458">
        <v>9.5124851367420327E-2</v>
      </c>
    </row>
    <row r="521" spans="2:9">
      <c r="B521" s="107" t="s">
        <v>249</v>
      </c>
      <c r="C521" s="34">
        <v>55.919483029295989</v>
      </c>
      <c r="D521" s="458">
        <v>60.515186466743558</v>
      </c>
      <c r="E521" s="458">
        <v>48.89528207845958</v>
      </c>
      <c r="F521" s="458">
        <v>42.02575875403479</v>
      </c>
      <c r="G521" s="458">
        <v>21.556113340192496</v>
      </c>
      <c r="H521" s="458">
        <v>10.45162367476417</v>
      </c>
      <c r="I521" s="458">
        <v>7.4316290130796672</v>
      </c>
    </row>
    <row r="522" spans="2:9">
      <c r="B522" s="47" t="s">
        <v>265</v>
      </c>
      <c r="C522" s="114" t="s">
        <v>124</v>
      </c>
      <c r="D522" s="114" t="s">
        <v>124</v>
      </c>
      <c r="E522" s="114" t="s">
        <v>124</v>
      </c>
      <c r="F522" s="114" t="s">
        <v>124</v>
      </c>
      <c r="G522" s="114" t="s">
        <v>124</v>
      </c>
      <c r="H522" s="114" t="s">
        <v>124</v>
      </c>
      <c r="I522" s="114" t="s">
        <v>124</v>
      </c>
    </row>
    <row r="523" spans="2:9">
      <c r="B523" s="14"/>
      <c r="C523" s="106"/>
      <c r="D523" s="106"/>
      <c r="E523" s="115"/>
      <c r="F523" s="115"/>
      <c r="G523" s="115"/>
      <c r="H523" s="115"/>
      <c r="I523" s="115"/>
    </row>
    <row r="524" spans="2:9">
      <c r="B524" s="92" t="s">
        <v>240</v>
      </c>
      <c r="C524" s="114"/>
      <c r="D524" s="114"/>
      <c r="E524" s="114"/>
      <c r="F524" s="114"/>
      <c r="G524" s="114"/>
      <c r="H524" s="114"/>
      <c r="I524" s="114"/>
    </row>
    <row r="525" spans="2:9">
      <c r="B525" s="93" t="s">
        <v>246</v>
      </c>
      <c r="C525" s="34">
        <v>123.04749679794426</v>
      </c>
      <c r="D525" s="458">
        <v>46.289888504421377</v>
      </c>
      <c r="E525" s="458">
        <v>30.283529545368513</v>
      </c>
      <c r="F525" s="458">
        <v>12.357384069627468</v>
      </c>
      <c r="G525" s="458">
        <v>6.0039726726671123</v>
      </c>
      <c r="H525" s="458">
        <v>3.5228316220051754</v>
      </c>
      <c r="I525" s="458">
        <v>2.3305588585017838</v>
      </c>
    </row>
    <row r="526" spans="2:9">
      <c r="B526" s="95" t="s">
        <v>247</v>
      </c>
      <c r="C526" s="34" t="s">
        <v>139</v>
      </c>
      <c r="D526" s="458"/>
      <c r="E526" s="458"/>
      <c r="F526" s="458"/>
      <c r="G526" s="458"/>
      <c r="H526" s="458"/>
      <c r="I526" s="458"/>
    </row>
    <row r="527" spans="2:9">
      <c r="B527" s="107" t="s">
        <v>248</v>
      </c>
      <c r="C527" s="34">
        <v>122.55481412808263</v>
      </c>
      <c r="D527" s="458">
        <v>30.603613994617454</v>
      </c>
      <c r="E527" s="458">
        <v>24.289914322847661</v>
      </c>
      <c r="F527" s="458">
        <v>12.037796550585378</v>
      </c>
      <c r="G527" s="458">
        <v>5.765929703266214</v>
      </c>
      <c r="H527" s="458">
        <v>3.2056098171800649</v>
      </c>
      <c r="I527" s="458">
        <v>2.128418549346017</v>
      </c>
    </row>
    <row r="528" spans="2:9">
      <c r="B528" s="107" t="s">
        <v>249</v>
      </c>
      <c r="C528" s="34">
        <v>0.49268266986163872</v>
      </c>
      <c r="D528" s="458">
        <v>15.686274509803921</v>
      </c>
      <c r="E528" s="458">
        <v>5.9936152225208517</v>
      </c>
      <c r="F528" s="458">
        <v>0.31958751904208965</v>
      </c>
      <c r="G528" s="458">
        <v>0.23804296940089872</v>
      </c>
      <c r="H528" s="458">
        <v>0.31722180482511059</v>
      </c>
      <c r="I528" s="458">
        <v>0.20214030915576695</v>
      </c>
    </row>
    <row r="529" spans="2:9">
      <c r="B529" s="47" t="s">
        <v>265</v>
      </c>
      <c r="C529" s="34" t="s">
        <v>124</v>
      </c>
      <c r="D529" s="458" t="s">
        <v>124</v>
      </c>
      <c r="E529" s="458" t="s">
        <v>124</v>
      </c>
      <c r="F529" s="458" t="s">
        <v>124</v>
      </c>
      <c r="G529" s="458" t="s">
        <v>124</v>
      </c>
      <c r="H529" s="458" t="s">
        <v>124</v>
      </c>
      <c r="I529" s="458" t="s">
        <v>139</v>
      </c>
    </row>
    <row r="530" spans="2:9">
      <c r="B530" s="14"/>
      <c r="C530" s="106"/>
      <c r="D530" s="106"/>
      <c r="E530" s="115"/>
      <c r="F530" s="115"/>
      <c r="G530" s="115"/>
      <c r="H530" s="115"/>
      <c r="I530" s="115"/>
    </row>
    <row r="531" spans="2:9">
      <c r="B531" s="44" t="s">
        <v>241</v>
      </c>
      <c r="C531" s="106"/>
      <c r="D531" s="106"/>
      <c r="E531" s="106"/>
      <c r="F531" s="106"/>
      <c r="G531" s="106"/>
      <c r="H531" s="106"/>
      <c r="I531" s="106"/>
    </row>
    <row r="532" spans="2:9" s="1005" customFormat="1">
      <c r="B532" s="44"/>
      <c r="C532" s="106"/>
      <c r="D532" s="106"/>
      <c r="E532" s="106"/>
      <c r="F532" s="106"/>
      <c r="G532" s="106"/>
      <c r="H532" s="106"/>
      <c r="I532" s="106"/>
    </row>
    <row r="533" spans="2:9" s="1005" customFormat="1">
      <c r="B533" s="1004" t="s">
        <v>238</v>
      </c>
      <c r="C533" s="106"/>
      <c r="D533" s="106"/>
      <c r="E533" s="106"/>
      <c r="F533" s="106"/>
      <c r="G533" s="106"/>
      <c r="H533" s="106"/>
      <c r="I533" s="106"/>
    </row>
    <row r="534" spans="2:9" s="1005" customFormat="1">
      <c r="B534" s="82" t="s">
        <v>246</v>
      </c>
      <c r="C534" s="106"/>
      <c r="D534" s="458">
        <v>715478.0297467896</v>
      </c>
      <c r="E534" s="458">
        <v>852407.14325301896</v>
      </c>
      <c r="F534" s="458">
        <v>929004.963849272</v>
      </c>
      <c r="G534" s="458">
        <v>680187.57164342212</v>
      </c>
      <c r="H534" s="458">
        <v>679822.44315692456</v>
      </c>
      <c r="I534" s="458">
        <v>684089.51716761349</v>
      </c>
    </row>
    <row r="535" spans="2:9" s="1005" customFormat="1">
      <c r="B535" s="462" t="s">
        <v>247</v>
      </c>
      <c r="C535" s="106"/>
      <c r="D535" s="458">
        <v>715478.0297467896</v>
      </c>
      <c r="E535" s="458">
        <v>852407.14325301896</v>
      </c>
      <c r="F535" s="458">
        <v>929004.963849272</v>
      </c>
      <c r="G535" s="458">
        <v>680187.57164342212</v>
      </c>
      <c r="H535" s="458">
        <v>679822.44315692456</v>
      </c>
      <c r="I535" s="458">
        <v>684089.51716761349</v>
      </c>
    </row>
    <row r="536" spans="2:9" s="1005" customFormat="1">
      <c r="B536" s="473" t="s">
        <v>254</v>
      </c>
      <c r="C536" s="106"/>
      <c r="D536" s="458" t="s">
        <v>139</v>
      </c>
      <c r="E536" s="458" t="s">
        <v>139</v>
      </c>
      <c r="F536" s="458" t="s">
        <v>139</v>
      </c>
      <c r="G536" s="458" t="s">
        <v>139</v>
      </c>
      <c r="H536" s="458" t="s">
        <v>139</v>
      </c>
      <c r="I536" s="458" t="s">
        <v>139</v>
      </c>
    </row>
    <row r="537" spans="2:9" s="1005" customFormat="1">
      <c r="B537" s="473" t="s">
        <v>255</v>
      </c>
      <c r="C537" s="106"/>
      <c r="D537" s="458" t="s">
        <v>139</v>
      </c>
      <c r="E537" s="458" t="s">
        <v>139</v>
      </c>
      <c r="F537" s="458" t="s">
        <v>139</v>
      </c>
      <c r="G537" s="458" t="s">
        <v>139</v>
      </c>
      <c r="H537" s="458" t="s">
        <v>139</v>
      </c>
      <c r="I537" s="458" t="s">
        <v>139</v>
      </c>
    </row>
    <row r="538" spans="2:9" s="1005" customFormat="1">
      <c r="B538" s="473" t="s">
        <v>256</v>
      </c>
      <c r="C538" s="106"/>
      <c r="D538" s="458" t="s">
        <v>139</v>
      </c>
      <c r="E538" s="458" t="s">
        <v>139</v>
      </c>
      <c r="F538" s="458" t="s">
        <v>139</v>
      </c>
      <c r="G538" s="458" t="s">
        <v>139</v>
      </c>
      <c r="H538" s="458" t="s">
        <v>139</v>
      </c>
      <c r="I538" s="458" t="s">
        <v>139</v>
      </c>
    </row>
    <row r="539" spans="2:9" s="1005" customFormat="1">
      <c r="B539" s="473" t="s">
        <v>257</v>
      </c>
      <c r="C539" s="106"/>
      <c r="D539" s="458" t="s">
        <v>139</v>
      </c>
      <c r="E539" s="458" t="s">
        <v>139</v>
      </c>
      <c r="F539" s="458" t="s">
        <v>139</v>
      </c>
      <c r="G539" s="458" t="s">
        <v>139</v>
      </c>
      <c r="H539" s="458" t="s">
        <v>139</v>
      </c>
      <c r="I539" s="458" t="s">
        <v>139</v>
      </c>
    </row>
    <row r="540" spans="2:9" s="1005" customFormat="1">
      <c r="B540" s="473" t="s">
        <v>258</v>
      </c>
      <c r="C540" s="106"/>
      <c r="D540" s="458" t="s">
        <v>139</v>
      </c>
      <c r="E540" s="458" t="s">
        <v>139</v>
      </c>
      <c r="F540" s="458" t="s">
        <v>139</v>
      </c>
      <c r="G540" s="458" t="s">
        <v>139</v>
      </c>
      <c r="H540" s="458" t="s">
        <v>139</v>
      </c>
      <c r="I540" s="458" t="s">
        <v>139</v>
      </c>
    </row>
    <row r="541" spans="2:9" s="1005" customFormat="1">
      <c r="B541" s="473" t="s">
        <v>259</v>
      </c>
      <c r="C541" s="106"/>
      <c r="D541" s="458" t="s">
        <v>139</v>
      </c>
      <c r="E541" s="458" t="s">
        <v>139</v>
      </c>
      <c r="F541" s="458" t="s">
        <v>139</v>
      </c>
      <c r="G541" s="458" t="s">
        <v>139</v>
      </c>
      <c r="H541" s="458" t="s">
        <v>139</v>
      </c>
      <c r="I541" s="458" t="s">
        <v>139</v>
      </c>
    </row>
    <row r="542" spans="2:9" s="1005" customFormat="1">
      <c r="B542" s="473" t="s">
        <v>260</v>
      </c>
      <c r="C542" s="106"/>
      <c r="D542" s="458" t="s">
        <v>139</v>
      </c>
      <c r="E542" s="458" t="s">
        <v>139</v>
      </c>
      <c r="F542" s="458" t="s">
        <v>139</v>
      </c>
      <c r="G542" s="458" t="s">
        <v>139</v>
      </c>
      <c r="H542" s="458" t="s">
        <v>139</v>
      </c>
      <c r="I542" s="458" t="s">
        <v>139</v>
      </c>
    </row>
    <row r="543" spans="2:9" s="1005" customFormat="1">
      <c r="B543" s="466" t="s">
        <v>248</v>
      </c>
      <c r="C543" s="106"/>
      <c r="D543" s="458" t="s">
        <v>139</v>
      </c>
      <c r="E543" s="458" t="s">
        <v>139</v>
      </c>
      <c r="F543" s="458" t="s">
        <v>139</v>
      </c>
      <c r="G543" s="458" t="s">
        <v>139</v>
      </c>
      <c r="H543" s="458" t="s">
        <v>139</v>
      </c>
      <c r="I543" s="458" t="s">
        <v>139</v>
      </c>
    </row>
    <row r="544" spans="2:9" s="1005" customFormat="1">
      <c r="B544" s="473" t="s">
        <v>254</v>
      </c>
      <c r="C544" s="106"/>
      <c r="D544" s="458" t="s">
        <v>139</v>
      </c>
      <c r="E544" s="458" t="s">
        <v>139</v>
      </c>
      <c r="F544" s="458" t="s">
        <v>139</v>
      </c>
      <c r="G544" s="458" t="s">
        <v>139</v>
      </c>
      <c r="H544" s="458" t="s">
        <v>139</v>
      </c>
      <c r="I544" s="458" t="s">
        <v>139</v>
      </c>
    </row>
    <row r="545" spans="2:9" s="1005" customFormat="1">
      <c r="B545" s="473" t="s">
        <v>255</v>
      </c>
      <c r="C545" s="106"/>
      <c r="D545" s="458" t="s">
        <v>139</v>
      </c>
      <c r="E545" s="458" t="s">
        <v>139</v>
      </c>
      <c r="F545" s="458" t="s">
        <v>139</v>
      </c>
      <c r="G545" s="458" t="s">
        <v>139</v>
      </c>
      <c r="H545" s="458" t="s">
        <v>139</v>
      </c>
      <c r="I545" s="458" t="s">
        <v>139</v>
      </c>
    </row>
    <row r="546" spans="2:9" s="1005" customFormat="1">
      <c r="B546" s="473" t="s">
        <v>256</v>
      </c>
      <c r="C546" s="106"/>
      <c r="D546" s="458" t="s">
        <v>139</v>
      </c>
      <c r="E546" s="458" t="s">
        <v>139</v>
      </c>
      <c r="F546" s="458" t="s">
        <v>139</v>
      </c>
      <c r="G546" s="458" t="s">
        <v>139</v>
      </c>
      <c r="H546" s="458" t="s">
        <v>139</v>
      </c>
      <c r="I546" s="458" t="s">
        <v>139</v>
      </c>
    </row>
    <row r="547" spans="2:9" s="1005" customFormat="1">
      <c r="B547" s="473" t="s">
        <v>257</v>
      </c>
      <c r="C547" s="106"/>
      <c r="D547" s="458" t="s">
        <v>139</v>
      </c>
      <c r="E547" s="458" t="s">
        <v>139</v>
      </c>
      <c r="F547" s="458" t="s">
        <v>139</v>
      </c>
      <c r="G547" s="458" t="s">
        <v>139</v>
      </c>
      <c r="H547" s="458" t="s">
        <v>139</v>
      </c>
      <c r="I547" s="458" t="s">
        <v>139</v>
      </c>
    </row>
    <row r="548" spans="2:9" s="1005" customFormat="1">
      <c r="B548" s="473" t="s">
        <v>258</v>
      </c>
      <c r="C548" s="106"/>
      <c r="D548" s="458" t="s">
        <v>139</v>
      </c>
      <c r="E548" s="458" t="s">
        <v>139</v>
      </c>
      <c r="F548" s="458" t="s">
        <v>139</v>
      </c>
      <c r="G548" s="458" t="s">
        <v>139</v>
      </c>
      <c r="H548" s="458" t="s">
        <v>139</v>
      </c>
      <c r="I548" s="458" t="s">
        <v>139</v>
      </c>
    </row>
    <row r="549" spans="2:9" s="1005" customFormat="1">
      <c r="B549" s="473" t="s">
        <v>259</v>
      </c>
      <c r="C549" s="106"/>
      <c r="D549" s="458" t="s">
        <v>139</v>
      </c>
      <c r="E549" s="458" t="s">
        <v>139</v>
      </c>
      <c r="F549" s="458" t="s">
        <v>139</v>
      </c>
      <c r="G549" s="458" t="s">
        <v>139</v>
      </c>
      <c r="H549" s="458" t="s">
        <v>139</v>
      </c>
      <c r="I549" s="458" t="s">
        <v>139</v>
      </c>
    </row>
    <row r="550" spans="2:9" s="1005" customFormat="1">
      <c r="B550" s="473" t="s">
        <v>260</v>
      </c>
      <c r="C550" s="106"/>
      <c r="D550" s="458" t="s">
        <v>139</v>
      </c>
      <c r="E550" s="458" t="s">
        <v>139</v>
      </c>
      <c r="F550" s="458" t="s">
        <v>139</v>
      </c>
      <c r="G550" s="458" t="s">
        <v>139</v>
      </c>
      <c r="H550" s="458" t="s">
        <v>139</v>
      </c>
      <c r="I550" s="458" t="s">
        <v>139</v>
      </c>
    </row>
    <row r="551" spans="2:9" s="1005" customFormat="1">
      <c r="B551" s="47" t="s">
        <v>265</v>
      </c>
      <c r="C551" s="106"/>
      <c r="D551" s="469" t="s">
        <v>124</v>
      </c>
      <c r="E551" s="469" t="s">
        <v>124</v>
      </c>
      <c r="F551" s="469" t="s">
        <v>124</v>
      </c>
      <c r="G551" s="469" t="s">
        <v>124</v>
      </c>
      <c r="H551" s="469" t="s">
        <v>124</v>
      </c>
      <c r="I551" s="469" t="s">
        <v>124</v>
      </c>
    </row>
    <row r="552" spans="2:9">
      <c r="B552" s="44"/>
      <c r="C552" s="106"/>
      <c r="D552" s="106"/>
      <c r="E552" s="106"/>
      <c r="F552" s="106"/>
      <c r="G552" s="106"/>
      <c r="H552" s="106"/>
      <c r="I552" s="106"/>
    </row>
    <row r="553" spans="2:9">
      <c r="B553" s="92" t="s">
        <v>242</v>
      </c>
      <c r="C553" s="202"/>
      <c r="D553" s="202"/>
      <c r="E553" s="202"/>
      <c r="F553" s="202"/>
      <c r="G553" s="202"/>
      <c r="H553" s="202"/>
      <c r="I553" s="202"/>
    </row>
    <row r="554" spans="2:9">
      <c r="B554" s="93" t="s">
        <v>246</v>
      </c>
      <c r="C554" s="34">
        <v>913459.06007918832</v>
      </c>
      <c r="D554" s="458">
        <v>238869.64316052516</v>
      </c>
      <c r="E554" s="458">
        <v>246026.46884841518</v>
      </c>
      <c r="F554" s="458">
        <v>267526.84334758914</v>
      </c>
      <c r="G554" s="458">
        <v>166620.20452859215</v>
      </c>
      <c r="H554" s="458">
        <v>143137.88222357043</v>
      </c>
      <c r="I554" s="458">
        <v>108789.60055656786</v>
      </c>
    </row>
    <row r="555" spans="2:9">
      <c r="B555" s="95" t="s">
        <v>247</v>
      </c>
      <c r="C555" s="34">
        <v>7401.2532351412565</v>
      </c>
      <c r="D555" s="458">
        <v>238869.64316052516</v>
      </c>
      <c r="E555" s="458">
        <v>246026.46884841518</v>
      </c>
      <c r="F555" s="458">
        <v>267526.84334758914</v>
      </c>
      <c r="G555" s="458">
        <v>166620.20452859215</v>
      </c>
      <c r="H555" s="458">
        <v>143137.88222357043</v>
      </c>
      <c r="I555" s="458">
        <v>108789.60055656786</v>
      </c>
    </row>
    <row r="556" spans="2:9">
      <c r="B556" s="112" t="s">
        <v>254</v>
      </c>
      <c r="C556" s="34" t="s">
        <v>139</v>
      </c>
      <c r="D556" s="458">
        <v>50877.152432525945</v>
      </c>
      <c r="E556" s="458">
        <v>56416.961896821493</v>
      </c>
      <c r="F556" s="458">
        <v>68931.418137058688</v>
      </c>
      <c r="G556" s="458">
        <v>41795.145802819257</v>
      </c>
      <c r="H556" s="458">
        <v>35546.311927932096</v>
      </c>
      <c r="I556" s="458">
        <v>43080.68208633086</v>
      </c>
    </row>
    <row r="557" spans="2:9">
      <c r="B557" s="112" t="s">
        <v>255</v>
      </c>
      <c r="C557" s="34" t="s">
        <v>139</v>
      </c>
      <c r="D557" s="458">
        <v>6840.3982532518257</v>
      </c>
      <c r="E557" s="458">
        <v>8495.1282813529178</v>
      </c>
      <c r="F557" s="458">
        <v>11131.363709295205</v>
      </c>
      <c r="G557" s="458">
        <v>8646.8570904999688</v>
      </c>
      <c r="H557" s="458">
        <v>8958.0194842198835</v>
      </c>
      <c r="I557" s="458">
        <v>9065.5759505713086</v>
      </c>
    </row>
    <row r="558" spans="2:9">
      <c r="B558" s="112" t="s">
        <v>256</v>
      </c>
      <c r="C558" s="34" t="s">
        <v>139</v>
      </c>
      <c r="D558" s="458" t="s">
        <v>139</v>
      </c>
      <c r="E558" s="458" t="s">
        <v>139</v>
      </c>
      <c r="F558" s="458" t="s">
        <v>139</v>
      </c>
      <c r="G558" s="458" t="s">
        <v>139</v>
      </c>
      <c r="H558" s="458" t="s">
        <v>139</v>
      </c>
      <c r="I558" s="458" t="s">
        <v>139</v>
      </c>
    </row>
    <row r="559" spans="2:9">
      <c r="B559" s="112" t="s">
        <v>257</v>
      </c>
      <c r="C559" s="34">
        <v>237892.76821232866</v>
      </c>
      <c r="D559" s="458" t="s">
        <v>139</v>
      </c>
      <c r="E559" s="458" t="s">
        <v>139</v>
      </c>
      <c r="F559" s="458" t="s">
        <v>139</v>
      </c>
      <c r="G559" s="458" t="s">
        <v>139</v>
      </c>
      <c r="H559" s="458" t="s">
        <v>139</v>
      </c>
      <c r="I559" s="458" t="s">
        <v>139</v>
      </c>
    </row>
    <row r="560" spans="2:9">
      <c r="B560" s="112" t="s">
        <v>258</v>
      </c>
      <c r="C560" s="34">
        <v>0</v>
      </c>
      <c r="D560" s="458" t="s">
        <v>139</v>
      </c>
      <c r="E560" s="458" t="s">
        <v>139</v>
      </c>
      <c r="F560" s="458" t="s">
        <v>139</v>
      </c>
      <c r="G560" s="458" t="s">
        <v>139</v>
      </c>
      <c r="H560" s="458" t="s">
        <v>139</v>
      </c>
      <c r="I560" s="458" t="s">
        <v>139</v>
      </c>
    </row>
    <row r="561" spans="2:9">
      <c r="B561" s="112" t="s">
        <v>259</v>
      </c>
      <c r="C561" s="34" t="s">
        <v>139</v>
      </c>
      <c r="D561" s="458">
        <v>181152.09247474739</v>
      </c>
      <c r="E561" s="458">
        <v>181114.37867024075</v>
      </c>
      <c r="F561" s="458">
        <v>187462.16667394401</v>
      </c>
      <c r="G561" s="458">
        <v>116176.89614472377</v>
      </c>
      <c r="H561" s="458">
        <v>96999.623050068258</v>
      </c>
      <c r="I561" s="458">
        <v>55670.224991477298</v>
      </c>
    </row>
    <row r="562" spans="2:9">
      <c r="B562" s="112" t="s">
        <v>260</v>
      </c>
      <c r="C562" s="34" t="s">
        <v>139</v>
      </c>
      <c r="D562" s="458" t="s">
        <v>139</v>
      </c>
      <c r="E562" s="458" t="s">
        <v>139</v>
      </c>
      <c r="F562" s="458">
        <v>1.8948272911761881</v>
      </c>
      <c r="G562" s="458">
        <v>1.3054905491651303</v>
      </c>
      <c r="H562" s="458">
        <v>1633.9277613501961</v>
      </c>
      <c r="I562" s="458">
        <v>973.11752818840864</v>
      </c>
    </row>
    <row r="563" spans="2:9">
      <c r="B563" s="107" t="s">
        <v>248</v>
      </c>
      <c r="C563" s="114" t="s">
        <v>139</v>
      </c>
      <c r="D563" s="458" t="s">
        <v>139</v>
      </c>
      <c r="E563" s="458" t="s">
        <v>139</v>
      </c>
      <c r="F563" s="458" t="s">
        <v>139</v>
      </c>
      <c r="G563" s="458" t="s">
        <v>139</v>
      </c>
      <c r="H563" s="458" t="s">
        <v>139</v>
      </c>
      <c r="I563" s="458" t="s">
        <v>139</v>
      </c>
    </row>
    <row r="564" spans="2:9">
      <c r="B564" s="112" t="s">
        <v>254</v>
      </c>
      <c r="C564" s="114" t="s">
        <v>139</v>
      </c>
      <c r="D564" s="458" t="s">
        <v>139</v>
      </c>
      <c r="E564" s="458" t="s">
        <v>139</v>
      </c>
      <c r="F564" s="458" t="s">
        <v>139</v>
      </c>
      <c r="G564" s="458" t="s">
        <v>139</v>
      </c>
      <c r="H564" s="458" t="s">
        <v>139</v>
      </c>
      <c r="I564" s="458" t="s">
        <v>139</v>
      </c>
    </row>
    <row r="565" spans="2:9">
      <c r="B565" s="112" t="s">
        <v>255</v>
      </c>
      <c r="C565" s="114" t="s">
        <v>139</v>
      </c>
      <c r="D565" s="458" t="s">
        <v>139</v>
      </c>
      <c r="E565" s="458" t="s">
        <v>139</v>
      </c>
      <c r="F565" s="458" t="s">
        <v>139</v>
      </c>
      <c r="G565" s="458" t="s">
        <v>139</v>
      </c>
      <c r="H565" s="458" t="s">
        <v>139</v>
      </c>
      <c r="I565" s="458" t="s">
        <v>139</v>
      </c>
    </row>
    <row r="566" spans="2:9">
      <c r="B566" s="112" t="s">
        <v>256</v>
      </c>
      <c r="C566" s="114" t="s">
        <v>139</v>
      </c>
      <c r="D566" s="458" t="s">
        <v>139</v>
      </c>
      <c r="E566" s="458" t="s">
        <v>139</v>
      </c>
      <c r="F566" s="458" t="s">
        <v>139</v>
      </c>
      <c r="G566" s="458" t="s">
        <v>139</v>
      </c>
      <c r="H566" s="458" t="s">
        <v>139</v>
      </c>
      <c r="I566" s="458" t="s">
        <v>139</v>
      </c>
    </row>
    <row r="567" spans="2:9">
      <c r="B567" s="112" t="s">
        <v>257</v>
      </c>
      <c r="C567" s="114" t="s">
        <v>139</v>
      </c>
      <c r="D567" s="458" t="s">
        <v>139</v>
      </c>
      <c r="E567" s="458" t="s">
        <v>139</v>
      </c>
      <c r="F567" s="458" t="s">
        <v>139</v>
      </c>
      <c r="G567" s="458" t="s">
        <v>139</v>
      </c>
      <c r="H567" s="458" t="s">
        <v>139</v>
      </c>
      <c r="I567" s="458" t="s">
        <v>139</v>
      </c>
    </row>
    <row r="568" spans="2:9">
      <c r="B568" s="112" t="s">
        <v>258</v>
      </c>
      <c r="C568" s="114" t="s">
        <v>139</v>
      </c>
      <c r="D568" s="458" t="s">
        <v>139</v>
      </c>
      <c r="E568" s="458" t="s">
        <v>139</v>
      </c>
      <c r="F568" s="458" t="s">
        <v>139</v>
      </c>
      <c r="G568" s="458" t="s">
        <v>139</v>
      </c>
      <c r="H568" s="458" t="s">
        <v>139</v>
      </c>
      <c r="I568" s="458" t="s">
        <v>139</v>
      </c>
    </row>
    <row r="569" spans="2:9">
      <c r="B569" s="112" t="s">
        <v>259</v>
      </c>
      <c r="C569" s="114" t="s">
        <v>124</v>
      </c>
      <c r="D569" s="458" t="s">
        <v>139</v>
      </c>
      <c r="E569" s="458" t="s">
        <v>139</v>
      </c>
      <c r="F569" s="458" t="s">
        <v>139</v>
      </c>
      <c r="G569" s="458" t="s">
        <v>139</v>
      </c>
      <c r="H569" s="458" t="s">
        <v>139</v>
      </c>
      <c r="I569" s="458" t="s">
        <v>139</v>
      </c>
    </row>
    <row r="570" spans="2:9">
      <c r="B570" s="112" t="s">
        <v>260</v>
      </c>
      <c r="C570" s="114" t="s">
        <v>139</v>
      </c>
      <c r="D570" s="458" t="s">
        <v>139</v>
      </c>
      <c r="E570" s="458" t="s">
        <v>139</v>
      </c>
      <c r="F570" s="458" t="s">
        <v>139</v>
      </c>
      <c r="G570" s="458" t="s">
        <v>139</v>
      </c>
      <c r="H570" s="458" t="s">
        <v>139</v>
      </c>
      <c r="I570" s="458" t="s">
        <v>139</v>
      </c>
    </row>
    <row r="571" spans="2:9">
      <c r="B571" s="113" t="s">
        <v>265</v>
      </c>
      <c r="C571" s="114" t="s">
        <v>124</v>
      </c>
      <c r="D571" s="469" t="s">
        <v>124</v>
      </c>
      <c r="E571" s="469" t="s">
        <v>124</v>
      </c>
      <c r="F571" s="469" t="s">
        <v>124</v>
      </c>
      <c r="G571" s="469" t="s">
        <v>124</v>
      </c>
      <c r="H571" s="469" t="s">
        <v>124</v>
      </c>
      <c r="I571" s="469" t="s">
        <v>124</v>
      </c>
    </row>
    <row r="572" spans="2:9">
      <c r="B572" s="113"/>
      <c r="C572" s="114"/>
      <c r="D572" s="114"/>
      <c r="E572" s="114"/>
      <c r="F572" s="114"/>
      <c r="G572" s="114"/>
      <c r="H572" s="114"/>
      <c r="I572" s="114"/>
    </row>
    <row r="573" spans="2:9">
      <c r="B573" s="92" t="s">
        <v>243</v>
      </c>
      <c r="C573" s="106"/>
      <c r="D573" s="106"/>
      <c r="E573" s="106"/>
      <c r="F573" s="106"/>
      <c r="G573" s="106"/>
      <c r="H573" s="106"/>
      <c r="I573" s="106"/>
    </row>
    <row r="574" spans="2:9">
      <c r="B574" s="93" t="s">
        <v>246</v>
      </c>
      <c r="C574" s="36">
        <v>102882.23463125544</v>
      </c>
      <c r="D574" s="36">
        <v>89815.477714718407</v>
      </c>
      <c r="E574" s="36">
        <v>101808.13307546701</v>
      </c>
      <c r="F574" s="36">
        <v>118865.37266347471</v>
      </c>
      <c r="G574" s="36">
        <v>83108.107051382962</v>
      </c>
      <c r="H574" s="36">
        <v>80402.93851004442</v>
      </c>
      <c r="I574" s="36">
        <v>98780.649478268009</v>
      </c>
    </row>
    <row r="575" spans="2:9">
      <c r="B575" s="95" t="s">
        <v>247</v>
      </c>
      <c r="C575" s="36">
        <v>102882.23463125544</v>
      </c>
      <c r="D575" s="36">
        <v>89815.477714718407</v>
      </c>
      <c r="E575" s="36">
        <v>101808.13307546701</v>
      </c>
      <c r="F575" s="36">
        <v>118865.37266347471</v>
      </c>
      <c r="G575" s="36">
        <v>83108.107051382962</v>
      </c>
      <c r="H575" s="36">
        <v>80402.93851004442</v>
      </c>
      <c r="I575" s="36">
        <v>98780.649478268009</v>
      </c>
    </row>
    <row r="576" spans="2:9">
      <c r="B576" s="112" t="s">
        <v>254</v>
      </c>
      <c r="C576" s="34">
        <v>10134.133369902294</v>
      </c>
      <c r="D576" s="458">
        <v>10045.570772851441</v>
      </c>
      <c r="E576" s="458">
        <v>14895.772524673948</v>
      </c>
      <c r="F576" s="458">
        <v>24603.617000683917</v>
      </c>
      <c r="G576" s="458">
        <v>21794.822814197229</v>
      </c>
      <c r="H576" s="458">
        <v>25752.136969990817</v>
      </c>
      <c r="I576" s="458">
        <v>34332.086381049085</v>
      </c>
    </row>
    <row r="577" spans="2:9">
      <c r="B577" s="112" t="s">
        <v>255</v>
      </c>
      <c r="C577" s="34" t="s">
        <v>139</v>
      </c>
      <c r="D577" s="458" t="s">
        <v>139</v>
      </c>
      <c r="E577" s="458" t="s">
        <v>139</v>
      </c>
      <c r="F577" s="458" t="s">
        <v>139</v>
      </c>
      <c r="G577" s="458" t="s">
        <v>139</v>
      </c>
      <c r="H577" s="458" t="s">
        <v>139</v>
      </c>
      <c r="I577" s="458" t="s">
        <v>139</v>
      </c>
    </row>
    <row r="578" spans="2:9">
      <c r="B578" s="112" t="s">
        <v>256</v>
      </c>
      <c r="C578" s="36">
        <v>41067.413582211761</v>
      </c>
      <c r="D578" s="36">
        <v>37412.21421520799</v>
      </c>
      <c r="E578" s="36">
        <v>43912.301713805507</v>
      </c>
      <c r="F578" s="36">
        <v>49752.861708463046</v>
      </c>
      <c r="G578" s="36">
        <v>34944.774529736591</v>
      </c>
      <c r="H578" s="36">
        <v>31193.714629273727</v>
      </c>
      <c r="I578" s="36">
        <v>33193.356310910385</v>
      </c>
    </row>
    <row r="579" spans="2:9">
      <c r="B579" s="112" t="s">
        <v>257</v>
      </c>
      <c r="C579" s="36">
        <v>51680.687679141382</v>
      </c>
      <c r="D579" s="36">
        <v>42350.271119584781</v>
      </c>
      <c r="E579" s="36">
        <v>42997.724506727995</v>
      </c>
      <c r="F579" s="36">
        <v>44507.793660914445</v>
      </c>
      <c r="G579" s="36">
        <v>26368.118257194848</v>
      </c>
      <c r="H579" s="36">
        <v>23456.770642075466</v>
      </c>
      <c r="I579" s="36">
        <v>31255.169954837176</v>
      </c>
    </row>
    <row r="580" spans="2:9">
      <c r="B580" s="112" t="s">
        <v>258</v>
      </c>
      <c r="C580" s="34" t="s">
        <v>124</v>
      </c>
      <c r="D580" s="458">
        <v>7.4216070742022291</v>
      </c>
      <c r="E580" s="458">
        <v>2.3343302595550841</v>
      </c>
      <c r="F580" s="458">
        <v>1.1002934133012325</v>
      </c>
      <c r="G580" s="36">
        <v>0.39145025430923897</v>
      </c>
      <c r="H580" s="36">
        <v>0.31626870439936555</v>
      </c>
      <c r="I580" s="36">
        <v>3.6831471357261711E-2</v>
      </c>
    </row>
    <row r="581" spans="2:9">
      <c r="B581" s="112" t="s">
        <v>259</v>
      </c>
      <c r="C581" s="34" t="s">
        <v>139</v>
      </c>
      <c r="D581" s="458" t="s">
        <v>139</v>
      </c>
      <c r="E581" s="458" t="s">
        <v>139</v>
      </c>
      <c r="F581" s="458" t="s">
        <v>139</v>
      </c>
      <c r="G581" s="458" t="s">
        <v>139</v>
      </c>
      <c r="H581" s="458" t="s">
        <v>139</v>
      </c>
      <c r="I581" s="458" t="s">
        <v>139</v>
      </c>
    </row>
    <row r="582" spans="2:9">
      <c r="B582" s="112" t="s">
        <v>260</v>
      </c>
      <c r="C582" s="34" t="s">
        <v>124</v>
      </c>
      <c r="D582" s="458" t="s">
        <v>124</v>
      </c>
      <c r="E582" s="458" t="s">
        <v>124</v>
      </c>
      <c r="F582" s="458" t="s">
        <v>124</v>
      </c>
      <c r="G582" s="458" t="s">
        <v>124</v>
      </c>
      <c r="H582" s="458" t="s">
        <v>124</v>
      </c>
      <c r="I582" s="458" t="s">
        <v>124</v>
      </c>
    </row>
    <row r="583" spans="2:9">
      <c r="B583" s="107" t="s">
        <v>248</v>
      </c>
      <c r="C583" s="34" t="s">
        <v>139</v>
      </c>
      <c r="D583" s="458" t="s">
        <v>139</v>
      </c>
      <c r="E583" s="458" t="s">
        <v>139</v>
      </c>
      <c r="F583" s="458" t="s">
        <v>139</v>
      </c>
      <c r="G583" s="458" t="s">
        <v>139</v>
      </c>
      <c r="H583" s="458" t="s">
        <v>139</v>
      </c>
      <c r="I583" s="458" t="s">
        <v>139</v>
      </c>
    </row>
    <row r="584" spans="2:9">
      <c r="B584" s="112" t="s">
        <v>254</v>
      </c>
      <c r="C584" s="34" t="s">
        <v>139</v>
      </c>
      <c r="D584" s="458" t="s">
        <v>139</v>
      </c>
      <c r="E584" s="458" t="s">
        <v>139</v>
      </c>
      <c r="F584" s="458" t="s">
        <v>139</v>
      </c>
      <c r="G584" s="458" t="s">
        <v>139</v>
      </c>
      <c r="H584" s="458" t="s">
        <v>139</v>
      </c>
      <c r="I584" s="458" t="s">
        <v>139</v>
      </c>
    </row>
    <row r="585" spans="2:9">
      <c r="B585" s="112" t="s">
        <v>255</v>
      </c>
      <c r="C585" s="34" t="s">
        <v>139</v>
      </c>
      <c r="D585" s="458" t="s">
        <v>139</v>
      </c>
      <c r="E585" s="458" t="s">
        <v>139</v>
      </c>
      <c r="F585" s="458" t="s">
        <v>139</v>
      </c>
      <c r="G585" s="458" t="s">
        <v>139</v>
      </c>
      <c r="H585" s="458" t="s">
        <v>139</v>
      </c>
      <c r="I585" s="458" t="s">
        <v>139</v>
      </c>
    </row>
    <row r="586" spans="2:9">
      <c r="B586" s="112" t="s">
        <v>256</v>
      </c>
      <c r="C586" s="34" t="s">
        <v>139</v>
      </c>
      <c r="D586" s="458" t="s">
        <v>139</v>
      </c>
      <c r="E586" s="458" t="s">
        <v>139</v>
      </c>
      <c r="F586" s="458" t="s">
        <v>139</v>
      </c>
      <c r="G586" s="458" t="s">
        <v>139</v>
      </c>
      <c r="H586" s="458" t="s">
        <v>139</v>
      </c>
      <c r="I586" s="458" t="s">
        <v>139</v>
      </c>
    </row>
    <row r="587" spans="2:9">
      <c r="B587" s="112" t="s">
        <v>257</v>
      </c>
      <c r="C587" s="34" t="s">
        <v>139</v>
      </c>
      <c r="D587" s="458" t="s">
        <v>139</v>
      </c>
      <c r="E587" s="458" t="s">
        <v>139</v>
      </c>
      <c r="F587" s="458" t="s">
        <v>139</v>
      </c>
      <c r="G587" s="458" t="s">
        <v>139</v>
      </c>
      <c r="H587" s="458" t="s">
        <v>139</v>
      </c>
      <c r="I587" s="458" t="s">
        <v>139</v>
      </c>
    </row>
    <row r="588" spans="2:9">
      <c r="B588" s="112" t="s">
        <v>258</v>
      </c>
      <c r="C588" s="34" t="s">
        <v>139</v>
      </c>
      <c r="D588" s="458" t="s">
        <v>139</v>
      </c>
      <c r="E588" s="458" t="s">
        <v>139</v>
      </c>
      <c r="F588" s="458" t="s">
        <v>139</v>
      </c>
      <c r="G588" s="458" t="s">
        <v>139</v>
      </c>
      <c r="H588" s="458" t="s">
        <v>139</v>
      </c>
      <c r="I588" s="458" t="s">
        <v>139</v>
      </c>
    </row>
    <row r="589" spans="2:9">
      <c r="B589" s="112" t="s">
        <v>259</v>
      </c>
      <c r="C589" s="34" t="s">
        <v>139</v>
      </c>
      <c r="D589" s="458" t="s">
        <v>139</v>
      </c>
      <c r="E589" s="458" t="s">
        <v>139</v>
      </c>
      <c r="F589" s="458" t="s">
        <v>139</v>
      </c>
      <c r="G589" s="458" t="s">
        <v>139</v>
      </c>
      <c r="H589" s="458" t="s">
        <v>139</v>
      </c>
      <c r="I589" s="458" t="s">
        <v>139</v>
      </c>
    </row>
    <row r="590" spans="2:9">
      <c r="B590" s="112" t="s">
        <v>260</v>
      </c>
      <c r="C590" s="34" t="s">
        <v>139</v>
      </c>
      <c r="D590" s="458" t="s">
        <v>139</v>
      </c>
      <c r="E590" s="458" t="s">
        <v>139</v>
      </c>
      <c r="F590" s="458" t="s">
        <v>139</v>
      </c>
      <c r="G590" s="458" t="s">
        <v>139</v>
      </c>
      <c r="H590" s="458" t="s">
        <v>139</v>
      </c>
      <c r="I590" s="458" t="s">
        <v>139</v>
      </c>
    </row>
    <row r="591" spans="2:9">
      <c r="B591" s="113" t="s">
        <v>253</v>
      </c>
      <c r="C591" s="34" t="s">
        <v>124</v>
      </c>
      <c r="D591" s="458" t="s">
        <v>124</v>
      </c>
      <c r="E591" s="458" t="s">
        <v>124</v>
      </c>
      <c r="F591" s="458" t="s">
        <v>124</v>
      </c>
      <c r="G591" s="458" t="s">
        <v>124</v>
      </c>
      <c r="H591" s="458" t="s">
        <v>124</v>
      </c>
      <c r="I591" s="458" t="s">
        <v>124</v>
      </c>
    </row>
    <row r="592" spans="2:9">
      <c r="B592" s="44"/>
      <c r="C592" s="106"/>
      <c r="D592" s="106"/>
      <c r="E592" s="106"/>
      <c r="F592" s="106"/>
      <c r="G592" s="106"/>
      <c r="H592" s="106"/>
      <c r="I592" s="106"/>
    </row>
    <row r="593" spans="2:9">
      <c r="B593" s="92" t="s">
        <v>244</v>
      </c>
      <c r="C593" s="114"/>
      <c r="D593" s="114"/>
      <c r="E593" s="114"/>
      <c r="F593" s="114"/>
      <c r="G593" s="114"/>
      <c r="H593" s="114"/>
      <c r="I593" s="114"/>
    </row>
    <row r="594" spans="2:9">
      <c r="B594" s="93" t="s">
        <v>246</v>
      </c>
      <c r="C594" s="36">
        <v>100954.45299482199</v>
      </c>
      <c r="D594" s="36">
        <v>91364.214513544779</v>
      </c>
      <c r="E594" s="36">
        <v>108265.33250067507</v>
      </c>
      <c r="F594" s="36">
        <v>134922.08880640366</v>
      </c>
      <c r="G594" s="36">
        <v>85978.704144066287</v>
      </c>
      <c r="H594" s="36">
        <v>85953.888776875508</v>
      </c>
      <c r="I594" s="36">
        <v>109239.26835159125</v>
      </c>
    </row>
    <row r="595" spans="2:9">
      <c r="B595" s="95" t="s">
        <v>247</v>
      </c>
      <c r="C595" s="36">
        <v>100954.45299482199</v>
      </c>
      <c r="D595" s="36">
        <v>91364.214513544779</v>
      </c>
      <c r="E595" s="36">
        <v>108265.33250067507</v>
      </c>
      <c r="F595" s="36">
        <v>134922.08880640366</v>
      </c>
      <c r="G595" s="36">
        <v>85978.704144066287</v>
      </c>
      <c r="H595" s="36">
        <v>85953.888776875508</v>
      </c>
      <c r="I595" s="36">
        <v>109239.26835159125</v>
      </c>
    </row>
    <row r="596" spans="2:9">
      <c r="B596" s="112" t="s">
        <v>254</v>
      </c>
      <c r="C596" s="36">
        <v>32662.381656858735</v>
      </c>
      <c r="D596" s="36">
        <v>35143.323059207993</v>
      </c>
      <c r="E596" s="36">
        <v>47440.58371465344</v>
      </c>
      <c r="F596" s="36">
        <v>67528.322282983034</v>
      </c>
      <c r="G596" s="36">
        <v>43515.51337325402</v>
      </c>
      <c r="H596" s="36">
        <v>48582.507007566914</v>
      </c>
      <c r="I596" s="36">
        <v>66106.6905141186</v>
      </c>
    </row>
    <row r="597" spans="2:9">
      <c r="B597" s="112" t="s">
        <v>255</v>
      </c>
      <c r="C597" s="36" t="s">
        <v>139</v>
      </c>
      <c r="D597" s="36" t="s">
        <v>139</v>
      </c>
      <c r="E597" s="36" t="s">
        <v>139</v>
      </c>
      <c r="F597" s="36" t="s">
        <v>139</v>
      </c>
      <c r="G597" s="36" t="s">
        <v>139</v>
      </c>
      <c r="H597" s="36" t="s">
        <v>139</v>
      </c>
      <c r="I597" s="36" t="s">
        <v>139</v>
      </c>
    </row>
    <row r="598" spans="2:9">
      <c r="B598" s="112" t="s">
        <v>256</v>
      </c>
      <c r="C598" s="36">
        <v>9397.8621073693503</v>
      </c>
      <c r="D598" s="36">
        <v>7903.4054709727016</v>
      </c>
      <c r="E598" s="36">
        <v>9436.3622739776165</v>
      </c>
      <c r="F598" s="36">
        <v>11160.77511186964</v>
      </c>
      <c r="G598" s="36">
        <v>7921.3338046522058</v>
      </c>
      <c r="H598" s="36">
        <v>7943.5497114525078</v>
      </c>
      <c r="I598" s="36">
        <v>7290.1661151839662</v>
      </c>
    </row>
    <row r="599" spans="2:9">
      <c r="B599" s="112" t="s">
        <v>257</v>
      </c>
      <c r="C599" s="36">
        <v>58894.209230593915</v>
      </c>
      <c r="D599" s="36">
        <v>48317.485983364088</v>
      </c>
      <c r="E599" s="36">
        <v>51388.38651204401</v>
      </c>
      <c r="F599" s="36">
        <v>56232.99141155096</v>
      </c>
      <c r="G599" s="36">
        <v>34541.85696616007</v>
      </c>
      <c r="H599" s="36">
        <v>29427.832057856082</v>
      </c>
      <c r="I599" s="36">
        <v>35842.411722288685</v>
      </c>
    </row>
    <row r="600" spans="2:9">
      <c r="B600" s="112" t="s">
        <v>258</v>
      </c>
      <c r="C600" s="114" t="s">
        <v>139</v>
      </c>
      <c r="D600" s="469" t="s">
        <v>139</v>
      </c>
      <c r="E600" s="469" t="s">
        <v>139</v>
      </c>
      <c r="F600" s="469" t="s">
        <v>139</v>
      </c>
      <c r="G600" s="469" t="s">
        <v>139</v>
      </c>
      <c r="H600" s="469" t="s">
        <v>139</v>
      </c>
      <c r="I600" s="469" t="s">
        <v>139</v>
      </c>
    </row>
    <row r="601" spans="2:9">
      <c r="B601" s="112" t="s">
        <v>259</v>
      </c>
      <c r="C601" s="114" t="s">
        <v>139</v>
      </c>
      <c r="D601" s="469" t="s">
        <v>139</v>
      </c>
      <c r="E601" s="469" t="s">
        <v>139</v>
      </c>
      <c r="F601" s="469" t="s">
        <v>139</v>
      </c>
      <c r="G601" s="469" t="s">
        <v>139</v>
      </c>
      <c r="H601" s="469" t="s">
        <v>139</v>
      </c>
      <c r="I601" s="469" t="s">
        <v>139</v>
      </c>
    </row>
    <row r="602" spans="2:9">
      <c r="B602" s="112" t="s">
        <v>260</v>
      </c>
      <c r="C602" s="114" t="s">
        <v>124</v>
      </c>
      <c r="D602" s="469" t="s">
        <v>124</v>
      </c>
      <c r="E602" s="469" t="s">
        <v>124</v>
      </c>
      <c r="F602" s="469" t="s">
        <v>124</v>
      </c>
      <c r="G602" s="469" t="s">
        <v>139</v>
      </c>
      <c r="H602" s="469" t="s">
        <v>139</v>
      </c>
      <c r="I602" s="469" t="s">
        <v>139</v>
      </c>
    </row>
    <row r="603" spans="2:9">
      <c r="B603" s="107" t="s">
        <v>248</v>
      </c>
      <c r="C603" s="114" t="s">
        <v>139</v>
      </c>
      <c r="D603" s="469" t="s">
        <v>139</v>
      </c>
      <c r="E603" s="469" t="s">
        <v>139</v>
      </c>
      <c r="F603" s="469" t="s">
        <v>139</v>
      </c>
      <c r="G603" s="469" t="s">
        <v>139</v>
      </c>
      <c r="H603" s="469" t="s">
        <v>139</v>
      </c>
      <c r="I603" s="469" t="s">
        <v>139</v>
      </c>
    </row>
    <row r="604" spans="2:9">
      <c r="B604" s="112" t="s">
        <v>254</v>
      </c>
      <c r="C604" s="114" t="s">
        <v>139</v>
      </c>
      <c r="D604" s="469" t="s">
        <v>139</v>
      </c>
      <c r="E604" s="469" t="s">
        <v>139</v>
      </c>
      <c r="F604" s="469" t="s">
        <v>139</v>
      </c>
      <c r="G604" s="469" t="s">
        <v>139</v>
      </c>
      <c r="H604" s="469" t="s">
        <v>139</v>
      </c>
      <c r="I604" s="469" t="s">
        <v>139</v>
      </c>
    </row>
    <row r="605" spans="2:9">
      <c r="B605" s="112" t="s">
        <v>255</v>
      </c>
      <c r="C605" s="114" t="s">
        <v>139</v>
      </c>
      <c r="D605" s="469" t="s">
        <v>139</v>
      </c>
      <c r="E605" s="469" t="s">
        <v>139</v>
      </c>
      <c r="F605" s="469" t="s">
        <v>139</v>
      </c>
      <c r="G605" s="469" t="s">
        <v>139</v>
      </c>
      <c r="H605" s="469" t="s">
        <v>139</v>
      </c>
      <c r="I605" s="469" t="s">
        <v>139</v>
      </c>
    </row>
    <row r="606" spans="2:9">
      <c r="B606" s="112" t="s">
        <v>256</v>
      </c>
      <c r="C606" s="114" t="s">
        <v>139</v>
      </c>
      <c r="D606" s="469" t="s">
        <v>139</v>
      </c>
      <c r="E606" s="469" t="s">
        <v>139</v>
      </c>
      <c r="F606" s="469" t="s">
        <v>139</v>
      </c>
      <c r="G606" s="469" t="s">
        <v>139</v>
      </c>
      <c r="H606" s="469" t="s">
        <v>139</v>
      </c>
      <c r="I606" s="469" t="s">
        <v>139</v>
      </c>
    </row>
    <row r="607" spans="2:9">
      <c r="B607" s="112" t="s">
        <v>257</v>
      </c>
      <c r="C607" s="114" t="s">
        <v>139</v>
      </c>
      <c r="D607" s="469" t="s">
        <v>139</v>
      </c>
      <c r="E607" s="469" t="s">
        <v>139</v>
      </c>
      <c r="F607" s="469" t="s">
        <v>139</v>
      </c>
      <c r="G607" s="469" t="s">
        <v>139</v>
      </c>
      <c r="H607" s="469" t="s">
        <v>139</v>
      </c>
      <c r="I607" s="469" t="s">
        <v>139</v>
      </c>
    </row>
    <row r="608" spans="2:9">
      <c r="B608" s="112" t="s">
        <v>258</v>
      </c>
      <c r="C608" s="114" t="s">
        <v>139</v>
      </c>
      <c r="D608" s="469" t="s">
        <v>139</v>
      </c>
      <c r="E608" s="469" t="s">
        <v>139</v>
      </c>
      <c r="F608" s="469" t="s">
        <v>139</v>
      </c>
      <c r="G608" s="469" t="s">
        <v>139</v>
      </c>
      <c r="H608" s="469" t="s">
        <v>139</v>
      </c>
      <c r="I608" s="469" t="s">
        <v>139</v>
      </c>
    </row>
    <row r="609" spans="2:9">
      <c r="B609" s="112" t="s">
        <v>259</v>
      </c>
      <c r="C609" s="114" t="s">
        <v>139</v>
      </c>
      <c r="D609" s="469" t="s">
        <v>139</v>
      </c>
      <c r="E609" s="469" t="s">
        <v>139</v>
      </c>
      <c r="F609" s="469" t="s">
        <v>139</v>
      </c>
      <c r="G609" s="469" t="s">
        <v>139</v>
      </c>
      <c r="H609" s="469" t="s">
        <v>139</v>
      </c>
      <c r="I609" s="469" t="s">
        <v>139</v>
      </c>
    </row>
    <row r="610" spans="2:9">
      <c r="B610" s="112" t="s">
        <v>260</v>
      </c>
      <c r="C610" s="114" t="s">
        <v>139</v>
      </c>
      <c r="D610" s="469" t="s">
        <v>139</v>
      </c>
      <c r="E610" s="469" t="s">
        <v>139</v>
      </c>
      <c r="F610" s="469" t="s">
        <v>139</v>
      </c>
      <c r="G610" s="469" t="s">
        <v>139</v>
      </c>
      <c r="H610" s="469" t="s">
        <v>139</v>
      </c>
      <c r="I610" s="469" t="s">
        <v>139</v>
      </c>
    </row>
    <row r="611" spans="2:9" ht="15" thickBot="1">
      <c r="B611" s="116" t="s">
        <v>253</v>
      </c>
      <c r="C611" s="114" t="s">
        <v>124</v>
      </c>
      <c r="D611" s="469" t="s">
        <v>124</v>
      </c>
      <c r="E611" s="469" t="s">
        <v>124</v>
      </c>
      <c r="F611" s="469" t="s">
        <v>124</v>
      </c>
      <c r="G611" s="469" t="s">
        <v>139</v>
      </c>
      <c r="H611" s="469" t="s">
        <v>139</v>
      </c>
      <c r="I611" s="469" t="s">
        <v>139</v>
      </c>
    </row>
    <row r="612" spans="2:9" ht="15" thickTop="1">
      <c r="B612" s="1315" t="s">
        <v>266</v>
      </c>
      <c r="C612" s="1315"/>
      <c r="D612" s="1315"/>
      <c r="E612" s="1315"/>
      <c r="F612" s="1315"/>
      <c r="G612" s="1315"/>
      <c r="H612" s="1315"/>
      <c r="I612" s="1315"/>
    </row>
    <row r="613" spans="2:9">
      <c r="B613" s="27"/>
      <c r="C613" s="14"/>
      <c r="D613" s="14"/>
      <c r="E613" s="14"/>
      <c r="F613" s="14"/>
      <c r="G613" s="14"/>
      <c r="H613" s="14"/>
      <c r="I613" s="14"/>
    </row>
    <row r="614" spans="2:9">
      <c r="B614" s="24" t="s">
        <v>29</v>
      </c>
      <c r="C614" s="24"/>
      <c r="D614" s="24"/>
      <c r="E614" s="24"/>
      <c r="F614" s="24"/>
      <c r="G614" s="24"/>
      <c r="H614" s="882"/>
      <c r="I614" s="882"/>
    </row>
    <row r="615" spans="2:9">
      <c r="B615" s="13" t="s">
        <v>267</v>
      </c>
      <c r="C615" s="14"/>
      <c r="D615" s="14"/>
      <c r="E615" s="14"/>
      <c r="F615" s="14"/>
      <c r="G615" s="14"/>
      <c r="H615" s="14"/>
      <c r="I615" s="14"/>
    </row>
    <row r="616" spans="2:9">
      <c r="B616" s="26" t="s">
        <v>172</v>
      </c>
      <c r="C616" s="14"/>
      <c r="D616" s="14"/>
      <c r="E616" s="14"/>
      <c r="F616" s="14"/>
      <c r="G616" s="14"/>
      <c r="H616" s="14"/>
      <c r="I616" s="14"/>
    </row>
    <row r="617" spans="2:9">
      <c r="B617" s="27"/>
      <c r="C617" s="14"/>
      <c r="D617" s="14"/>
      <c r="E617" s="14"/>
      <c r="F617" s="14"/>
      <c r="G617" s="14"/>
      <c r="H617" s="14"/>
      <c r="I617" s="14"/>
    </row>
    <row r="618" spans="2:9">
      <c r="B618" s="16"/>
      <c r="C618" s="17">
        <v>2014</v>
      </c>
      <c r="D618" s="17">
        <v>2015</v>
      </c>
      <c r="E618" s="17">
        <v>2016</v>
      </c>
      <c r="F618" s="17">
        <v>2017</v>
      </c>
      <c r="G618" s="17">
        <v>2018</v>
      </c>
      <c r="H618" s="17">
        <v>2019</v>
      </c>
      <c r="I618" s="17">
        <v>2020</v>
      </c>
    </row>
    <row r="619" spans="2:9" ht="15" thickBot="1">
      <c r="B619" s="117" t="s">
        <v>268</v>
      </c>
      <c r="C619" s="118">
        <v>89</v>
      </c>
      <c r="D619" s="118">
        <v>83</v>
      </c>
      <c r="E619" s="118">
        <v>86</v>
      </c>
      <c r="F619" s="118">
        <v>88</v>
      </c>
      <c r="G619" s="118" t="s">
        <v>124</v>
      </c>
      <c r="H619" s="118" t="s">
        <v>124</v>
      </c>
      <c r="I619" s="118" t="s">
        <v>124</v>
      </c>
    </row>
    <row r="620" spans="2:9" ht="15" thickTop="1">
      <c r="B620" s="119" t="s">
        <v>269</v>
      </c>
      <c r="C620" s="14"/>
      <c r="D620" s="14"/>
      <c r="E620" s="14"/>
      <c r="F620" s="14"/>
      <c r="G620" s="14"/>
      <c r="H620" s="14"/>
      <c r="I620" s="14"/>
    </row>
    <row r="621" spans="2:9">
      <c r="B621" s="27"/>
      <c r="C621" s="14"/>
      <c r="D621" s="14"/>
      <c r="E621" s="14"/>
      <c r="F621" s="14"/>
      <c r="G621" s="14"/>
      <c r="H621" s="14"/>
      <c r="I621" s="14"/>
    </row>
    <row r="622" spans="2:9">
      <c r="B622" s="24" t="s">
        <v>30</v>
      </c>
      <c r="C622" s="24"/>
      <c r="D622" s="24"/>
      <c r="E622" s="24"/>
      <c r="F622" s="24"/>
      <c r="G622" s="24"/>
      <c r="H622" s="882"/>
      <c r="I622" s="882"/>
    </row>
    <row r="623" spans="2:9">
      <c r="B623" s="13" t="s">
        <v>270</v>
      </c>
      <c r="C623" s="14"/>
      <c r="D623" s="14"/>
      <c r="E623" s="14"/>
      <c r="F623" s="14"/>
      <c r="G623" s="14"/>
      <c r="H623" s="14"/>
      <c r="I623" s="14"/>
    </row>
    <row r="624" spans="2:9">
      <c r="B624" s="26" t="s">
        <v>271</v>
      </c>
      <c r="C624" s="14"/>
      <c r="D624" s="14"/>
      <c r="E624" s="14"/>
      <c r="F624" s="14"/>
      <c r="G624" s="14"/>
      <c r="H624" s="14"/>
      <c r="I624" s="14"/>
    </row>
    <row r="625" spans="2:9">
      <c r="B625" s="27"/>
      <c r="C625" s="14"/>
      <c r="D625" s="14"/>
      <c r="E625" s="14"/>
      <c r="F625" s="14"/>
      <c r="G625" s="14"/>
      <c r="H625" s="14"/>
      <c r="I625" s="14"/>
    </row>
    <row r="626" spans="2:9">
      <c r="B626" s="16"/>
      <c r="C626" s="17">
        <v>2014</v>
      </c>
      <c r="D626" s="17">
        <v>2015</v>
      </c>
      <c r="E626" s="17">
        <v>2016</v>
      </c>
      <c r="F626" s="17">
        <v>2017</v>
      </c>
      <c r="G626" s="17">
        <v>2018</v>
      </c>
      <c r="H626" s="17">
        <v>2019</v>
      </c>
      <c r="I626" s="17">
        <v>2020</v>
      </c>
    </row>
    <row r="627" spans="2:9">
      <c r="B627" s="120" t="s">
        <v>272</v>
      </c>
      <c r="C627" s="48"/>
      <c r="D627" s="48"/>
      <c r="E627" s="48"/>
      <c r="F627" s="48"/>
      <c r="G627" s="48"/>
      <c r="H627" s="48"/>
      <c r="I627" s="48"/>
    </row>
    <row r="628" spans="2:9">
      <c r="B628" s="121" t="s">
        <v>273</v>
      </c>
      <c r="C628" s="48"/>
      <c r="D628" s="48"/>
      <c r="E628" s="48"/>
      <c r="F628" s="48"/>
      <c r="G628" s="48"/>
      <c r="H628" s="48"/>
      <c r="I628" s="48"/>
    </row>
    <row r="629" spans="2:9">
      <c r="B629" s="122" t="s">
        <v>274</v>
      </c>
      <c r="C629" s="48">
        <v>924225</v>
      </c>
      <c r="D629" s="48">
        <v>992727</v>
      </c>
      <c r="E629" s="48">
        <v>1203383</v>
      </c>
      <c r="F629" s="48">
        <v>1003628</v>
      </c>
      <c r="G629" s="48" t="s">
        <v>124</v>
      </c>
      <c r="H629" s="48" t="s">
        <v>124</v>
      </c>
      <c r="I629" s="48" t="s">
        <v>124</v>
      </c>
    </row>
    <row r="630" spans="2:9">
      <c r="B630" s="122" t="s">
        <v>275</v>
      </c>
      <c r="C630" s="48">
        <v>68844</v>
      </c>
      <c r="D630" s="48">
        <v>70831</v>
      </c>
      <c r="E630" s="48">
        <v>13324</v>
      </c>
      <c r="F630" s="48">
        <v>7571</v>
      </c>
      <c r="G630" s="48" t="s">
        <v>124</v>
      </c>
      <c r="H630" s="48" t="s">
        <v>124</v>
      </c>
      <c r="I630" s="48" t="s">
        <v>124</v>
      </c>
    </row>
    <row r="631" spans="2:9">
      <c r="B631" s="122" t="s">
        <v>276</v>
      </c>
      <c r="C631" s="48">
        <v>77126</v>
      </c>
      <c r="D631" s="48">
        <v>67884</v>
      </c>
      <c r="E631" s="48">
        <v>73395</v>
      </c>
      <c r="F631" s="48">
        <v>69845</v>
      </c>
      <c r="G631" s="48" t="s">
        <v>124</v>
      </c>
      <c r="H631" s="48" t="s">
        <v>124</v>
      </c>
      <c r="I631" s="48" t="s">
        <v>124</v>
      </c>
    </row>
    <row r="632" spans="2:9">
      <c r="B632" s="122" t="s">
        <v>277</v>
      </c>
      <c r="C632" s="48">
        <v>10698</v>
      </c>
      <c r="D632" s="48">
        <v>10796</v>
      </c>
      <c r="E632" s="48">
        <v>10431</v>
      </c>
      <c r="F632" s="48">
        <v>10913</v>
      </c>
      <c r="G632" s="48" t="s">
        <v>124</v>
      </c>
      <c r="H632" s="48" t="s">
        <v>124</v>
      </c>
      <c r="I632" s="48" t="s">
        <v>124</v>
      </c>
    </row>
    <row r="633" spans="2:9">
      <c r="B633" s="123" t="s">
        <v>278</v>
      </c>
      <c r="C633" s="48"/>
      <c r="D633" s="48"/>
      <c r="E633" s="48"/>
      <c r="F633" s="48"/>
      <c r="G633" s="48"/>
      <c r="H633" s="48"/>
      <c r="I633" s="48"/>
    </row>
    <row r="634" spans="2:9">
      <c r="B634" s="121" t="s">
        <v>273</v>
      </c>
      <c r="C634" s="48"/>
      <c r="D634" s="48"/>
      <c r="E634" s="48"/>
      <c r="F634" s="48"/>
      <c r="G634" s="48"/>
      <c r="H634" s="48"/>
      <c r="I634" s="48"/>
    </row>
    <row r="635" spans="2:9">
      <c r="B635" s="122" t="s">
        <v>274</v>
      </c>
      <c r="C635" s="48">
        <v>347535</v>
      </c>
      <c r="D635" s="48">
        <v>317266</v>
      </c>
      <c r="E635" s="48">
        <v>308744</v>
      </c>
      <c r="F635" s="48">
        <v>411465</v>
      </c>
      <c r="G635" s="48" t="s">
        <v>124</v>
      </c>
      <c r="H635" s="48" t="s">
        <v>124</v>
      </c>
      <c r="I635" s="48" t="s">
        <v>124</v>
      </c>
    </row>
    <row r="636" spans="2:9">
      <c r="B636" s="122" t="s">
        <v>275</v>
      </c>
      <c r="C636" s="48">
        <v>116546</v>
      </c>
      <c r="D636" s="48">
        <v>109720</v>
      </c>
      <c r="E636" s="48">
        <v>100047</v>
      </c>
      <c r="F636" s="48">
        <v>136982</v>
      </c>
      <c r="G636" s="48" t="s">
        <v>124</v>
      </c>
      <c r="H636" s="48" t="s">
        <v>124</v>
      </c>
      <c r="I636" s="48" t="s">
        <v>124</v>
      </c>
    </row>
    <row r="637" spans="2:9">
      <c r="B637" s="122" t="s">
        <v>276</v>
      </c>
      <c r="C637" s="48">
        <v>7236</v>
      </c>
      <c r="D637" s="48">
        <v>6531</v>
      </c>
      <c r="E637" s="48">
        <v>7397</v>
      </c>
      <c r="F637" s="48">
        <v>7703</v>
      </c>
      <c r="G637" s="48" t="s">
        <v>124</v>
      </c>
      <c r="H637" s="48" t="s">
        <v>124</v>
      </c>
      <c r="I637" s="48" t="s">
        <v>124</v>
      </c>
    </row>
    <row r="638" spans="2:9">
      <c r="B638" s="122" t="s">
        <v>277</v>
      </c>
      <c r="C638" s="48">
        <v>5387</v>
      </c>
      <c r="D638" s="48">
        <v>3517</v>
      </c>
      <c r="E638" s="48">
        <v>3468</v>
      </c>
      <c r="F638" s="48">
        <v>4278</v>
      </c>
      <c r="G638" s="48" t="s">
        <v>124</v>
      </c>
      <c r="H638" s="48" t="s">
        <v>124</v>
      </c>
      <c r="I638" s="48" t="s">
        <v>124</v>
      </c>
    </row>
    <row r="639" spans="2:9">
      <c r="B639" s="123" t="s">
        <v>279</v>
      </c>
      <c r="C639" s="48"/>
      <c r="D639" s="48"/>
      <c r="E639" s="48"/>
      <c r="F639" s="48"/>
      <c r="G639" s="48"/>
      <c r="H639" s="48"/>
      <c r="I639" s="48"/>
    </row>
    <row r="640" spans="2:9">
      <c r="B640" s="121" t="s">
        <v>273</v>
      </c>
      <c r="C640" s="48"/>
      <c r="D640" s="48"/>
      <c r="E640" s="48"/>
      <c r="F640" s="48"/>
      <c r="G640" s="48"/>
      <c r="H640" s="48"/>
      <c r="I640" s="48"/>
    </row>
    <row r="641" spans="2:9">
      <c r="B641" s="124" t="s">
        <v>274</v>
      </c>
      <c r="C641" s="48">
        <v>10813</v>
      </c>
      <c r="D641" s="48">
        <v>10955</v>
      </c>
      <c r="E641" s="48">
        <v>10458</v>
      </c>
      <c r="F641" s="48">
        <v>11095</v>
      </c>
      <c r="G641" s="48" t="s">
        <v>124</v>
      </c>
      <c r="H641" s="48" t="s">
        <v>124</v>
      </c>
      <c r="I641" s="48" t="s">
        <v>124</v>
      </c>
    </row>
    <row r="642" spans="2:9">
      <c r="B642" s="122" t="s">
        <v>275</v>
      </c>
      <c r="C642" s="48">
        <v>2</v>
      </c>
      <c r="D642" s="48"/>
      <c r="E642" s="48"/>
      <c r="F642" s="48">
        <v>2</v>
      </c>
      <c r="G642" s="48" t="s">
        <v>124</v>
      </c>
      <c r="H642" s="48" t="s">
        <v>124</v>
      </c>
      <c r="I642" s="48" t="s">
        <v>124</v>
      </c>
    </row>
    <row r="643" spans="2:9">
      <c r="B643" s="124" t="s">
        <v>276</v>
      </c>
      <c r="C643" s="48">
        <v>5</v>
      </c>
      <c r="D643" s="48">
        <v>2</v>
      </c>
      <c r="E643" s="48">
        <v>4</v>
      </c>
      <c r="F643" s="48">
        <v>4</v>
      </c>
      <c r="G643" s="48" t="s">
        <v>124</v>
      </c>
      <c r="H643" s="48" t="s">
        <v>124</v>
      </c>
      <c r="I643" s="48" t="s">
        <v>124</v>
      </c>
    </row>
    <row r="644" spans="2:9" ht="15" thickBot="1">
      <c r="B644" s="125" t="s">
        <v>277</v>
      </c>
      <c r="C644" s="126">
        <v>1</v>
      </c>
      <c r="D644" s="126"/>
      <c r="E644" s="126"/>
      <c r="F644" s="126">
        <v>1</v>
      </c>
      <c r="G644" s="126" t="s">
        <v>124</v>
      </c>
      <c r="H644" s="126" t="s">
        <v>124</v>
      </c>
      <c r="I644" s="126" t="s">
        <v>124</v>
      </c>
    </row>
    <row r="645" spans="2:9" ht="15" thickTop="1">
      <c r="B645" s="119" t="s">
        <v>269</v>
      </c>
      <c r="C645" s="14"/>
      <c r="D645" s="14"/>
      <c r="E645" s="14"/>
      <c r="F645" s="14"/>
      <c r="G645" s="14"/>
      <c r="H645" s="14"/>
      <c r="I645" s="14"/>
    </row>
    <row r="646" spans="2:9">
      <c r="B646" s="27"/>
      <c r="C646" s="14"/>
      <c r="D646" s="14"/>
      <c r="E646" s="14"/>
      <c r="F646" s="14"/>
      <c r="G646" s="14"/>
      <c r="H646" s="14"/>
      <c r="I646" s="14"/>
    </row>
    <row r="647" spans="2:9">
      <c r="B647" s="24" t="s">
        <v>34</v>
      </c>
      <c r="C647" s="24"/>
      <c r="D647" s="24"/>
      <c r="E647" s="24"/>
      <c r="F647" s="24"/>
      <c r="G647" s="24"/>
      <c r="H647" s="882"/>
      <c r="I647" s="882"/>
    </row>
    <row r="648" spans="2:9">
      <c r="B648" s="13" t="s">
        <v>33</v>
      </c>
      <c r="C648" s="14"/>
      <c r="D648" s="14"/>
      <c r="E648" s="14"/>
      <c r="F648" s="14"/>
      <c r="G648" s="14"/>
      <c r="H648" s="14"/>
      <c r="I648" s="14"/>
    </row>
    <row r="649" spans="2:9">
      <c r="B649" s="127" t="s">
        <v>172</v>
      </c>
      <c r="C649" s="14"/>
      <c r="D649" s="14"/>
      <c r="E649" s="14"/>
      <c r="F649" s="14"/>
      <c r="G649" s="14"/>
      <c r="H649" s="14"/>
      <c r="I649" s="14"/>
    </row>
    <row r="650" spans="2:9">
      <c r="B650" s="128"/>
      <c r="C650" s="14"/>
      <c r="D650" s="14"/>
      <c r="E650" s="14"/>
      <c r="F650" s="14"/>
      <c r="G650" s="14"/>
      <c r="H650" s="14"/>
      <c r="I650" s="14"/>
    </row>
    <row r="651" spans="2:9">
      <c r="B651" s="16"/>
      <c r="C651" s="17">
        <v>2014</v>
      </c>
      <c r="D651" s="17">
        <v>2015</v>
      </c>
      <c r="E651" s="17">
        <v>2016</v>
      </c>
      <c r="F651" s="17">
        <v>2017</v>
      </c>
      <c r="G651" s="17">
        <v>2018</v>
      </c>
      <c r="H651" s="17">
        <v>2019</v>
      </c>
      <c r="I651" s="17">
        <v>2020</v>
      </c>
    </row>
    <row r="652" spans="2:9">
      <c r="B652" s="129" t="s">
        <v>283</v>
      </c>
      <c r="C652" s="130"/>
      <c r="D652" s="130"/>
      <c r="E652" s="130"/>
      <c r="F652" s="130"/>
      <c r="G652" s="130"/>
      <c r="H652" s="130"/>
      <c r="I652" s="130"/>
    </row>
    <row r="653" spans="2:9">
      <c r="B653" s="93" t="s">
        <v>88</v>
      </c>
      <c r="C653" s="132">
        <v>70</v>
      </c>
      <c r="D653" s="132">
        <v>92</v>
      </c>
      <c r="E653" s="132">
        <v>134</v>
      </c>
      <c r="F653" s="132">
        <v>151</v>
      </c>
      <c r="G653" s="132">
        <v>162</v>
      </c>
      <c r="H653" s="132">
        <v>180</v>
      </c>
      <c r="I653" s="132">
        <v>194</v>
      </c>
    </row>
    <row r="654" spans="2:9">
      <c r="B654" s="96" t="s">
        <v>157</v>
      </c>
      <c r="C654" s="132">
        <v>0</v>
      </c>
      <c r="D654" s="132">
        <v>0</v>
      </c>
      <c r="E654" s="132">
        <v>0</v>
      </c>
      <c r="F654" s="132">
        <v>0</v>
      </c>
      <c r="G654" s="132">
        <v>0</v>
      </c>
      <c r="H654" s="132">
        <v>0</v>
      </c>
      <c r="I654" s="132">
        <v>0</v>
      </c>
    </row>
    <row r="655" spans="2:9">
      <c r="B655" s="96" t="s">
        <v>280</v>
      </c>
      <c r="C655" s="132">
        <v>70</v>
      </c>
      <c r="D655" s="132">
        <v>0</v>
      </c>
      <c r="E655" s="132">
        <v>0</v>
      </c>
      <c r="F655" s="132">
        <v>0</v>
      </c>
      <c r="G655" s="132">
        <v>0</v>
      </c>
      <c r="H655" s="132">
        <v>0</v>
      </c>
      <c r="I655" s="132">
        <v>0</v>
      </c>
    </row>
    <row r="656" spans="2:9">
      <c r="B656" s="96" t="s">
        <v>162</v>
      </c>
      <c r="C656" s="132">
        <v>0</v>
      </c>
      <c r="D656" s="132">
        <v>0</v>
      </c>
      <c r="E656" s="132">
        <v>0</v>
      </c>
      <c r="F656" s="132">
        <v>0</v>
      </c>
      <c r="G656" s="132">
        <v>0</v>
      </c>
      <c r="H656" s="132">
        <v>0</v>
      </c>
      <c r="I656" s="132">
        <v>0</v>
      </c>
    </row>
    <row r="657" spans="2:9">
      <c r="B657" s="96" t="s">
        <v>236</v>
      </c>
      <c r="C657" s="132">
        <v>0</v>
      </c>
      <c r="D657" s="132">
        <v>92</v>
      </c>
      <c r="E657" s="132">
        <v>134</v>
      </c>
      <c r="F657" s="132">
        <v>151</v>
      </c>
      <c r="G657" s="132">
        <v>162</v>
      </c>
      <c r="H657" s="132">
        <v>180</v>
      </c>
      <c r="I657" s="132">
        <v>194</v>
      </c>
    </row>
    <row r="658" spans="2:9">
      <c r="B658" s="96"/>
      <c r="C658" s="132"/>
      <c r="D658" s="132"/>
      <c r="E658" s="132"/>
      <c r="F658" s="132"/>
      <c r="G658" s="132"/>
      <c r="H658" s="132"/>
      <c r="I658" s="132"/>
    </row>
    <row r="659" spans="2:9">
      <c r="B659" s="93" t="s">
        <v>281</v>
      </c>
      <c r="C659" s="132">
        <v>70</v>
      </c>
      <c r="D659" s="132">
        <v>92</v>
      </c>
      <c r="E659" s="132">
        <v>134</v>
      </c>
      <c r="F659" s="132">
        <v>151</v>
      </c>
      <c r="G659" s="132">
        <v>162</v>
      </c>
      <c r="H659" s="132">
        <v>180</v>
      </c>
      <c r="I659" s="132">
        <v>194</v>
      </c>
    </row>
    <row r="660" spans="2:9">
      <c r="B660" s="96" t="s">
        <v>157</v>
      </c>
      <c r="C660" s="132">
        <v>0</v>
      </c>
      <c r="D660" s="132">
        <v>0</v>
      </c>
      <c r="E660" s="132">
        <v>0</v>
      </c>
      <c r="F660" s="132">
        <v>0</v>
      </c>
      <c r="G660" s="132">
        <v>0</v>
      </c>
      <c r="H660" s="132">
        <v>0</v>
      </c>
      <c r="I660" s="132">
        <v>0</v>
      </c>
    </row>
    <row r="661" spans="2:9">
      <c r="B661" s="96" t="s">
        <v>280</v>
      </c>
      <c r="C661" s="132">
        <v>70</v>
      </c>
      <c r="D661" s="132">
        <v>92</v>
      </c>
      <c r="E661" s="132">
        <v>134</v>
      </c>
      <c r="F661" s="132">
        <v>151</v>
      </c>
      <c r="G661" s="132">
        <v>162</v>
      </c>
      <c r="H661" s="132">
        <v>0</v>
      </c>
      <c r="I661" s="132">
        <v>0</v>
      </c>
    </row>
    <row r="662" spans="2:9">
      <c r="B662" s="96" t="s">
        <v>162</v>
      </c>
      <c r="C662" s="132">
        <v>0</v>
      </c>
      <c r="D662" s="132">
        <v>0</v>
      </c>
      <c r="E662" s="132">
        <v>0</v>
      </c>
      <c r="F662" s="132">
        <v>0</v>
      </c>
      <c r="G662" s="132">
        <v>0</v>
      </c>
      <c r="H662" s="132">
        <v>0</v>
      </c>
      <c r="I662" s="132">
        <v>0</v>
      </c>
    </row>
    <row r="663" spans="2:9">
      <c r="B663" s="96" t="s">
        <v>236</v>
      </c>
      <c r="C663" s="132">
        <v>0</v>
      </c>
      <c r="D663" s="132">
        <v>0</v>
      </c>
      <c r="E663" s="132">
        <v>0</v>
      </c>
      <c r="F663" s="132">
        <v>0</v>
      </c>
      <c r="G663" s="132">
        <v>0</v>
      </c>
      <c r="H663" s="132">
        <v>180</v>
      </c>
      <c r="I663" s="132">
        <v>194</v>
      </c>
    </row>
    <row r="664" spans="2:9">
      <c r="B664" s="96"/>
      <c r="C664" s="132"/>
      <c r="D664" s="132"/>
      <c r="E664" s="132"/>
      <c r="F664" s="132"/>
      <c r="G664" s="132"/>
      <c r="H664" s="132"/>
      <c r="I664" s="132"/>
    </row>
    <row r="665" spans="2:9">
      <c r="B665" s="93" t="s">
        <v>282</v>
      </c>
      <c r="C665" s="132">
        <v>0</v>
      </c>
      <c r="D665" s="132">
        <v>0</v>
      </c>
      <c r="E665" s="132">
        <v>0</v>
      </c>
      <c r="F665" s="132">
        <v>0</v>
      </c>
      <c r="G665" s="132">
        <v>0</v>
      </c>
      <c r="H665" s="132">
        <v>0</v>
      </c>
      <c r="I665" s="132">
        <v>0</v>
      </c>
    </row>
    <row r="666" spans="2:9">
      <c r="B666" s="96" t="s">
        <v>157</v>
      </c>
      <c r="C666" s="132">
        <v>0</v>
      </c>
      <c r="D666" s="132">
        <v>0</v>
      </c>
      <c r="E666" s="132">
        <v>0</v>
      </c>
      <c r="F666" s="132">
        <v>0</v>
      </c>
      <c r="G666" s="132">
        <v>0</v>
      </c>
      <c r="H666" s="132">
        <v>0</v>
      </c>
      <c r="I666" s="132">
        <v>0</v>
      </c>
    </row>
    <row r="667" spans="2:9">
      <c r="B667" s="96" t="s">
        <v>280</v>
      </c>
      <c r="C667" s="132">
        <v>0</v>
      </c>
      <c r="D667" s="132">
        <v>0</v>
      </c>
      <c r="E667" s="132">
        <v>0</v>
      </c>
      <c r="F667" s="132">
        <v>0</v>
      </c>
      <c r="G667" s="132">
        <v>0</v>
      </c>
      <c r="H667" s="132">
        <v>0</v>
      </c>
      <c r="I667" s="132">
        <v>0</v>
      </c>
    </row>
    <row r="668" spans="2:9">
      <c r="B668" s="96" t="s">
        <v>162</v>
      </c>
      <c r="C668" s="94">
        <v>0</v>
      </c>
      <c r="D668" s="132">
        <v>0</v>
      </c>
      <c r="E668" s="132">
        <v>0</v>
      </c>
      <c r="F668" s="132">
        <v>0</v>
      </c>
      <c r="G668" s="132">
        <v>0</v>
      </c>
      <c r="H668" s="132">
        <v>0</v>
      </c>
      <c r="I668" s="132">
        <v>0</v>
      </c>
    </row>
    <row r="669" spans="2:9">
      <c r="B669" s="96" t="s">
        <v>236</v>
      </c>
      <c r="C669" s="131">
        <v>0</v>
      </c>
      <c r="D669" s="203">
        <v>0</v>
      </c>
      <c r="E669" s="203">
        <v>0</v>
      </c>
      <c r="F669" s="203">
        <v>0</v>
      </c>
      <c r="G669" s="203">
        <v>0</v>
      </c>
      <c r="H669" s="203">
        <v>0</v>
      </c>
      <c r="I669" s="203">
        <v>0</v>
      </c>
    </row>
    <row r="670" spans="2:9">
      <c r="B670" s="96"/>
      <c r="D670" s="131"/>
      <c r="E670" s="131"/>
      <c r="F670" s="131"/>
      <c r="G670" s="131"/>
      <c r="H670" s="131"/>
      <c r="I670" s="131"/>
    </row>
    <row r="671" spans="2:9">
      <c r="B671" s="129" t="s">
        <v>284</v>
      </c>
      <c r="C671" s="130"/>
      <c r="D671" s="130"/>
      <c r="E671" s="130"/>
      <c r="F671" s="130"/>
      <c r="G671" s="130"/>
      <c r="H671" s="130"/>
      <c r="I671" s="130"/>
    </row>
    <row r="672" spans="2:9">
      <c r="B672" s="93" t="s">
        <v>88</v>
      </c>
      <c r="C672" s="132">
        <v>85</v>
      </c>
      <c r="D672" s="132">
        <v>72</v>
      </c>
      <c r="E672" s="132">
        <v>77</v>
      </c>
      <c r="F672" s="132">
        <v>73</v>
      </c>
      <c r="G672" s="132">
        <v>127</v>
      </c>
      <c r="H672" s="132">
        <v>238</v>
      </c>
      <c r="I672" s="132">
        <v>242</v>
      </c>
    </row>
    <row r="673" spans="2:9">
      <c r="B673" s="96" t="s">
        <v>157</v>
      </c>
      <c r="C673" s="132">
        <v>0</v>
      </c>
      <c r="D673" s="132">
        <v>0</v>
      </c>
      <c r="E673" s="132">
        <v>0</v>
      </c>
      <c r="F673" s="132">
        <v>0</v>
      </c>
      <c r="G673" s="132">
        <v>0</v>
      </c>
      <c r="H673" s="132">
        <v>1</v>
      </c>
      <c r="I673" s="132">
        <v>1</v>
      </c>
    </row>
    <row r="674" spans="2:9">
      <c r="B674" s="96" t="s">
        <v>280</v>
      </c>
      <c r="C674" s="132">
        <v>0</v>
      </c>
      <c r="D674" s="132">
        <v>0</v>
      </c>
      <c r="E674" s="132">
        <v>0</v>
      </c>
      <c r="F674" s="132">
        <v>0</v>
      </c>
      <c r="G674" s="132">
        <v>0</v>
      </c>
      <c r="H674" s="132">
        <v>0</v>
      </c>
      <c r="I674" s="132">
        <v>0</v>
      </c>
    </row>
    <row r="675" spans="2:9">
      <c r="B675" s="96" t="s">
        <v>162</v>
      </c>
      <c r="C675" s="132">
        <v>2</v>
      </c>
      <c r="D675" s="132">
        <v>2</v>
      </c>
      <c r="E675" s="132">
        <v>2</v>
      </c>
      <c r="F675" s="132">
        <v>2</v>
      </c>
      <c r="G675" s="132">
        <v>3</v>
      </c>
      <c r="H675" s="132">
        <v>35</v>
      </c>
      <c r="I675" s="132">
        <v>40</v>
      </c>
    </row>
    <row r="676" spans="2:9">
      <c r="B676" s="96" t="s">
        <v>236</v>
      </c>
      <c r="C676" s="132">
        <v>83</v>
      </c>
      <c r="D676" s="132">
        <v>70</v>
      </c>
      <c r="E676" s="132">
        <v>75</v>
      </c>
      <c r="F676" s="132">
        <v>71</v>
      </c>
      <c r="G676" s="132">
        <v>124</v>
      </c>
      <c r="H676" s="132">
        <v>202</v>
      </c>
      <c r="I676" s="132">
        <v>201</v>
      </c>
    </row>
    <row r="677" spans="2:9">
      <c r="B677" s="96"/>
      <c r="C677" s="132"/>
      <c r="D677" s="132"/>
      <c r="E677" s="132"/>
      <c r="F677" s="132"/>
      <c r="G677" s="132"/>
      <c r="H677" s="132"/>
      <c r="I677" s="132"/>
    </row>
    <row r="678" spans="2:9">
      <c r="B678" s="93" t="s">
        <v>281</v>
      </c>
      <c r="C678" s="132">
        <v>85</v>
      </c>
      <c r="D678" s="132">
        <v>72</v>
      </c>
      <c r="E678" s="132">
        <v>77</v>
      </c>
      <c r="F678" s="132">
        <v>73</v>
      </c>
      <c r="G678" s="132">
        <v>127</v>
      </c>
      <c r="H678" s="132">
        <v>238</v>
      </c>
      <c r="I678" s="132">
        <v>242</v>
      </c>
    </row>
    <row r="679" spans="2:9">
      <c r="B679" s="96" t="s">
        <v>157</v>
      </c>
      <c r="C679" s="132">
        <v>0</v>
      </c>
      <c r="D679" s="132">
        <v>0</v>
      </c>
      <c r="E679" s="132">
        <v>0</v>
      </c>
      <c r="F679" s="132">
        <v>0</v>
      </c>
      <c r="G679" s="132">
        <v>0</v>
      </c>
      <c r="H679" s="132">
        <v>1</v>
      </c>
      <c r="I679" s="132">
        <v>1</v>
      </c>
    </row>
    <row r="680" spans="2:9">
      <c r="B680" s="96" t="s">
        <v>280</v>
      </c>
      <c r="C680" s="132">
        <v>0</v>
      </c>
      <c r="D680" s="132">
        <v>0</v>
      </c>
      <c r="E680" s="132">
        <v>0</v>
      </c>
      <c r="F680" s="132">
        <v>0</v>
      </c>
      <c r="G680" s="132">
        <v>0</v>
      </c>
      <c r="H680" s="132">
        <v>0</v>
      </c>
      <c r="I680" s="132">
        <v>0</v>
      </c>
    </row>
    <row r="681" spans="2:9">
      <c r="B681" s="96" t="s">
        <v>162</v>
      </c>
      <c r="C681" s="132">
        <v>2</v>
      </c>
      <c r="D681" s="132">
        <v>2</v>
      </c>
      <c r="E681" s="132">
        <v>2</v>
      </c>
      <c r="F681" s="132">
        <v>2</v>
      </c>
      <c r="G681" s="132">
        <v>3</v>
      </c>
      <c r="H681" s="132">
        <v>35</v>
      </c>
      <c r="I681" s="132">
        <v>40</v>
      </c>
    </row>
    <row r="682" spans="2:9">
      <c r="B682" s="96" t="s">
        <v>236</v>
      </c>
      <c r="C682" s="132">
        <v>83</v>
      </c>
      <c r="D682" s="132">
        <v>70</v>
      </c>
      <c r="E682" s="132">
        <v>75</v>
      </c>
      <c r="F682" s="132">
        <v>71</v>
      </c>
      <c r="G682" s="132">
        <v>124</v>
      </c>
      <c r="H682" s="132">
        <v>202</v>
      </c>
      <c r="I682" s="132">
        <v>201</v>
      </c>
    </row>
    <row r="683" spans="2:9">
      <c r="B683" s="96"/>
      <c r="C683" s="132"/>
      <c r="D683" s="132"/>
      <c r="E683" s="132"/>
      <c r="F683" s="132"/>
      <c r="G683" s="132"/>
      <c r="H683" s="132"/>
      <c r="I683" s="132"/>
    </row>
    <row r="684" spans="2:9">
      <c r="B684" s="93" t="s">
        <v>282</v>
      </c>
      <c r="C684" s="132">
        <v>0</v>
      </c>
      <c r="D684" s="132">
        <v>0</v>
      </c>
      <c r="E684" s="132">
        <v>0</v>
      </c>
      <c r="F684" s="132">
        <v>0</v>
      </c>
      <c r="G684" s="132">
        <v>0</v>
      </c>
      <c r="H684" s="132">
        <v>0</v>
      </c>
      <c r="I684" s="132">
        <v>0</v>
      </c>
    </row>
    <row r="685" spans="2:9">
      <c r="B685" s="96" t="s">
        <v>157</v>
      </c>
      <c r="C685" s="132">
        <v>0</v>
      </c>
      <c r="D685" s="132">
        <v>0</v>
      </c>
      <c r="E685" s="132">
        <v>0</v>
      </c>
      <c r="F685" s="132">
        <v>0</v>
      </c>
      <c r="G685" s="132">
        <v>0</v>
      </c>
      <c r="H685" s="132">
        <v>0</v>
      </c>
      <c r="I685" s="132">
        <v>0</v>
      </c>
    </row>
    <row r="686" spans="2:9">
      <c r="B686" s="96" t="s">
        <v>280</v>
      </c>
      <c r="C686" s="132">
        <v>0</v>
      </c>
      <c r="D686" s="132">
        <v>0</v>
      </c>
      <c r="E686" s="132">
        <v>0</v>
      </c>
      <c r="F686" s="132">
        <v>0</v>
      </c>
      <c r="G686" s="132">
        <v>0</v>
      </c>
      <c r="H686" s="132">
        <v>0</v>
      </c>
      <c r="I686" s="132">
        <v>0</v>
      </c>
    </row>
    <row r="687" spans="2:9">
      <c r="B687" s="96" t="s">
        <v>162</v>
      </c>
      <c r="C687" s="132">
        <v>0</v>
      </c>
      <c r="D687" s="132">
        <v>0</v>
      </c>
      <c r="E687" s="132">
        <v>0</v>
      </c>
      <c r="F687" s="132">
        <v>0</v>
      </c>
      <c r="G687" s="132">
        <v>0</v>
      </c>
      <c r="H687" s="132">
        <v>0</v>
      </c>
      <c r="I687" s="132">
        <v>0</v>
      </c>
    </row>
    <row r="688" spans="2:9">
      <c r="B688" s="96" t="s">
        <v>236</v>
      </c>
      <c r="C688" s="94">
        <v>0</v>
      </c>
      <c r="D688" s="132">
        <v>0</v>
      </c>
      <c r="E688" s="132">
        <v>0</v>
      </c>
      <c r="F688" s="132">
        <v>0</v>
      </c>
      <c r="G688" s="132">
        <v>0</v>
      </c>
      <c r="H688" s="132">
        <v>0</v>
      </c>
      <c r="I688" s="132">
        <v>0</v>
      </c>
    </row>
    <row r="689" spans="2:9">
      <c r="B689" s="96"/>
      <c r="C689" s="131"/>
      <c r="D689" s="131"/>
      <c r="E689" s="131"/>
      <c r="F689" s="131"/>
      <c r="G689" s="131"/>
      <c r="H689" s="131"/>
      <c r="I689" s="131"/>
    </row>
    <row r="690" spans="2:9">
      <c r="B690" s="129" t="s">
        <v>285</v>
      </c>
      <c r="C690" s="130"/>
      <c r="D690" s="130"/>
      <c r="E690" s="130"/>
      <c r="F690" s="130"/>
      <c r="G690" s="130"/>
      <c r="H690" s="130"/>
      <c r="I690" s="130"/>
    </row>
    <row r="691" spans="2:9">
      <c r="B691" s="93" t="s">
        <v>88</v>
      </c>
      <c r="C691" s="930">
        <v>200</v>
      </c>
      <c r="D691" s="132">
        <v>205</v>
      </c>
      <c r="E691" s="132">
        <v>229</v>
      </c>
      <c r="F691" s="132">
        <v>249</v>
      </c>
      <c r="G691" s="132">
        <v>240</v>
      </c>
      <c r="H691" s="132">
        <v>247</v>
      </c>
      <c r="I691" s="132">
        <v>248</v>
      </c>
    </row>
    <row r="692" spans="2:9">
      <c r="B692" s="96" t="s">
        <v>157</v>
      </c>
      <c r="C692" s="930"/>
      <c r="D692" s="132">
        <v>1</v>
      </c>
      <c r="E692" s="132">
        <v>1</v>
      </c>
      <c r="F692" s="132">
        <v>1</v>
      </c>
      <c r="G692" s="132">
        <v>1</v>
      </c>
      <c r="H692" s="132">
        <v>1</v>
      </c>
      <c r="I692" s="132">
        <v>1</v>
      </c>
    </row>
    <row r="693" spans="2:9">
      <c r="B693" s="96" t="s">
        <v>280</v>
      </c>
      <c r="C693" s="930">
        <v>1</v>
      </c>
      <c r="D693" s="132">
        <v>0</v>
      </c>
      <c r="E693" s="132">
        <v>0</v>
      </c>
      <c r="F693" s="132">
        <v>0</v>
      </c>
      <c r="G693" s="132">
        <v>0</v>
      </c>
      <c r="H693" s="132">
        <v>0</v>
      </c>
      <c r="I693" s="132">
        <v>0</v>
      </c>
    </row>
    <row r="694" spans="2:9">
      <c r="B694" s="96" t="s">
        <v>162</v>
      </c>
      <c r="C694" s="930"/>
      <c r="D694" s="132">
        <v>0</v>
      </c>
      <c r="E694" s="132">
        <v>0</v>
      </c>
      <c r="F694" s="132">
        <v>0</v>
      </c>
      <c r="G694" s="132">
        <v>0</v>
      </c>
      <c r="H694" s="132">
        <v>34</v>
      </c>
      <c r="I694" s="132">
        <v>32</v>
      </c>
    </row>
    <row r="695" spans="2:9">
      <c r="B695" s="96" t="s">
        <v>236</v>
      </c>
      <c r="C695" s="930">
        <v>199</v>
      </c>
      <c r="D695" s="132">
        <v>204</v>
      </c>
      <c r="E695" s="132">
        <v>228</v>
      </c>
      <c r="F695" s="132">
        <v>248</v>
      </c>
      <c r="G695" s="132">
        <v>239</v>
      </c>
      <c r="H695" s="132">
        <v>212</v>
      </c>
      <c r="I695" s="132">
        <v>215</v>
      </c>
    </row>
    <row r="696" spans="2:9">
      <c r="B696" s="96"/>
      <c r="C696" s="930"/>
      <c r="D696" s="132"/>
      <c r="E696" s="132"/>
      <c r="F696" s="132"/>
      <c r="G696" s="132"/>
      <c r="H696" s="132"/>
      <c r="I696" s="132"/>
    </row>
    <row r="697" spans="2:9">
      <c r="B697" s="93" t="s">
        <v>281</v>
      </c>
      <c r="C697" s="930" t="s">
        <v>124</v>
      </c>
      <c r="D697" s="132" t="s">
        <v>124</v>
      </c>
      <c r="E697" s="132" t="s">
        <v>124</v>
      </c>
      <c r="F697" s="132" t="s">
        <v>124</v>
      </c>
      <c r="G697" s="132" t="s">
        <v>124</v>
      </c>
      <c r="H697" s="132">
        <v>247</v>
      </c>
      <c r="I697" s="132">
        <v>248</v>
      </c>
    </row>
    <row r="698" spans="2:9">
      <c r="B698" s="96" t="s">
        <v>157</v>
      </c>
      <c r="C698" s="930" t="s">
        <v>124</v>
      </c>
      <c r="D698" s="132" t="s">
        <v>124</v>
      </c>
      <c r="E698" s="132" t="s">
        <v>124</v>
      </c>
      <c r="F698" s="132" t="s">
        <v>124</v>
      </c>
      <c r="G698" s="132" t="s">
        <v>124</v>
      </c>
      <c r="H698" s="132">
        <v>1</v>
      </c>
      <c r="I698" s="132">
        <v>1</v>
      </c>
    </row>
    <row r="699" spans="2:9">
      <c r="B699" s="96" t="s">
        <v>280</v>
      </c>
      <c r="C699" s="930" t="s">
        <v>124</v>
      </c>
      <c r="D699" s="132" t="s">
        <v>124</v>
      </c>
      <c r="E699" s="132" t="s">
        <v>124</v>
      </c>
      <c r="F699" s="132" t="s">
        <v>124</v>
      </c>
      <c r="G699" s="132" t="s">
        <v>124</v>
      </c>
      <c r="H699" s="132">
        <v>0</v>
      </c>
      <c r="I699" s="132">
        <v>0</v>
      </c>
    </row>
    <row r="700" spans="2:9">
      <c r="B700" s="96" t="s">
        <v>162</v>
      </c>
      <c r="C700" s="930" t="s">
        <v>124</v>
      </c>
      <c r="D700" s="132" t="s">
        <v>124</v>
      </c>
      <c r="E700" s="132" t="s">
        <v>124</v>
      </c>
      <c r="F700" s="132" t="s">
        <v>124</v>
      </c>
      <c r="G700" s="132" t="s">
        <v>124</v>
      </c>
      <c r="H700" s="132">
        <v>34</v>
      </c>
      <c r="I700" s="132">
        <v>32</v>
      </c>
    </row>
    <row r="701" spans="2:9">
      <c r="B701" s="96" t="s">
        <v>236</v>
      </c>
      <c r="C701" s="930" t="s">
        <v>124</v>
      </c>
      <c r="D701" s="132" t="s">
        <v>124</v>
      </c>
      <c r="E701" s="132" t="s">
        <v>124</v>
      </c>
      <c r="F701" s="132" t="s">
        <v>124</v>
      </c>
      <c r="G701" s="132" t="s">
        <v>124</v>
      </c>
      <c r="H701" s="132">
        <v>212</v>
      </c>
      <c r="I701" s="132">
        <v>215</v>
      </c>
    </row>
    <row r="702" spans="2:9">
      <c r="B702" s="96"/>
      <c r="C702" s="930"/>
      <c r="D702" s="132"/>
      <c r="E702" s="132"/>
      <c r="F702" s="132"/>
      <c r="G702" s="132"/>
      <c r="H702" s="132"/>
      <c r="I702" s="132"/>
    </row>
    <row r="703" spans="2:9">
      <c r="B703" s="93" t="s">
        <v>282</v>
      </c>
      <c r="C703" s="930" t="s">
        <v>124</v>
      </c>
      <c r="D703" s="132" t="s">
        <v>124</v>
      </c>
      <c r="E703" s="132" t="s">
        <v>124</v>
      </c>
      <c r="F703" s="132" t="s">
        <v>124</v>
      </c>
      <c r="G703" s="132" t="s">
        <v>124</v>
      </c>
      <c r="H703" s="132">
        <v>0</v>
      </c>
      <c r="I703" s="132">
        <v>0</v>
      </c>
    </row>
    <row r="704" spans="2:9">
      <c r="B704" s="96" t="s">
        <v>157</v>
      </c>
      <c r="C704" s="930" t="s">
        <v>124</v>
      </c>
      <c r="D704" s="132" t="s">
        <v>124</v>
      </c>
      <c r="E704" s="132" t="s">
        <v>124</v>
      </c>
      <c r="F704" s="132" t="s">
        <v>124</v>
      </c>
      <c r="G704" s="132" t="s">
        <v>124</v>
      </c>
      <c r="H704" s="132">
        <v>0</v>
      </c>
      <c r="I704" s="132">
        <v>0</v>
      </c>
    </row>
    <row r="705" spans="2:9">
      <c r="B705" s="96" t="s">
        <v>280</v>
      </c>
      <c r="C705" s="930" t="s">
        <v>124</v>
      </c>
      <c r="D705" s="132" t="s">
        <v>124</v>
      </c>
      <c r="E705" s="132" t="s">
        <v>124</v>
      </c>
      <c r="F705" s="132" t="s">
        <v>124</v>
      </c>
      <c r="G705" s="132" t="s">
        <v>124</v>
      </c>
      <c r="H705" s="132">
        <v>0</v>
      </c>
      <c r="I705" s="132">
        <v>0</v>
      </c>
    </row>
    <row r="706" spans="2:9">
      <c r="B706" s="96" t="s">
        <v>162</v>
      </c>
      <c r="C706" s="930" t="s">
        <v>124</v>
      </c>
      <c r="D706" s="132" t="s">
        <v>124</v>
      </c>
      <c r="E706" s="132" t="s">
        <v>124</v>
      </c>
      <c r="F706" s="132" t="s">
        <v>124</v>
      </c>
      <c r="G706" s="132" t="s">
        <v>124</v>
      </c>
      <c r="H706" s="132">
        <v>0</v>
      </c>
      <c r="I706" s="132">
        <v>0</v>
      </c>
    </row>
    <row r="707" spans="2:9">
      <c r="B707" s="96" t="s">
        <v>236</v>
      </c>
      <c r="C707" s="200" t="s">
        <v>124</v>
      </c>
      <c r="D707" s="132" t="s">
        <v>124</v>
      </c>
      <c r="E707" s="132" t="s">
        <v>124</v>
      </c>
      <c r="F707" s="132" t="s">
        <v>124</v>
      </c>
      <c r="G707" s="132" t="s">
        <v>124</v>
      </c>
      <c r="H707" s="203">
        <v>0</v>
      </c>
      <c r="I707" s="203">
        <v>0</v>
      </c>
    </row>
    <row r="708" spans="2:9">
      <c r="B708" s="96"/>
      <c r="I708" s="131">
        <v>0</v>
      </c>
    </row>
    <row r="709" spans="2:9" s="1005" customFormat="1">
      <c r="B709" s="414" t="s">
        <v>1535</v>
      </c>
      <c r="I709" s="131"/>
    </row>
    <row r="710" spans="2:9" s="1005" customFormat="1">
      <c r="B710" s="82" t="s">
        <v>88</v>
      </c>
      <c r="C710" s="200" t="s">
        <v>124</v>
      </c>
      <c r="D710" s="132">
        <v>72</v>
      </c>
      <c r="E710" s="132">
        <v>88</v>
      </c>
      <c r="F710" s="132">
        <v>99</v>
      </c>
      <c r="G710" s="132">
        <v>106</v>
      </c>
      <c r="H710" s="132">
        <v>165</v>
      </c>
      <c r="I710" s="132" t="s">
        <v>124</v>
      </c>
    </row>
    <row r="711" spans="2:9" s="1005" customFormat="1">
      <c r="B711" s="242" t="s">
        <v>157</v>
      </c>
      <c r="C711" s="200" t="s">
        <v>124</v>
      </c>
      <c r="D711" s="132">
        <v>1</v>
      </c>
      <c r="E711" s="132">
        <v>1</v>
      </c>
      <c r="F711" s="132">
        <v>1</v>
      </c>
      <c r="G711" s="132">
        <v>1</v>
      </c>
      <c r="H711" s="132">
        <v>1</v>
      </c>
      <c r="I711" s="132" t="s">
        <v>124</v>
      </c>
    </row>
    <row r="712" spans="2:9" s="1005" customFormat="1">
      <c r="B712" s="242" t="s">
        <v>280</v>
      </c>
      <c r="C712" s="200" t="s">
        <v>124</v>
      </c>
      <c r="D712" s="132">
        <v>0</v>
      </c>
      <c r="E712" s="132">
        <v>0</v>
      </c>
      <c r="F712" s="132">
        <v>0</v>
      </c>
      <c r="G712" s="132">
        <v>0</v>
      </c>
      <c r="H712" s="132">
        <v>1</v>
      </c>
      <c r="I712" s="132" t="s">
        <v>124</v>
      </c>
    </row>
    <row r="713" spans="2:9" s="1005" customFormat="1">
      <c r="B713" s="242" t="s">
        <v>162</v>
      </c>
      <c r="C713" s="200" t="s">
        <v>124</v>
      </c>
      <c r="D713" s="132">
        <v>53</v>
      </c>
      <c r="E713" s="132">
        <v>51</v>
      </c>
      <c r="F713" s="132">
        <v>50</v>
      </c>
      <c r="G713" s="132">
        <v>50</v>
      </c>
      <c r="H713" s="132">
        <v>58</v>
      </c>
      <c r="I713" s="132" t="s">
        <v>124</v>
      </c>
    </row>
    <row r="714" spans="2:9" s="1005" customFormat="1">
      <c r="B714" s="242" t="s">
        <v>236</v>
      </c>
      <c r="C714" s="200" t="s">
        <v>124</v>
      </c>
      <c r="D714" s="132">
        <v>18</v>
      </c>
      <c r="E714" s="132">
        <v>36</v>
      </c>
      <c r="F714" s="132">
        <v>49</v>
      </c>
      <c r="G714" s="132">
        <v>55</v>
      </c>
      <c r="H714" s="132">
        <v>105</v>
      </c>
      <c r="I714" s="132" t="s">
        <v>124</v>
      </c>
    </row>
    <row r="715" spans="2:9" s="1005" customFormat="1">
      <c r="B715" s="242"/>
      <c r="D715" s="132"/>
      <c r="E715" s="132"/>
      <c r="F715" s="132"/>
      <c r="G715" s="132"/>
      <c r="H715" s="132"/>
      <c r="I715" s="132"/>
    </row>
    <row r="716" spans="2:9" s="1005" customFormat="1">
      <c r="B716" s="82" t="s">
        <v>281</v>
      </c>
      <c r="C716" s="200" t="s">
        <v>124</v>
      </c>
      <c r="D716" s="132">
        <v>72</v>
      </c>
      <c r="E716" s="132">
        <v>88</v>
      </c>
      <c r="F716" s="132">
        <v>99</v>
      </c>
      <c r="G716" s="132">
        <v>106</v>
      </c>
      <c r="H716" s="132">
        <v>165</v>
      </c>
      <c r="I716" s="132" t="s">
        <v>124</v>
      </c>
    </row>
    <row r="717" spans="2:9" s="1005" customFormat="1">
      <c r="B717" s="242" t="s">
        <v>157</v>
      </c>
      <c r="C717" s="200" t="s">
        <v>124</v>
      </c>
      <c r="D717" s="132">
        <v>1</v>
      </c>
      <c r="E717" s="132">
        <v>1</v>
      </c>
      <c r="F717" s="132">
        <v>1</v>
      </c>
      <c r="G717" s="132">
        <v>1</v>
      </c>
      <c r="H717" s="132">
        <v>1</v>
      </c>
      <c r="I717" s="132" t="s">
        <v>124</v>
      </c>
    </row>
    <row r="718" spans="2:9" s="1005" customFormat="1">
      <c r="B718" s="242" t="s">
        <v>280</v>
      </c>
      <c r="C718" s="200" t="s">
        <v>124</v>
      </c>
      <c r="D718" s="132">
        <v>0</v>
      </c>
      <c r="E718" s="132">
        <v>0</v>
      </c>
      <c r="F718" s="132">
        <v>0</v>
      </c>
      <c r="G718" s="132">
        <v>0</v>
      </c>
      <c r="H718" s="132">
        <v>1</v>
      </c>
      <c r="I718" s="132" t="s">
        <v>124</v>
      </c>
    </row>
    <row r="719" spans="2:9" s="1005" customFormat="1">
      <c r="B719" s="242" t="s">
        <v>162</v>
      </c>
      <c r="C719" s="200" t="s">
        <v>124</v>
      </c>
      <c r="D719" s="132">
        <v>53</v>
      </c>
      <c r="E719" s="132">
        <v>51</v>
      </c>
      <c r="F719" s="132">
        <v>50</v>
      </c>
      <c r="G719" s="132">
        <v>50</v>
      </c>
      <c r="H719" s="132">
        <v>58</v>
      </c>
      <c r="I719" s="132" t="s">
        <v>124</v>
      </c>
    </row>
    <row r="720" spans="2:9" s="1005" customFormat="1">
      <c r="B720" s="242" t="s">
        <v>236</v>
      </c>
      <c r="C720" s="200" t="s">
        <v>124</v>
      </c>
      <c r="D720" s="132">
        <v>18</v>
      </c>
      <c r="E720" s="132">
        <v>36</v>
      </c>
      <c r="F720" s="132">
        <v>49</v>
      </c>
      <c r="G720" s="132">
        <v>55</v>
      </c>
      <c r="H720" s="132">
        <v>105</v>
      </c>
      <c r="I720" s="132" t="s">
        <v>124</v>
      </c>
    </row>
    <row r="721" spans="2:9" s="1005" customFormat="1">
      <c r="B721" s="242"/>
      <c r="D721" s="132"/>
      <c r="E721" s="132"/>
      <c r="F721" s="132"/>
      <c r="G721" s="132"/>
      <c r="H721" s="132"/>
      <c r="I721" s="132"/>
    </row>
    <row r="722" spans="2:9" s="1005" customFormat="1">
      <c r="B722" s="82" t="s">
        <v>282</v>
      </c>
      <c r="C722" s="200" t="s">
        <v>124</v>
      </c>
      <c r="D722" s="132">
        <v>0</v>
      </c>
      <c r="E722" s="132">
        <v>0</v>
      </c>
      <c r="F722" s="132">
        <v>0</v>
      </c>
      <c r="G722" s="132">
        <v>0</v>
      </c>
      <c r="H722" s="132">
        <v>0</v>
      </c>
      <c r="I722" s="132">
        <v>0</v>
      </c>
    </row>
    <row r="723" spans="2:9" s="1005" customFormat="1">
      <c r="B723" s="242" t="s">
        <v>157</v>
      </c>
      <c r="C723" s="200" t="s">
        <v>124</v>
      </c>
      <c r="D723" s="132">
        <v>0</v>
      </c>
      <c r="E723" s="132">
        <v>0</v>
      </c>
      <c r="F723" s="132">
        <v>0</v>
      </c>
      <c r="G723" s="132">
        <v>0</v>
      </c>
      <c r="H723" s="132">
        <v>0</v>
      </c>
      <c r="I723" s="132">
        <v>0</v>
      </c>
    </row>
    <row r="724" spans="2:9" s="1005" customFormat="1">
      <c r="B724" s="242" t="s">
        <v>280</v>
      </c>
      <c r="C724" s="200" t="s">
        <v>124</v>
      </c>
      <c r="D724" s="132">
        <v>0</v>
      </c>
      <c r="E724" s="132">
        <v>0</v>
      </c>
      <c r="F724" s="132">
        <v>0</v>
      </c>
      <c r="G724" s="132">
        <v>0</v>
      </c>
      <c r="H724" s="132">
        <v>0</v>
      </c>
      <c r="I724" s="132">
        <v>0</v>
      </c>
    </row>
    <row r="725" spans="2:9" s="1005" customFormat="1">
      <c r="B725" s="242" t="s">
        <v>162</v>
      </c>
      <c r="C725" s="200" t="s">
        <v>124</v>
      </c>
      <c r="D725" s="132">
        <v>0</v>
      </c>
      <c r="E725" s="132">
        <v>0</v>
      </c>
      <c r="F725" s="132">
        <v>0</v>
      </c>
      <c r="G725" s="132">
        <v>0</v>
      </c>
      <c r="H725" s="132">
        <v>0</v>
      </c>
      <c r="I725" s="132">
        <v>0</v>
      </c>
    </row>
    <row r="726" spans="2:9" s="1005" customFormat="1">
      <c r="B726" s="242" t="s">
        <v>236</v>
      </c>
      <c r="C726" s="200" t="s">
        <v>124</v>
      </c>
      <c r="D726" s="203">
        <v>0</v>
      </c>
      <c r="E726" s="203">
        <v>0</v>
      </c>
      <c r="F726" s="203">
        <v>0</v>
      </c>
      <c r="G726" s="203">
        <v>0</v>
      </c>
      <c r="H726" s="203">
        <v>0</v>
      </c>
      <c r="I726" s="203">
        <v>0</v>
      </c>
    </row>
    <row r="727" spans="2:9">
      <c r="B727" s="96"/>
      <c r="C727" s="131"/>
      <c r="D727" s="131"/>
      <c r="E727" s="131"/>
      <c r="F727" s="131"/>
      <c r="G727" s="131"/>
      <c r="H727" s="131"/>
      <c r="I727" s="131"/>
    </row>
    <row r="728" spans="2:9">
      <c r="B728" s="129" t="s">
        <v>286</v>
      </c>
      <c r="C728" s="130"/>
      <c r="D728" s="130"/>
      <c r="E728" s="130"/>
      <c r="F728" s="130"/>
      <c r="G728" s="130"/>
      <c r="H728" s="130"/>
      <c r="I728" s="130"/>
    </row>
    <row r="729" spans="2:9">
      <c r="B729" s="93" t="s">
        <v>88</v>
      </c>
      <c r="C729" s="132" t="s">
        <v>124</v>
      </c>
      <c r="D729" s="132">
        <v>162</v>
      </c>
      <c r="E729" s="132">
        <v>337</v>
      </c>
      <c r="F729" s="132">
        <v>327</v>
      </c>
      <c r="G729" s="132">
        <v>332</v>
      </c>
      <c r="H729" s="132">
        <v>340</v>
      </c>
      <c r="I729" s="132">
        <v>281</v>
      </c>
    </row>
    <row r="730" spans="2:9">
      <c r="B730" s="96" t="s">
        <v>157</v>
      </c>
      <c r="C730" s="132" t="s">
        <v>124</v>
      </c>
      <c r="D730" s="132">
        <v>0</v>
      </c>
      <c r="E730" s="132">
        <v>0</v>
      </c>
      <c r="F730" s="132">
        <v>0</v>
      </c>
      <c r="G730" s="132">
        <v>0</v>
      </c>
      <c r="H730" s="132">
        <v>0</v>
      </c>
      <c r="I730" s="132">
        <v>0</v>
      </c>
    </row>
    <row r="731" spans="2:9">
      <c r="B731" s="96" t="s">
        <v>280</v>
      </c>
      <c r="C731" s="132" t="s">
        <v>124</v>
      </c>
      <c r="D731" s="132"/>
      <c r="E731" s="132"/>
      <c r="F731" s="132"/>
      <c r="G731" s="132"/>
      <c r="H731" s="132">
        <v>0</v>
      </c>
      <c r="I731" s="132">
        <v>0</v>
      </c>
    </row>
    <row r="732" spans="2:9">
      <c r="B732" s="96" t="s">
        <v>162</v>
      </c>
      <c r="C732" s="132" t="s">
        <v>124</v>
      </c>
      <c r="D732" s="132">
        <v>60</v>
      </c>
      <c r="E732" s="132">
        <v>62</v>
      </c>
      <c r="F732" s="132">
        <v>61</v>
      </c>
      <c r="G732" s="132">
        <v>64</v>
      </c>
      <c r="H732" s="132">
        <v>78</v>
      </c>
      <c r="I732" s="132">
        <v>78</v>
      </c>
    </row>
    <row r="733" spans="2:9">
      <c r="B733" s="96" t="s">
        <v>236</v>
      </c>
      <c r="C733" s="132" t="s">
        <v>124</v>
      </c>
      <c r="D733" s="132">
        <v>102</v>
      </c>
      <c r="E733" s="132">
        <v>275</v>
      </c>
      <c r="F733" s="132">
        <v>266</v>
      </c>
      <c r="G733" s="132">
        <v>268</v>
      </c>
      <c r="H733" s="132">
        <v>262</v>
      </c>
      <c r="I733" s="132">
        <v>203</v>
      </c>
    </row>
    <row r="734" spans="2:9">
      <c r="B734" s="96"/>
      <c r="C734" s="132"/>
      <c r="D734" s="132"/>
      <c r="E734" s="132"/>
      <c r="F734" s="132"/>
      <c r="G734" s="132"/>
      <c r="H734" s="132"/>
      <c r="I734" s="132"/>
    </row>
    <row r="735" spans="2:9">
      <c r="B735" s="93" t="s">
        <v>281</v>
      </c>
      <c r="C735" s="132" t="s">
        <v>124</v>
      </c>
      <c r="D735" s="132" t="s">
        <v>124</v>
      </c>
      <c r="E735" s="132" t="s">
        <v>124</v>
      </c>
      <c r="F735" s="132" t="s">
        <v>124</v>
      </c>
      <c r="G735" s="132" t="s">
        <v>124</v>
      </c>
      <c r="H735" s="132">
        <v>340</v>
      </c>
      <c r="I735" s="132">
        <v>281</v>
      </c>
    </row>
    <row r="736" spans="2:9">
      <c r="B736" s="96" t="s">
        <v>157</v>
      </c>
      <c r="C736" s="132" t="s">
        <v>124</v>
      </c>
      <c r="D736" s="132" t="s">
        <v>124</v>
      </c>
      <c r="E736" s="132" t="s">
        <v>124</v>
      </c>
      <c r="F736" s="132" t="s">
        <v>124</v>
      </c>
      <c r="G736" s="132" t="s">
        <v>124</v>
      </c>
      <c r="H736" s="132">
        <v>0</v>
      </c>
      <c r="I736" s="132">
        <v>0</v>
      </c>
    </row>
    <row r="737" spans="2:9">
      <c r="B737" s="96" t="s">
        <v>280</v>
      </c>
      <c r="C737" s="132" t="s">
        <v>124</v>
      </c>
      <c r="D737" s="132" t="s">
        <v>124</v>
      </c>
      <c r="E737" s="132" t="s">
        <v>124</v>
      </c>
      <c r="F737" s="132" t="s">
        <v>124</v>
      </c>
      <c r="G737" s="132" t="s">
        <v>124</v>
      </c>
      <c r="H737" s="132">
        <v>0</v>
      </c>
      <c r="I737" s="132">
        <v>0</v>
      </c>
    </row>
    <row r="738" spans="2:9">
      <c r="B738" s="96" t="s">
        <v>162</v>
      </c>
      <c r="C738" s="132" t="s">
        <v>124</v>
      </c>
      <c r="D738" s="132" t="s">
        <v>124</v>
      </c>
      <c r="E738" s="132" t="s">
        <v>124</v>
      </c>
      <c r="F738" s="132" t="s">
        <v>124</v>
      </c>
      <c r="G738" s="132" t="s">
        <v>124</v>
      </c>
      <c r="H738" s="132">
        <v>78</v>
      </c>
      <c r="I738" s="132">
        <v>78</v>
      </c>
    </row>
    <row r="739" spans="2:9">
      <c r="B739" s="96" t="s">
        <v>236</v>
      </c>
      <c r="C739" s="132" t="s">
        <v>124</v>
      </c>
      <c r="D739" s="132" t="s">
        <v>124</v>
      </c>
      <c r="E739" s="132" t="s">
        <v>124</v>
      </c>
      <c r="F739" s="132" t="s">
        <v>124</v>
      </c>
      <c r="G739" s="132" t="s">
        <v>124</v>
      </c>
      <c r="H739" s="132">
        <v>262</v>
      </c>
      <c r="I739" s="132">
        <v>203</v>
      </c>
    </row>
    <row r="740" spans="2:9">
      <c r="B740" s="96"/>
      <c r="C740" s="132"/>
      <c r="D740" s="132"/>
      <c r="E740" s="132"/>
      <c r="F740" s="132"/>
      <c r="G740" s="132"/>
      <c r="H740" s="132"/>
      <c r="I740" s="132"/>
    </row>
    <row r="741" spans="2:9">
      <c r="B741" s="93" t="s">
        <v>282</v>
      </c>
      <c r="C741" s="132" t="s">
        <v>124</v>
      </c>
      <c r="D741" s="132" t="s">
        <v>124</v>
      </c>
      <c r="E741" s="132" t="s">
        <v>124</v>
      </c>
      <c r="F741" s="132" t="s">
        <v>124</v>
      </c>
      <c r="G741" s="132" t="s">
        <v>124</v>
      </c>
      <c r="H741" s="132">
        <v>0</v>
      </c>
      <c r="I741" s="132">
        <v>0</v>
      </c>
    </row>
    <row r="742" spans="2:9">
      <c r="B742" s="96" t="s">
        <v>157</v>
      </c>
      <c r="C742" s="132" t="s">
        <v>124</v>
      </c>
      <c r="D742" s="132" t="s">
        <v>124</v>
      </c>
      <c r="E742" s="132" t="s">
        <v>124</v>
      </c>
      <c r="F742" s="132" t="s">
        <v>124</v>
      </c>
      <c r="G742" s="132" t="s">
        <v>124</v>
      </c>
      <c r="H742" s="132">
        <v>0</v>
      </c>
      <c r="I742" s="132">
        <v>0</v>
      </c>
    </row>
    <row r="743" spans="2:9">
      <c r="B743" s="96" t="s">
        <v>280</v>
      </c>
      <c r="C743" s="132" t="s">
        <v>124</v>
      </c>
      <c r="D743" s="132" t="s">
        <v>124</v>
      </c>
      <c r="E743" s="132" t="s">
        <v>124</v>
      </c>
      <c r="F743" s="132" t="s">
        <v>124</v>
      </c>
      <c r="G743" s="132" t="s">
        <v>124</v>
      </c>
      <c r="H743" s="132">
        <v>0</v>
      </c>
      <c r="I743" s="132">
        <v>0</v>
      </c>
    </row>
    <row r="744" spans="2:9">
      <c r="B744" s="96" t="s">
        <v>162</v>
      </c>
      <c r="C744" s="132" t="s">
        <v>124</v>
      </c>
      <c r="D744" s="132" t="s">
        <v>124</v>
      </c>
      <c r="E744" s="132" t="s">
        <v>124</v>
      </c>
      <c r="F744" s="132" t="s">
        <v>124</v>
      </c>
      <c r="G744" s="132" t="s">
        <v>124</v>
      </c>
      <c r="H744" s="132">
        <v>0</v>
      </c>
      <c r="I744" s="132">
        <v>0</v>
      </c>
    </row>
    <row r="745" spans="2:9" ht="15" thickBot="1">
      <c r="B745" s="133" t="s">
        <v>236</v>
      </c>
      <c r="C745" s="132" t="s">
        <v>124</v>
      </c>
      <c r="D745" s="132" t="s">
        <v>124</v>
      </c>
      <c r="E745" s="132" t="s">
        <v>124</v>
      </c>
      <c r="F745" s="132" t="s">
        <v>124</v>
      </c>
      <c r="G745" s="132" t="s">
        <v>124</v>
      </c>
      <c r="H745" s="132">
        <v>0</v>
      </c>
      <c r="I745" s="132">
        <v>0</v>
      </c>
    </row>
    <row r="746" spans="2:9" ht="15" customHeight="1" thickTop="1">
      <c r="B746" s="1310" t="s">
        <v>1702</v>
      </c>
      <c r="C746" s="1310"/>
      <c r="D746" s="1310"/>
      <c r="E746" s="1310"/>
      <c r="F746" s="1310"/>
      <c r="G746" s="1310"/>
      <c r="H746" s="1310"/>
      <c r="I746" s="1310"/>
    </row>
    <row r="747" spans="2:9">
      <c r="B747" s="1316" t="s">
        <v>287</v>
      </c>
      <c r="C747" s="1316"/>
      <c r="D747" s="1316"/>
      <c r="E747" s="1316"/>
      <c r="F747" s="1316"/>
      <c r="G747" s="1316"/>
      <c r="H747" s="1316"/>
      <c r="I747" s="1316"/>
    </row>
    <row r="748" spans="2:9">
      <c r="B748" s="134"/>
      <c r="C748" s="14"/>
      <c r="D748" s="14"/>
      <c r="E748" s="14"/>
      <c r="F748" s="14"/>
      <c r="G748" s="14"/>
      <c r="H748" s="14"/>
      <c r="I748" s="14"/>
    </row>
    <row r="749" spans="2:9">
      <c r="B749" s="24" t="s">
        <v>36</v>
      </c>
      <c r="C749" s="24"/>
      <c r="D749" s="24"/>
      <c r="E749" s="24"/>
      <c r="F749" s="24"/>
      <c r="G749" s="24"/>
      <c r="H749" s="882"/>
      <c r="I749" s="882"/>
    </row>
    <row r="750" spans="2:9">
      <c r="B750" s="13" t="s">
        <v>35</v>
      </c>
      <c r="C750" s="14"/>
      <c r="D750" s="14"/>
      <c r="E750" s="14"/>
      <c r="F750" s="14"/>
      <c r="G750" s="14"/>
      <c r="H750" s="14"/>
      <c r="I750" s="14"/>
    </row>
    <row r="751" spans="2:9">
      <c r="B751" s="127" t="s">
        <v>288</v>
      </c>
      <c r="C751" s="14"/>
      <c r="D751" s="14"/>
      <c r="E751" s="14"/>
      <c r="F751" s="14"/>
      <c r="G751" s="14"/>
      <c r="H751" s="14"/>
      <c r="I751" s="14"/>
    </row>
    <row r="752" spans="2:9">
      <c r="B752" s="134"/>
      <c r="C752" s="14"/>
      <c r="D752" s="14"/>
      <c r="E752" s="14"/>
      <c r="F752" s="14"/>
      <c r="G752" s="14"/>
      <c r="H752" s="14"/>
      <c r="I752" s="14"/>
    </row>
    <row r="753" spans="2:9">
      <c r="B753" s="16"/>
      <c r="C753" s="17">
        <v>2014</v>
      </c>
      <c r="D753" s="17">
        <v>2015</v>
      </c>
      <c r="E753" s="17">
        <v>2016</v>
      </c>
      <c r="F753" s="17">
        <v>2017</v>
      </c>
      <c r="G753" s="17">
        <v>2018</v>
      </c>
      <c r="H753" s="17">
        <v>2019</v>
      </c>
      <c r="I753" s="17">
        <v>2020</v>
      </c>
    </row>
    <row r="754" spans="2:9">
      <c r="B754" s="92" t="s">
        <v>289</v>
      </c>
      <c r="C754" s="14"/>
      <c r="D754" s="14"/>
      <c r="E754" s="14"/>
      <c r="F754" s="14"/>
      <c r="G754" s="14"/>
      <c r="H754" s="14"/>
      <c r="I754" s="14"/>
    </row>
    <row r="755" spans="2:9">
      <c r="B755" s="93" t="s">
        <v>290</v>
      </c>
      <c r="C755" s="135">
        <v>1.4140000000000001</v>
      </c>
      <c r="D755" s="1014">
        <v>1.4770000000000001</v>
      </c>
      <c r="E755" s="1014">
        <v>1.405</v>
      </c>
      <c r="F755" s="1014">
        <v>1.4219999999999999</v>
      </c>
      <c r="G755" s="1014">
        <v>1.454</v>
      </c>
      <c r="H755" s="1014">
        <v>1.0329999999999999</v>
      </c>
      <c r="I755" s="139" t="s">
        <v>124</v>
      </c>
    </row>
    <row r="756" spans="2:9">
      <c r="B756" s="96" t="s">
        <v>291</v>
      </c>
      <c r="C756" s="135">
        <v>1.4140000000000001</v>
      </c>
      <c r="D756" s="1014">
        <v>1.4710000000000001</v>
      </c>
      <c r="E756" s="1014">
        <v>1.3979999999999999</v>
      </c>
      <c r="F756" s="1014">
        <v>1.415</v>
      </c>
      <c r="G756" s="1014">
        <v>1.4450000000000001</v>
      </c>
      <c r="H756" s="1014">
        <v>1.012</v>
      </c>
      <c r="I756" s="139" t="s">
        <v>124</v>
      </c>
    </row>
    <row r="757" spans="2:9">
      <c r="B757" s="136" t="s">
        <v>292</v>
      </c>
      <c r="C757" s="135">
        <v>0.104</v>
      </c>
      <c r="D757" s="1014">
        <v>0.14599999999999999</v>
      </c>
      <c r="E757" s="1014">
        <v>0.04</v>
      </c>
      <c r="F757" s="1014">
        <v>4.5999999999999999E-2</v>
      </c>
      <c r="G757" s="1014">
        <v>3.7999999999999999E-2</v>
      </c>
      <c r="H757" s="1014">
        <v>0.65400000000000003</v>
      </c>
      <c r="I757" s="139" t="s">
        <v>124</v>
      </c>
    </row>
    <row r="758" spans="2:9">
      <c r="B758" s="136" t="s">
        <v>293</v>
      </c>
      <c r="C758" s="135">
        <v>1.31</v>
      </c>
      <c r="D758" s="1014">
        <v>1.325</v>
      </c>
      <c r="E758" s="1014">
        <v>1.3580000000000001</v>
      </c>
      <c r="F758" s="1014">
        <v>1.369</v>
      </c>
      <c r="G758" s="1014">
        <v>1.407</v>
      </c>
      <c r="H758" s="1014">
        <v>0.35799999999999998</v>
      </c>
      <c r="I758" s="139" t="s">
        <v>124</v>
      </c>
    </row>
    <row r="759" spans="2:9">
      <c r="B759" s="96" t="s">
        <v>294</v>
      </c>
      <c r="C759" s="132">
        <v>0</v>
      </c>
      <c r="D759" s="140">
        <v>6.0000000000000001E-3</v>
      </c>
      <c r="E759" s="1014">
        <v>7.0000000000000001E-3</v>
      </c>
      <c r="F759" s="1014">
        <v>7.0000000000000001E-3</v>
      </c>
      <c r="G759" s="1014">
        <v>8.9999999999999993E-3</v>
      </c>
      <c r="H759" s="1014">
        <v>8.9999999999999993E-3</v>
      </c>
      <c r="I759" s="139" t="s">
        <v>124</v>
      </c>
    </row>
    <row r="760" spans="2:9">
      <c r="B760" s="96" t="s">
        <v>236</v>
      </c>
      <c r="C760" s="137">
        <v>0</v>
      </c>
      <c r="D760" s="139">
        <v>0</v>
      </c>
      <c r="E760" s="139">
        <v>0</v>
      </c>
      <c r="F760" s="139">
        <v>0</v>
      </c>
      <c r="G760" s="139">
        <v>0</v>
      </c>
      <c r="H760" s="139">
        <v>1.2E-2</v>
      </c>
      <c r="I760" s="139" t="s">
        <v>124</v>
      </c>
    </row>
    <row r="761" spans="2:9" s="1005" customFormat="1">
      <c r="B761" s="96"/>
      <c r="C761" s="137"/>
      <c r="D761" s="139"/>
      <c r="E761" s="139"/>
      <c r="F761" s="139"/>
      <c r="G761" s="139"/>
      <c r="H761" s="139"/>
      <c r="I761" s="139"/>
    </row>
    <row r="762" spans="2:9" s="1005" customFormat="1">
      <c r="B762" s="1004" t="s">
        <v>1536</v>
      </c>
      <c r="C762" s="14"/>
      <c r="D762" s="14"/>
      <c r="E762" s="14"/>
      <c r="F762" s="14"/>
      <c r="G762" s="14"/>
      <c r="H762" s="14"/>
      <c r="I762" s="14"/>
    </row>
    <row r="763" spans="2:9" s="1005" customFormat="1">
      <c r="B763" s="82" t="s">
        <v>290</v>
      </c>
      <c r="C763" s="139" t="s">
        <v>124</v>
      </c>
      <c r="D763" s="1014">
        <v>35</v>
      </c>
      <c r="E763" s="1014">
        <v>39</v>
      </c>
      <c r="F763" s="1014">
        <v>45</v>
      </c>
      <c r="G763" s="1014">
        <v>70</v>
      </c>
      <c r="H763" s="1014">
        <v>44</v>
      </c>
      <c r="I763" s="1014">
        <v>30</v>
      </c>
    </row>
    <row r="764" spans="2:9" s="1005" customFormat="1">
      <c r="B764" s="242" t="s">
        <v>291</v>
      </c>
      <c r="C764" s="139" t="s">
        <v>124</v>
      </c>
      <c r="D764" s="1014">
        <v>0</v>
      </c>
      <c r="E764" s="1014">
        <v>0</v>
      </c>
      <c r="F764" s="1014">
        <v>0</v>
      </c>
      <c r="G764" s="1014">
        <v>0</v>
      </c>
      <c r="H764" s="1014">
        <v>0</v>
      </c>
      <c r="I764" s="1014">
        <v>0</v>
      </c>
    </row>
    <row r="765" spans="2:9" s="1005" customFormat="1">
      <c r="B765" s="475" t="s">
        <v>292</v>
      </c>
      <c r="C765" s="139" t="s">
        <v>124</v>
      </c>
      <c r="D765" s="1014">
        <v>0</v>
      </c>
      <c r="E765" s="1014">
        <v>0</v>
      </c>
      <c r="F765" s="1014">
        <v>0</v>
      </c>
      <c r="G765" s="1014">
        <v>0</v>
      </c>
      <c r="H765" s="1014">
        <v>0</v>
      </c>
      <c r="I765" s="1014">
        <v>0</v>
      </c>
    </row>
    <row r="766" spans="2:9" s="1005" customFormat="1">
      <c r="B766" s="475" t="s">
        <v>293</v>
      </c>
      <c r="C766" s="139" t="s">
        <v>124</v>
      </c>
      <c r="D766" s="1014">
        <v>10</v>
      </c>
      <c r="E766" s="1014">
        <v>19</v>
      </c>
      <c r="F766" s="1014">
        <v>5</v>
      </c>
      <c r="G766" s="1014">
        <v>0</v>
      </c>
      <c r="H766" s="1014">
        <v>4</v>
      </c>
      <c r="I766" s="1014">
        <v>3</v>
      </c>
    </row>
    <row r="767" spans="2:9" s="1005" customFormat="1">
      <c r="B767" s="242" t="s">
        <v>294</v>
      </c>
      <c r="C767" s="132" t="s">
        <v>124</v>
      </c>
      <c r="D767" s="1014">
        <v>1</v>
      </c>
      <c r="E767" s="1014">
        <v>1</v>
      </c>
      <c r="F767" s="1014">
        <v>1</v>
      </c>
      <c r="G767" s="1014">
        <v>1</v>
      </c>
      <c r="H767" s="1014">
        <v>1</v>
      </c>
      <c r="I767" s="1014">
        <v>1</v>
      </c>
    </row>
    <row r="768" spans="2:9" s="1005" customFormat="1">
      <c r="B768" s="242" t="s">
        <v>236</v>
      </c>
      <c r="C768" s="1016" t="s">
        <v>124</v>
      </c>
      <c r="D768" s="1014">
        <v>24</v>
      </c>
      <c r="E768" s="1014">
        <v>19</v>
      </c>
      <c r="F768" s="1014">
        <v>39</v>
      </c>
      <c r="G768" s="1014">
        <v>69</v>
      </c>
      <c r="H768" s="1014">
        <v>39</v>
      </c>
      <c r="I768" s="1014">
        <v>26</v>
      </c>
    </row>
    <row r="769" spans="2:9" s="1005" customFormat="1">
      <c r="B769" s="96"/>
      <c r="C769" s="137"/>
      <c r="D769" s="139"/>
      <c r="E769" s="139"/>
      <c r="F769" s="139"/>
      <c r="G769" s="139"/>
      <c r="H769" s="139"/>
      <c r="I769" s="139"/>
    </row>
    <row r="770" spans="2:9" ht="15.6">
      <c r="B770" s="92" t="s">
        <v>295</v>
      </c>
      <c r="C770" s="14"/>
      <c r="D770" s="14"/>
      <c r="E770" s="14"/>
      <c r="F770" s="14"/>
      <c r="G770" s="14"/>
      <c r="H770" s="14"/>
      <c r="I770" s="14"/>
    </row>
    <row r="771" spans="2:9">
      <c r="B771" s="93" t="s">
        <v>290</v>
      </c>
      <c r="C771" s="946">
        <v>237.76600000000002</v>
      </c>
      <c r="D771" s="1014">
        <v>251.13900000000001</v>
      </c>
      <c r="E771" s="1014">
        <v>279.24700000000001</v>
      </c>
      <c r="F771" s="1014">
        <v>284.46100000000001</v>
      </c>
      <c r="G771" s="1014">
        <v>715.50099999999998</v>
      </c>
      <c r="H771" s="1014">
        <v>17</v>
      </c>
      <c r="I771" s="1014">
        <v>107</v>
      </c>
    </row>
    <row r="772" spans="2:9">
      <c r="B772" s="96" t="s">
        <v>291</v>
      </c>
      <c r="C772" s="930">
        <v>0</v>
      </c>
      <c r="D772" s="1014">
        <v>0</v>
      </c>
      <c r="E772" s="1014">
        <v>0</v>
      </c>
      <c r="F772" s="1014">
        <v>0</v>
      </c>
      <c r="G772" s="1014">
        <v>0</v>
      </c>
      <c r="H772" s="1014">
        <v>0</v>
      </c>
      <c r="I772" s="1014">
        <v>0</v>
      </c>
    </row>
    <row r="773" spans="2:9">
      <c r="B773" s="136" t="s">
        <v>292</v>
      </c>
      <c r="C773" s="930">
        <v>0</v>
      </c>
      <c r="D773" s="1014">
        <v>0</v>
      </c>
      <c r="E773" s="1014">
        <v>0</v>
      </c>
      <c r="F773" s="1014">
        <v>0</v>
      </c>
      <c r="G773" s="1014">
        <v>0</v>
      </c>
      <c r="H773" s="1014">
        <v>0</v>
      </c>
      <c r="I773" s="1014">
        <v>0</v>
      </c>
    </row>
    <row r="774" spans="2:9">
      <c r="B774" s="136" t="s">
        <v>293</v>
      </c>
      <c r="C774" s="930">
        <v>0</v>
      </c>
      <c r="D774" s="1014">
        <v>0</v>
      </c>
      <c r="E774" s="1014">
        <v>0</v>
      </c>
      <c r="F774" s="1014">
        <v>0</v>
      </c>
      <c r="G774" s="1014">
        <v>0</v>
      </c>
      <c r="H774" s="1014">
        <v>0</v>
      </c>
      <c r="I774" s="1014">
        <v>0</v>
      </c>
    </row>
    <row r="775" spans="2:9">
      <c r="B775" s="96" t="s">
        <v>294</v>
      </c>
      <c r="C775" s="930">
        <v>0</v>
      </c>
      <c r="D775" s="1014">
        <v>0</v>
      </c>
      <c r="E775" s="1014">
        <v>0</v>
      </c>
      <c r="F775" s="1014">
        <v>0</v>
      </c>
      <c r="G775" s="1014">
        <v>0</v>
      </c>
      <c r="H775" s="1014">
        <v>0</v>
      </c>
      <c r="I775" s="1014">
        <v>0</v>
      </c>
    </row>
    <row r="776" spans="2:9" ht="15.6">
      <c r="B776" s="96" t="s">
        <v>296</v>
      </c>
      <c r="C776" s="947">
        <v>237.76600000000002</v>
      </c>
      <c r="D776" s="1014">
        <v>251.13900000000001</v>
      </c>
      <c r="E776" s="1014">
        <v>279.24700000000001</v>
      </c>
      <c r="F776" s="1014">
        <v>284.46100000000001</v>
      </c>
      <c r="G776" s="1014">
        <v>715.50099999999998</v>
      </c>
      <c r="H776" s="1014">
        <v>17</v>
      </c>
      <c r="I776" s="1014">
        <v>107</v>
      </c>
    </row>
    <row r="777" spans="2:9">
      <c r="B777" s="96"/>
      <c r="C777" s="138"/>
      <c r="D777" s="1015"/>
      <c r="E777" s="1015"/>
      <c r="F777" s="1015"/>
      <c r="G777" s="1015"/>
      <c r="H777" s="1015"/>
      <c r="I777" s="1015"/>
    </row>
    <row r="778" spans="2:9">
      <c r="B778" s="92" t="s">
        <v>298</v>
      </c>
      <c r="C778" s="14"/>
      <c r="D778" s="14"/>
      <c r="E778" s="14"/>
      <c r="F778" s="14"/>
      <c r="G778" s="14"/>
      <c r="H778" s="14"/>
      <c r="I778" s="14"/>
    </row>
    <row r="779" spans="2:9" ht="15.6">
      <c r="B779" s="93" t="s">
        <v>299</v>
      </c>
      <c r="C779" s="946">
        <v>1.044</v>
      </c>
      <c r="D779" s="1014">
        <v>1.036</v>
      </c>
      <c r="E779" s="1014">
        <v>0.97399999999999998</v>
      </c>
      <c r="F779" s="1014">
        <v>0.96</v>
      </c>
      <c r="G779" s="1014">
        <v>0.80899999999999994</v>
      </c>
      <c r="H779" s="1014">
        <v>1.3120000000000001</v>
      </c>
      <c r="I779" s="1014">
        <v>1.2110000000000001</v>
      </c>
    </row>
    <row r="780" spans="2:9">
      <c r="B780" s="96" t="s">
        <v>291</v>
      </c>
      <c r="C780" s="946">
        <v>0.46100000000000002</v>
      </c>
      <c r="D780" s="1014">
        <v>0.55100000000000005</v>
      </c>
      <c r="E780" s="1014">
        <v>0.48399999999999999</v>
      </c>
      <c r="F780" s="1014">
        <v>0.46899999999999997</v>
      </c>
      <c r="G780" s="1014">
        <v>0.379</v>
      </c>
      <c r="H780" s="1014">
        <v>0.627</v>
      </c>
      <c r="I780" s="1014">
        <v>0.63800000000000001</v>
      </c>
    </row>
    <row r="781" spans="2:9">
      <c r="B781" s="136" t="s">
        <v>292</v>
      </c>
      <c r="C781" s="947">
        <v>0</v>
      </c>
      <c r="D781" s="1014">
        <v>0</v>
      </c>
      <c r="E781" s="1014">
        <v>0</v>
      </c>
      <c r="F781" s="1014">
        <v>0</v>
      </c>
      <c r="G781" s="1014">
        <v>0</v>
      </c>
      <c r="H781" s="1014">
        <v>0.32900000000000001</v>
      </c>
      <c r="I781" s="1014">
        <v>0.32500000000000001</v>
      </c>
    </row>
    <row r="782" spans="2:9" ht="15.6">
      <c r="B782" s="136" t="s">
        <v>300</v>
      </c>
      <c r="C782" s="946">
        <v>0.46100000000000002</v>
      </c>
      <c r="D782" s="1014">
        <v>0.55100000000000005</v>
      </c>
      <c r="E782" s="1014">
        <v>0.48399999999999999</v>
      </c>
      <c r="F782" s="1014">
        <v>0.46899999999999997</v>
      </c>
      <c r="G782" s="1014">
        <v>0.379</v>
      </c>
      <c r="H782" s="1014">
        <v>0.29799999999999999</v>
      </c>
      <c r="I782" s="1014">
        <v>0.313</v>
      </c>
    </row>
    <row r="783" spans="2:9">
      <c r="B783" s="96" t="s">
        <v>294</v>
      </c>
      <c r="C783" s="946">
        <v>0.10100000000000001</v>
      </c>
      <c r="D783" s="1014">
        <v>9.9000000000000005E-2</v>
      </c>
      <c r="E783" s="1014">
        <v>9.6000000000000002E-2</v>
      </c>
      <c r="F783" s="1014">
        <v>0.1</v>
      </c>
      <c r="G783" s="1014">
        <v>0.1</v>
      </c>
      <c r="H783" s="1014">
        <v>0.14199999999999999</v>
      </c>
      <c r="I783" s="1014">
        <v>0.13900000000000001</v>
      </c>
    </row>
    <row r="784" spans="2:9" ht="15.6">
      <c r="B784" s="96" t="s">
        <v>301</v>
      </c>
      <c r="C784" s="947">
        <v>0.48199999999999998</v>
      </c>
      <c r="D784" s="1014">
        <v>0.38600000000000001</v>
      </c>
      <c r="E784" s="1014">
        <v>0.39400000000000002</v>
      </c>
      <c r="F784" s="1014">
        <v>0.39100000000000001</v>
      </c>
      <c r="G784" s="1014">
        <v>0.33</v>
      </c>
      <c r="H784" s="1014">
        <v>0.54300000000000004</v>
      </c>
      <c r="I784" s="1014">
        <v>0.434</v>
      </c>
    </row>
    <row r="785" spans="2:9">
      <c r="B785" s="96"/>
      <c r="C785" s="138"/>
      <c r="D785" s="1015"/>
      <c r="E785" s="1015"/>
      <c r="F785" s="1015"/>
      <c r="G785" s="1015"/>
      <c r="H785" s="1015"/>
      <c r="I785" s="1015"/>
    </row>
    <row r="786" spans="2:9">
      <c r="B786" s="92" t="s">
        <v>302</v>
      </c>
      <c r="C786" s="14"/>
      <c r="D786" s="14"/>
      <c r="E786" s="14"/>
      <c r="F786" s="14"/>
      <c r="G786" s="14"/>
      <c r="H786" s="14"/>
      <c r="I786" s="14"/>
    </row>
    <row r="787" spans="2:9">
      <c r="B787" s="93" t="s">
        <v>290</v>
      </c>
      <c r="C787" s="944" t="s">
        <v>124</v>
      </c>
      <c r="D787" s="1014">
        <v>192</v>
      </c>
      <c r="E787" s="1014">
        <v>155</v>
      </c>
      <c r="F787" s="1014">
        <v>1.538</v>
      </c>
      <c r="G787" s="1014">
        <v>3.266</v>
      </c>
      <c r="H787" s="1014">
        <v>3.653</v>
      </c>
      <c r="I787" s="1014">
        <v>3.294</v>
      </c>
    </row>
    <row r="788" spans="2:9">
      <c r="B788" s="96" t="s">
        <v>291</v>
      </c>
      <c r="C788" s="944" t="s">
        <v>124</v>
      </c>
      <c r="D788" s="1014">
        <v>192</v>
      </c>
      <c r="E788" s="1014">
        <v>155</v>
      </c>
      <c r="F788" s="1014">
        <v>1.538</v>
      </c>
      <c r="G788" s="1014">
        <v>3.266</v>
      </c>
      <c r="H788" s="1014">
        <v>3.653</v>
      </c>
      <c r="I788" s="1014">
        <v>3.294</v>
      </c>
    </row>
    <row r="789" spans="2:9">
      <c r="B789" s="136" t="s">
        <v>292</v>
      </c>
      <c r="C789" s="944" t="s">
        <v>124</v>
      </c>
      <c r="D789" s="1014">
        <v>127</v>
      </c>
      <c r="E789" s="1014">
        <v>36</v>
      </c>
      <c r="F789" s="1014">
        <v>8.9999999999999993E-3</v>
      </c>
      <c r="G789" s="1014">
        <v>0</v>
      </c>
      <c r="H789" s="1014">
        <v>5</v>
      </c>
      <c r="I789" s="1014">
        <v>8.9999999999999993E-3</v>
      </c>
    </row>
    <row r="790" spans="2:9">
      <c r="B790" s="136" t="s">
        <v>293</v>
      </c>
      <c r="C790" s="944" t="s">
        <v>124</v>
      </c>
      <c r="D790" s="1014">
        <v>65</v>
      </c>
      <c r="E790" s="1014">
        <v>119</v>
      </c>
      <c r="F790" s="1014">
        <v>1.5289999999999999</v>
      </c>
      <c r="G790" s="1014">
        <v>8.0000000000000002E-3</v>
      </c>
      <c r="H790" s="1014">
        <v>3.6480000000000001</v>
      </c>
      <c r="I790" s="1014">
        <v>3.2850000000000001</v>
      </c>
    </row>
    <row r="791" spans="2:9">
      <c r="B791" s="96" t="s">
        <v>294</v>
      </c>
      <c r="C791" s="944" t="s">
        <v>124</v>
      </c>
      <c r="D791" s="1014">
        <v>0</v>
      </c>
      <c r="E791" s="1014">
        <v>0</v>
      </c>
      <c r="F791" s="1014">
        <v>0</v>
      </c>
      <c r="G791" s="1014">
        <v>3.258</v>
      </c>
      <c r="H791" s="1014">
        <v>0</v>
      </c>
      <c r="I791" s="1014">
        <v>0</v>
      </c>
    </row>
    <row r="792" spans="2:9" ht="15" thickBot="1">
      <c r="B792" s="133" t="s">
        <v>236</v>
      </c>
      <c r="C792" s="948" t="s">
        <v>124</v>
      </c>
      <c r="D792" s="1014">
        <v>0</v>
      </c>
      <c r="E792" s="1014">
        <v>0</v>
      </c>
      <c r="F792" s="1014">
        <v>0</v>
      </c>
      <c r="G792" s="1014">
        <v>0</v>
      </c>
      <c r="H792" s="1014">
        <v>0</v>
      </c>
      <c r="I792" s="1014">
        <v>0</v>
      </c>
    </row>
    <row r="793" spans="2:9" ht="15" customHeight="1" thickTop="1">
      <c r="B793" s="1317" t="s">
        <v>1702</v>
      </c>
      <c r="C793" s="1317"/>
      <c r="D793" s="1317"/>
      <c r="E793" s="1317"/>
      <c r="F793" s="1317"/>
      <c r="G793" s="1317"/>
      <c r="H793" s="1317"/>
      <c r="I793" s="1317"/>
    </row>
    <row r="794" spans="2:9">
      <c r="B794" s="1318" t="s">
        <v>303</v>
      </c>
      <c r="C794" s="1318"/>
      <c r="D794" s="1318"/>
      <c r="E794" s="1318"/>
      <c r="F794" s="1318"/>
      <c r="G794" s="1318"/>
      <c r="H794" s="1318"/>
      <c r="I794" s="1318"/>
    </row>
    <row r="795" spans="2:9">
      <c r="B795" s="141"/>
      <c r="C795" s="14"/>
      <c r="D795" s="14"/>
      <c r="E795" s="14"/>
      <c r="F795" s="14"/>
      <c r="G795" s="14"/>
      <c r="H795" s="14"/>
      <c r="I795" s="14"/>
    </row>
    <row r="796" spans="2:9">
      <c r="B796" s="24" t="s">
        <v>38</v>
      </c>
      <c r="C796" s="24"/>
      <c r="D796" s="24"/>
      <c r="E796" s="24"/>
      <c r="F796" s="24"/>
      <c r="G796" s="24"/>
      <c r="H796" s="882"/>
      <c r="I796" s="882"/>
    </row>
    <row r="797" spans="2:9">
      <c r="B797" s="13" t="s">
        <v>37</v>
      </c>
      <c r="C797" s="14"/>
      <c r="D797" s="14"/>
      <c r="E797" s="14"/>
      <c r="F797" s="14"/>
      <c r="G797" s="14"/>
      <c r="H797" s="14"/>
      <c r="I797" s="14"/>
    </row>
    <row r="798" spans="2:9">
      <c r="B798" s="142" t="s">
        <v>115</v>
      </c>
      <c r="C798" s="14"/>
      <c r="D798" s="14"/>
      <c r="E798" s="14"/>
      <c r="F798" s="14"/>
      <c r="G798" s="14"/>
      <c r="H798" s="14"/>
      <c r="I798" s="14"/>
    </row>
    <row r="799" spans="2:9">
      <c r="B799" s="143"/>
      <c r="C799" s="14"/>
      <c r="D799" s="14"/>
      <c r="E799" s="14"/>
      <c r="F799" s="14"/>
      <c r="G799" s="14"/>
      <c r="H799" s="14"/>
      <c r="I799" s="14"/>
    </row>
    <row r="800" spans="2:9">
      <c r="B800" s="16"/>
      <c r="C800" s="1017">
        <v>2014</v>
      </c>
      <c r="D800" s="1017">
        <v>2015</v>
      </c>
      <c r="E800" s="1017">
        <v>2016</v>
      </c>
      <c r="F800" s="1017">
        <v>2017</v>
      </c>
      <c r="G800" s="1017">
        <v>2018</v>
      </c>
      <c r="H800" s="1017">
        <v>2019</v>
      </c>
      <c r="I800" s="1017">
        <v>2020</v>
      </c>
    </row>
    <row r="801" spans="2:9" s="1005" customFormat="1">
      <c r="B801" s="85" t="s">
        <v>1537</v>
      </c>
      <c r="C801" s="106"/>
      <c r="D801" s="106"/>
      <c r="E801" s="106"/>
      <c r="F801" s="106"/>
      <c r="G801" s="106"/>
      <c r="H801" s="106"/>
      <c r="I801" s="106"/>
    </row>
    <row r="802" spans="2:9" s="1005" customFormat="1">
      <c r="B802" s="82" t="s">
        <v>304</v>
      </c>
      <c r="C802" s="1293" t="s">
        <v>124</v>
      </c>
      <c r="D802" s="1018">
        <v>56059.054209919261</v>
      </c>
      <c r="E802" s="1018">
        <v>63789.237990849972</v>
      </c>
      <c r="F802" s="1018">
        <v>109775.66261145615</v>
      </c>
      <c r="G802" s="1018">
        <v>47714.39075546903</v>
      </c>
      <c r="H802" s="1018">
        <v>40220.385674931131</v>
      </c>
      <c r="I802" s="1018">
        <v>34276.20632279534</v>
      </c>
    </row>
    <row r="803" spans="2:9" s="1005" customFormat="1">
      <c r="B803" s="85" t="s">
        <v>316</v>
      </c>
      <c r="C803" s="1293"/>
      <c r="D803" s="1018"/>
      <c r="E803" s="1018"/>
      <c r="F803" s="1018"/>
      <c r="G803" s="1018"/>
      <c r="H803" s="1018"/>
      <c r="I803" s="1018"/>
    </row>
    <row r="804" spans="2:9" s="1005" customFormat="1">
      <c r="B804" s="82" t="s">
        <v>304</v>
      </c>
      <c r="C804" s="1293" t="s">
        <v>124</v>
      </c>
      <c r="D804" s="960" t="s">
        <v>124</v>
      </c>
      <c r="E804" s="960">
        <v>14.11440171101942</v>
      </c>
      <c r="F804" s="960">
        <v>17.044667682244782</v>
      </c>
      <c r="G804" s="960">
        <v>17.13909379686471</v>
      </c>
      <c r="H804" s="960">
        <v>16.695884464479505</v>
      </c>
      <c r="I804" s="960">
        <v>16.638935108153078</v>
      </c>
    </row>
    <row r="805" spans="2:9" s="1005" customFormat="1">
      <c r="B805" s="85" t="s">
        <v>1538</v>
      </c>
      <c r="C805" s="1293"/>
      <c r="D805" s="960"/>
      <c r="E805" s="960"/>
      <c r="F805" s="960"/>
      <c r="G805" s="960"/>
      <c r="H805" s="960"/>
      <c r="I805" s="960"/>
    </row>
    <row r="806" spans="2:9" s="1005" customFormat="1">
      <c r="B806" s="82" t="s">
        <v>304</v>
      </c>
      <c r="C806" s="1293" t="s">
        <v>124</v>
      </c>
      <c r="D806" s="1291" t="s">
        <v>124</v>
      </c>
      <c r="E806" s="1291" t="s">
        <v>124</v>
      </c>
      <c r="F806" s="1291" t="s">
        <v>124</v>
      </c>
      <c r="G806" s="1291" t="s">
        <v>124</v>
      </c>
      <c r="H806" s="1291" t="s">
        <v>124</v>
      </c>
      <c r="I806" s="960">
        <v>252.73544093178037</v>
      </c>
    </row>
    <row r="807" spans="2:9">
      <c r="B807" s="1004" t="s">
        <v>315</v>
      </c>
      <c r="C807" s="179"/>
      <c r="D807" s="960"/>
      <c r="E807" s="960"/>
      <c r="F807" s="960"/>
      <c r="G807" s="960"/>
      <c r="H807" s="960"/>
      <c r="I807" s="960"/>
    </row>
    <row r="808" spans="2:9" ht="15" thickBot="1">
      <c r="B808" s="522" t="s">
        <v>304</v>
      </c>
      <c r="C808" s="949">
        <v>59526.691651075773</v>
      </c>
      <c r="D808" s="1292" t="s">
        <v>124</v>
      </c>
      <c r="E808" s="1292" t="s">
        <v>124</v>
      </c>
      <c r="F808" s="1292" t="s">
        <v>124</v>
      </c>
      <c r="G808" s="1292" t="s">
        <v>124</v>
      </c>
      <c r="H808" s="928">
        <v>292123.67900390184</v>
      </c>
      <c r="I808" s="1292" t="s">
        <v>124</v>
      </c>
    </row>
    <row r="809" spans="2:9" ht="15" customHeight="1" thickTop="1">
      <c r="B809" s="1317" t="s">
        <v>1539</v>
      </c>
      <c r="C809" s="1317"/>
      <c r="D809" s="1317"/>
      <c r="E809" s="1317"/>
      <c r="F809" s="1317"/>
      <c r="G809" s="1317"/>
      <c r="H809" s="1317"/>
      <c r="I809" s="1317"/>
    </row>
    <row r="810" spans="2:9">
      <c r="B810" s="1310"/>
      <c r="C810" s="1310"/>
      <c r="D810" s="1310"/>
      <c r="E810" s="1310"/>
      <c r="F810" s="1310"/>
      <c r="G810" s="1310"/>
      <c r="H810" s="1310"/>
      <c r="I810" s="1310"/>
    </row>
    <row r="811" spans="2:9">
      <c r="B811" s="27"/>
      <c r="C811" s="14"/>
      <c r="D811" s="14"/>
      <c r="E811" s="14"/>
      <c r="F811" s="14"/>
      <c r="G811" s="14"/>
      <c r="H811" s="14"/>
      <c r="I811" s="14"/>
    </row>
    <row r="812" spans="2:9">
      <c r="B812" s="24" t="s">
        <v>40</v>
      </c>
      <c r="C812" s="24"/>
      <c r="D812" s="24"/>
      <c r="E812" s="24"/>
      <c r="F812" s="24"/>
      <c r="G812" s="24"/>
      <c r="H812" s="882"/>
      <c r="I812" s="882"/>
    </row>
    <row r="813" spans="2:9">
      <c r="B813" s="13" t="s">
        <v>39</v>
      </c>
      <c r="C813" s="14"/>
      <c r="D813" s="14"/>
      <c r="E813" s="14"/>
      <c r="F813" s="14"/>
      <c r="G813" s="14"/>
      <c r="H813" s="14"/>
      <c r="I813" s="14"/>
    </row>
    <row r="814" spans="2:9">
      <c r="B814" s="142" t="s">
        <v>271</v>
      </c>
      <c r="C814" s="14"/>
      <c r="D814" s="14"/>
      <c r="E814" s="14"/>
      <c r="F814" s="14"/>
      <c r="G814" s="14"/>
      <c r="H814" s="14"/>
      <c r="I814" s="14"/>
    </row>
    <row r="815" spans="2:9">
      <c r="B815" s="141"/>
      <c r="C815" s="14"/>
      <c r="D815" s="14"/>
      <c r="E815" s="14"/>
      <c r="F815" s="14"/>
      <c r="G815" s="14"/>
      <c r="H815" s="14"/>
      <c r="I815" s="14"/>
    </row>
    <row r="816" spans="2:9">
      <c r="B816" s="16"/>
      <c r="C816" s="17">
        <v>2014</v>
      </c>
      <c r="D816" s="17">
        <v>2015</v>
      </c>
      <c r="E816" s="17">
        <v>2016</v>
      </c>
      <c r="F816" s="17">
        <v>2017</v>
      </c>
      <c r="G816" s="17">
        <v>2018</v>
      </c>
      <c r="H816" s="17">
        <v>2019</v>
      </c>
      <c r="I816" s="17">
        <v>2020</v>
      </c>
    </row>
    <row r="817" spans="2:9">
      <c r="B817" s="92" t="s">
        <v>305</v>
      </c>
      <c r="C817" s="38"/>
      <c r="D817" s="38"/>
      <c r="E817" s="38"/>
      <c r="F817" s="38"/>
      <c r="G817" s="38"/>
      <c r="H817" s="38"/>
      <c r="I817" s="38"/>
    </row>
    <row r="818" spans="2:9">
      <c r="B818" s="93" t="s">
        <v>306</v>
      </c>
      <c r="C818" s="36">
        <v>3307.8879999999999</v>
      </c>
      <c r="D818" s="36">
        <v>3578.098</v>
      </c>
      <c r="E818" s="36">
        <v>4114.4040000000005</v>
      </c>
      <c r="F818" s="36">
        <v>5385.07</v>
      </c>
      <c r="G818" s="36">
        <v>6002.3389999999999</v>
      </c>
      <c r="H818" s="36">
        <v>8287.1864999999998</v>
      </c>
      <c r="I818" s="36">
        <v>16895.091</v>
      </c>
    </row>
    <row r="819" spans="2:9">
      <c r="B819" s="96" t="s">
        <v>291</v>
      </c>
      <c r="C819" s="36">
        <v>1089.0029999999999</v>
      </c>
      <c r="D819" s="36">
        <v>1107.2360000000001</v>
      </c>
      <c r="E819" s="36">
        <v>1057.249</v>
      </c>
      <c r="F819" s="36">
        <v>1324.97</v>
      </c>
      <c r="G819" s="36">
        <v>2068.4110000000001</v>
      </c>
      <c r="H819" s="36">
        <v>3752.8114999999998</v>
      </c>
      <c r="I819" s="36">
        <v>6841.241</v>
      </c>
    </row>
    <row r="820" spans="2:9">
      <c r="B820" s="146" t="s">
        <v>292</v>
      </c>
      <c r="C820" s="36">
        <v>0</v>
      </c>
      <c r="D820" s="36">
        <v>0</v>
      </c>
      <c r="E820" s="36">
        <v>0</v>
      </c>
      <c r="F820" s="36">
        <v>0</v>
      </c>
      <c r="G820" s="36">
        <v>0</v>
      </c>
      <c r="H820" s="36">
        <v>314.79050000000001</v>
      </c>
      <c r="I820" s="36">
        <v>143.95699999999999</v>
      </c>
    </row>
    <row r="821" spans="2:9" ht="15">
      <c r="B821" s="146" t="s">
        <v>307</v>
      </c>
      <c r="C821" s="36">
        <v>1089.0029999999999</v>
      </c>
      <c r="D821" s="36">
        <v>1107.2360000000001</v>
      </c>
      <c r="E821" s="36">
        <v>1057.249</v>
      </c>
      <c r="F821" s="36">
        <v>1324.97</v>
      </c>
      <c r="G821" s="36">
        <v>2068.4110000000001</v>
      </c>
      <c r="H821" s="36">
        <v>3438.0210000000002</v>
      </c>
      <c r="I821" s="36">
        <v>6697.2839999999997</v>
      </c>
    </row>
    <row r="822" spans="2:9">
      <c r="B822" s="96" t="s">
        <v>294</v>
      </c>
      <c r="C822" s="36">
        <v>1341.614</v>
      </c>
      <c r="D822" s="36">
        <v>1412.3440000000001</v>
      </c>
      <c r="E822" s="36">
        <v>1942.172</v>
      </c>
      <c r="F822" s="36">
        <v>2842.7280000000001</v>
      </c>
      <c r="G822" s="36">
        <v>3370.6469999999999</v>
      </c>
      <c r="H822" s="36">
        <v>3160.94</v>
      </c>
      <c r="I822" s="36">
        <v>10052.049999999999</v>
      </c>
    </row>
    <row r="823" spans="2:9">
      <c r="B823" s="96" t="s">
        <v>236</v>
      </c>
      <c r="C823" s="36">
        <v>877.27100000000019</v>
      </c>
      <c r="D823" s="36">
        <v>1058.518</v>
      </c>
      <c r="E823" s="36">
        <v>1114.9829999999999</v>
      </c>
      <c r="F823" s="36">
        <v>1217.3720000000001</v>
      </c>
      <c r="G823" s="36">
        <v>563.28099999999995</v>
      </c>
      <c r="H823" s="36">
        <v>1373.4349999999999</v>
      </c>
      <c r="I823" s="36">
        <v>1.8</v>
      </c>
    </row>
    <row r="824" spans="2:9">
      <c r="B824" s="96"/>
      <c r="C824" s="36"/>
      <c r="D824" s="36"/>
      <c r="E824" s="36"/>
      <c r="F824" s="36"/>
      <c r="G824" s="36"/>
      <c r="H824" s="36"/>
      <c r="I824" s="36"/>
    </row>
    <row r="825" spans="2:9">
      <c r="B825" s="93" t="s">
        <v>308</v>
      </c>
      <c r="C825" s="36">
        <v>497.63400000000001</v>
      </c>
      <c r="D825" s="36">
        <v>607.14499999999998</v>
      </c>
      <c r="E825" s="36">
        <v>593.66099999999994</v>
      </c>
      <c r="F825" s="36">
        <v>658.20600000000002</v>
      </c>
      <c r="G825" s="36">
        <v>798.11500000000001</v>
      </c>
      <c r="H825" s="36">
        <v>982.20799999999997</v>
      </c>
      <c r="I825" s="36">
        <v>544477</v>
      </c>
    </row>
    <row r="826" spans="2:9">
      <c r="B826" s="96" t="s">
        <v>309</v>
      </c>
      <c r="C826" s="36">
        <v>0</v>
      </c>
      <c r="D826" s="36">
        <v>0</v>
      </c>
      <c r="E826" s="36">
        <v>0</v>
      </c>
      <c r="F826" s="36">
        <v>0</v>
      </c>
      <c r="G826" s="36">
        <v>8.1590000000000007</v>
      </c>
      <c r="H826" s="36">
        <v>11.49</v>
      </c>
      <c r="I826" s="36">
        <v>360000</v>
      </c>
    </row>
    <row r="827" spans="2:9">
      <c r="B827" s="96" t="s">
        <v>310</v>
      </c>
      <c r="C827" s="36">
        <v>497.63400000000001</v>
      </c>
      <c r="D827" s="36">
        <v>607.14499999999998</v>
      </c>
      <c r="E827" s="36">
        <v>593.66099999999994</v>
      </c>
      <c r="F827" s="36">
        <v>658.20600000000002</v>
      </c>
      <c r="G827" s="36">
        <v>789.95600000000002</v>
      </c>
      <c r="H827" s="36">
        <v>970.71799999999996</v>
      </c>
      <c r="I827" s="36">
        <v>184477</v>
      </c>
    </row>
    <row r="828" spans="2:9">
      <c r="B828" s="96" t="s">
        <v>311</v>
      </c>
      <c r="C828" s="36">
        <v>0</v>
      </c>
      <c r="D828" s="36">
        <v>0</v>
      </c>
      <c r="E828" s="36">
        <v>0</v>
      </c>
      <c r="F828" s="36">
        <v>0</v>
      </c>
      <c r="G828" s="36">
        <v>0</v>
      </c>
      <c r="H828" s="36">
        <v>0</v>
      </c>
      <c r="I828" s="36">
        <v>0</v>
      </c>
    </row>
    <row r="829" spans="2:9">
      <c r="B829" s="96" t="s">
        <v>312</v>
      </c>
      <c r="C829" s="36">
        <v>0</v>
      </c>
      <c r="D829" s="36">
        <v>0</v>
      </c>
      <c r="E829" s="36">
        <v>0</v>
      </c>
      <c r="F829" s="36">
        <v>0</v>
      </c>
      <c r="G829" s="36">
        <v>0</v>
      </c>
      <c r="H829" s="36">
        <v>0</v>
      </c>
      <c r="I829" s="36">
        <v>0</v>
      </c>
    </row>
    <row r="830" spans="2:9">
      <c r="B830" s="96" t="s">
        <v>313</v>
      </c>
      <c r="C830" s="36">
        <v>0</v>
      </c>
      <c r="D830" s="36">
        <v>0</v>
      </c>
      <c r="E830" s="36">
        <v>0</v>
      </c>
      <c r="F830" s="36">
        <v>0</v>
      </c>
      <c r="G830" s="36">
        <v>0</v>
      </c>
      <c r="H830" s="36">
        <v>0</v>
      </c>
      <c r="I830" s="36">
        <v>0</v>
      </c>
    </row>
    <row r="831" spans="2:9">
      <c r="B831" s="96" t="s">
        <v>314</v>
      </c>
      <c r="C831" s="36">
        <v>0</v>
      </c>
      <c r="D831" s="36">
        <v>0</v>
      </c>
      <c r="E831" s="36">
        <v>0</v>
      </c>
      <c r="F831" s="36">
        <v>0</v>
      </c>
      <c r="G831" s="36">
        <v>0</v>
      </c>
      <c r="H831" s="36">
        <v>0</v>
      </c>
      <c r="I831" s="36">
        <v>0</v>
      </c>
    </row>
    <row r="832" spans="2:9">
      <c r="B832" s="96"/>
      <c r="C832" s="36"/>
      <c r="D832" s="36"/>
      <c r="E832" s="36"/>
      <c r="F832" s="36"/>
      <c r="G832" s="36"/>
      <c r="H832" s="36"/>
      <c r="I832" s="36"/>
    </row>
    <row r="833" spans="2:9">
      <c r="B833" s="92" t="s">
        <v>284</v>
      </c>
      <c r="C833" s="86"/>
      <c r="D833" s="86"/>
      <c r="E833" s="86"/>
      <c r="F833" s="86"/>
      <c r="G833" s="86"/>
      <c r="H833" s="86"/>
      <c r="I833" s="86"/>
    </row>
    <row r="834" spans="2:9">
      <c r="B834" s="93" t="s">
        <v>306</v>
      </c>
      <c r="C834" s="48">
        <v>0</v>
      </c>
      <c r="D834" s="36">
        <v>0</v>
      </c>
      <c r="E834" s="36">
        <v>0</v>
      </c>
      <c r="F834" s="36">
        <v>0</v>
      </c>
      <c r="G834" s="36">
        <v>0</v>
      </c>
      <c r="H834" s="36">
        <v>1.2430000000000001</v>
      </c>
      <c r="I834" s="36">
        <v>8125</v>
      </c>
    </row>
    <row r="835" spans="2:9">
      <c r="B835" s="96" t="s">
        <v>291</v>
      </c>
      <c r="C835" s="48">
        <v>0</v>
      </c>
      <c r="D835" s="36">
        <v>0</v>
      </c>
      <c r="E835" s="36">
        <v>0</v>
      </c>
      <c r="F835" s="36">
        <v>0</v>
      </c>
      <c r="G835" s="36">
        <v>0</v>
      </c>
      <c r="H835" s="36">
        <v>0</v>
      </c>
      <c r="I835" s="36">
        <v>0</v>
      </c>
    </row>
    <row r="836" spans="2:9">
      <c r="B836" s="146" t="s">
        <v>292</v>
      </c>
      <c r="C836" s="48">
        <v>0</v>
      </c>
      <c r="D836" s="36">
        <v>0</v>
      </c>
      <c r="E836" s="36">
        <v>0</v>
      </c>
      <c r="F836" s="36">
        <v>0</v>
      </c>
      <c r="G836" s="36">
        <v>0</v>
      </c>
      <c r="H836" s="36">
        <v>0</v>
      </c>
      <c r="I836" s="36">
        <v>0</v>
      </c>
    </row>
    <row r="837" spans="2:9">
      <c r="B837" s="146" t="s">
        <v>293</v>
      </c>
      <c r="C837" s="48">
        <v>0</v>
      </c>
      <c r="D837" s="36">
        <v>0</v>
      </c>
      <c r="E837" s="36">
        <v>0</v>
      </c>
      <c r="F837" s="36">
        <v>0</v>
      </c>
      <c r="G837" s="36">
        <v>0</v>
      </c>
      <c r="H837" s="36">
        <v>0</v>
      </c>
      <c r="I837" s="36">
        <v>0</v>
      </c>
    </row>
    <row r="838" spans="2:9">
      <c r="B838" s="96" t="s">
        <v>294</v>
      </c>
      <c r="C838" s="48">
        <v>0</v>
      </c>
      <c r="D838" s="36">
        <v>0</v>
      </c>
      <c r="E838" s="36">
        <v>0</v>
      </c>
      <c r="F838" s="36">
        <v>0</v>
      </c>
      <c r="G838" s="36">
        <v>0</v>
      </c>
      <c r="H838" s="36">
        <v>0</v>
      </c>
      <c r="I838" s="36">
        <v>0</v>
      </c>
    </row>
    <row r="839" spans="2:9">
      <c r="B839" s="96" t="s">
        <v>236</v>
      </c>
      <c r="C839" s="48">
        <v>0</v>
      </c>
      <c r="D839" s="36">
        <v>0</v>
      </c>
      <c r="E839" s="36">
        <v>0</v>
      </c>
      <c r="F839" s="36">
        <v>0</v>
      </c>
      <c r="G839" s="36">
        <v>0</v>
      </c>
      <c r="H839" s="36">
        <v>1.2430000000000001</v>
      </c>
      <c r="I839" s="36">
        <v>8125</v>
      </c>
    </row>
    <row r="840" spans="2:9">
      <c r="B840" s="96"/>
      <c r="C840" s="86"/>
      <c r="D840" s="36"/>
      <c r="E840" s="36"/>
      <c r="F840" s="36"/>
      <c r="G840" s="36"/>
      <c r="H840" s="36"/>
      <c r="I840" s="36"/>
    </row>
    <row r="841" spans="2:9">
      <c r="B841" s="93" t="s">
        <v>308</v>
      </c>
      <c r="C841" s="36">
        <v>237.76600000000002</v>
      </c>
      <c r="D841" s="36">
        <v>251.13900000000001</v>
      </c>
      <c r="E841" s="36">
        <v>279.24700000000001</v>
      </c>
      <c r="F841" s="36">
        <v>284.46100000000001</v>
      </c>
      <c r="G841" s="36">
        <v>715501</v>
      </c>
      <c r="H841" s="36">
        <v>1275.278</v>
      </c>
      <c r="I841" s="36">
        <v>1290.2160000000001</v>
      </c>
    </row>
    <row r="842" spans="2:9">
      <c r="B842" s="96" t="s">
        <v>309</v>
      </c>
      <c r="C842" s="36">
        <v>3.698</v>
      </c>
      <c r="D842" s="36">
        <v>5.0519999999999996</v>
      </c>
      <c r="E842" s="36">
        <v>3.5670000000000002</v>
      </c>
      <c r="F842" s="36">
        <v>7.0730000000000004</v>
      </c>
      <c r="G842" s="36">
        <v>1139</v>
      </c>
      <c r="H842" s="36">
        <v>1024.94</v>
      </c>
      <c r="I842" s="36">
        <v>1078.51</v>
      </c>
    </row>
    <row r="843" spans="2:9">
      <c r="B843" s="96" t="s">
        <v>310</v>
      </c>
      <c r="C843" s="36">
        <v>0</v>
      </c>
      <c r="D843" s="36">
        <v>0</v>
      </c>
      <c r="E843" s="36">
        <v>0</v>
      </c>
      <c r="F843" s="36">
        <v>0</v>
      </c>
      <c r="G843" s="36">
        <v>200</v>
      </c>
      <c r="H843" s="36">
        <v>28.565000000000001</v>
      </c>
      <c r="I843" s="36">
        <v>1.756</v>
      </c>
    </row>
    <row r="844" spans="2:9">
      <c r="B844" s="96" t="s">
        <v>311</v>
      </c>
      <c r="C844" s="36">
        <v>0</v>
      </c>
      <c r="D844" s="36">
        <v>0</v>
      </c>
      <c r="E844" s="36">
        <v>0</v>
      </c>
      <c r="F844" s="36">
        <v>0</v>
      </c>
      <c r="G844" s="36">
        <v>0</v>
      </c>
      <c r="H844" s="36">
        <v>0</v>
      </c>
      <c r="I844" s="36">
        <v>8.7999999999999995E-2</v>
      </c>
    </row>
    <row r="845" spans="2:9">
      <c r="B845" s="96" t="s">
        <v>312</v>
      </c>
      <c r="C845" s="36">
        <v>201.643</v>
      </c>
      <c r="D845" s="36">
        <v>216.13200000000001</v>
      </c>
      <c r="E845" s="36">
        <v>229.83099999999999</v>
      </c>
      <c r="F845" s="36">
        <v>236.12200000000001</v>
      </c>
      <c r="G845" s="36">
        <v>625769</v>
      </c>
      <c r="H845" s="36">
        <v>187.357</v>
      </c>
      <c r="I845" s="36">
        <v>187.04499999999999</v>
      </c>
    </row>
    <row r="846" spans="2:9">
      <c r="B846" s="96" t="s">
        <v>313</v>
      </c>
      <c r="C846" s="36">
        <v>32.424999999999997</v>
      </c>
      <c r="D846" s="36">
        <v>29.954999999999998</v>
      </c>
      <c r="E846" s="36">
        <v>45.848999999999997</v>
      </c>
      <c r="F846" s="36">
        <v>41.265999999999998</v>
      </c>
      <c r="G846" s="36">
        <v>88393</v>
      </c>
      <c r="H846" s="36">
        <v>34.415999999999997</v>
      </c>
      <c r="I846" s="36">
        <v>22.817</v>
      </c>
    </row>
    <row r="847" spans="2:9">
      <c r="B847" s="96" t="s">
        <v>314</v>
      </c>
      <c r="C847" s="36">
        <v>0</v>
      </c>
      <c r="D847" s="36">
        <v>0</v>
      </c>
      <c r="E847" s="36">
        <v>0</v>
      </c>
      <c r="F847" s="36">
        <v>0</v>
      </c>
      <c r="G847" s="36">
        <v>0</v>
      </c>
      <c r="H847" s="36">
        <v>0</v>
      </c>
      <c r="I847" s="36">
        <v>0</v>
      </c>
    </row>
    <row r="848" spans="2:9">
      <c r="B848" s="93"/>
      <c r="C848" s="86"/>
      <c r="D848" s="86"/>
      <c r="E848" s="86"/>
      <c r="F848" s="86"/>
      <c r="G848" s="86"/>
      <c r="H848" s="86"/>
      <c r="I848" s="86"/>
    </row>
    <row r="849" spans="2:9">
      <c r="B849" s="92" t="s">
        <v>315</v>
      </c>
      <c r="C849" s="86"/>
      <c r="D849" s="86"/>
      <c r="E849" s="86"/>
      <c r="F849" s="86"/>
      <c r="G849" s="86"/>
      <c r="H849" s="86"/>
      <c r="I849" s="86"/>
    </row>
    <row r="850" spans="2:9">
      <c r="B850" s="93" t="s">
        <v>306</v>
      </c>
      <c r="C850" s="36">
        <v>174.93100000000001</v>
      </c>
      <c r="D850" s="36">
        <v>97.808999999999997</v>
      </c>
      <c r="E850" s="36">
        <v>136.47</v>
      </c>
      <c r="F850" s="36">
        <v>199.21600000000001</v>
      </c>
      <c r="G850" s="36">
        <v>283.99199999999996</v>
      </c>
      <c r="H850" s="36">
        <v>312.23399999999998</v>
      </c>
      <c r="I850" s="86" t="s">
        <v>124</v>
      </c>
    </row>
    <row r="851" spans="2:9">
      <c r="B851" s="96" t="s">
        <v>291</v>
      </c>
      <c r="C851" s="36">
        <v>174.93100000000001</v>
      </c>
      <c r="D851" s="36">
        <v>97.808999999999997</v>
      </c>
      <c r="E851" s="36">
        <v>136.47</v>
      </c>
      <c r="F851" s="36">
        <v>199.21600000000001</v>
      </c>
      <c r="G851" s="36">
        <v>281.55099999999999</v>
      </c>
      <c r="H851" s="36">
        <v>190.94300000000001</v>
      </c>
      <c r="I851" s="86" t="s">
        <v>124</v>
      </c>
    </row>
    <row r="852" spans="2:9">
      <c r="B852" s="146" t="s">
        <v>292</v>
      </c>
      <c r="C852" s="86" t="s">
        <v>124</v>
      </c>
      <c r="D852" s="86" t="s">
        <v>124</v>
      </c>
      <c r="E852" s="86" t="s">
        <v>124</v>
      </c>
      <c r="F852" s="86" t="s">
        <v>124</v>
      </c>
      <c r="G852" s="86" t="s">
        <v>124</v>
      </c>
      <c r="H852" s="36">
        <v>119.643</v>
      </c>
      <c r="I852" s="86" t="s">
        <v>124</v>
      </c>
    </row>
    <row r="853" spans="2:9">
      <c r="B853" s="146" t="s">
        <v>293</v>
      </c>
      <c r="C853" s="86" t="s">
        <v>124</v>
      </c>
      <c r="D853" s="86" t="s">
        <v>124</v>
      </c>
      <c r="E853" s="86" t="s">
        <v>124</v>
      </c>
      <c r="F853" s="86" t="s">
        <v>124</v>
      </c>
      <c r="G853" s="86" t="s">
        <v>124</v>
      </c>
      <c r="H853" s="36">
        <v>71.3</v>
      </c>
      <c r="I853" s="86" t="s">
        <v>124</v>
      </c>
    </row>
    <row r="854" spans="2:9">
      <c r="B854" s="96" t="s">
        <v>294</v>
      </c>
      <c r="C854" s="86" t="s">
        <v>124</v>
      </c>
      <c r="D854" s="86" t="s">
        <v>124</v>
      </c>
      <c r="E854" s="86" t="s">
        <v>124</v>
      </c>
      <c r="F854" s="86" t="s">
        <v>124</v>
      </c>
      <c r="G854" s="86" t="s">
        <v>124</v>
      </c>
      <c r="H854" s="36">
        <v>4.1000000000000002E-2</v>
      </c>
      <c r="I854" s="86" t="s">
        <v>124</v>
      </c>
    </row>
    <row r="855" spans="2:9">
      <c r="B855" s="96" t="s">
        <v>236</v>
      </c>
      <c r="C855" s="86" t="s">
        <v>124</v>
      </c>
      <c r="D855" s="86" t="s">
        <v>124</v>
      </c>
      <c r="E855" s="86" t="s">
        <v>124</v>
      </c>
      <c r="F855" s="86" t="s">
        <v>124</v>
      </c>
      <c r="G855" s="86" t="s">
        <v>124</v>
      </c>
      <c r="H855" s="36">
        <v>121.25</v>
      </c>
      <c r="I855" s="86" t="s">
        <v>124</v>
      </c>
    </row>
    <row r="856" spans="2:9">
      <c r="B856" s="96"/>
      <c r="C856" s="86"/>
      <c r="D856" s="86"/>
      <c r="E856" s="86"/>
      <c r="F856" s="86"/>
      <c r="G856" s="86"/>
      <c r="H856" s="86"/>
      <c r="I856" s="86"/>
    </row>
    <row r="857" spans="2:9">
      <c r="B857" s="93" t="s">
        <v>308</v>
      </c>
      <c r="C857" s="86" t="s">
        <v>124</v>
      </c>
      <c r="D857" s="86" t="s">
        <v>124</v>
      </c>
      <c r="E857" s="86" t="s">
        <v>124</v>
      </c>
      <c r="F857" s="86" t="s">
        <v>124</v>
      </c>
      <c r="G857" s="36">
        <v>2.4409999999999998</v>
      </c>
      <c r="H857" s="36">
        <v>0.71</v>
      </c>
      <c r="I857" s="86" t="s">
        <v>124</v>
      </c>
    </row>
    <row r="858" spans="2:9">
      <c r="B858" s="96" t="s">
        <v>309</v>
      </c>
      <c r="C858" s="86" t="s">
        <v>124</v>
      </c>
      <c r="D858" s="86" t="s">
        <v>124</v>
      </c>
      <c r="E858" s="86" t="s">
        <v>124</v>
      </c>
      <c r="F858" s="86" t="s">
        <v>124</v>
      </c>
      <c r="G858" s="36">
        <v>2.4409999999999998</v>
      </c>
      <c r="H858" s="36">
        <v>0.71</v>
      </c>
      <c r="I858" s="86" t="s">
        <v>124</v>
      </c>
    </row>
    <row r="859" spans="2:9">
      <c r="B859" s="96" t="s">
        <v>310</v>
      </c>
      <c r="C859" s="86" t="s">
        <v>124</v>
      </c>
      <c r="D859" s="86" t="s">
        <v>124</v>
      </c>
      <c r="E859" s="86" t="s">
        <v>124</v>
      </c>
      <c r="F859" s="86" t="s">
        <v>124</v>
      </c>
      <c r="G859" s="36">
        <v>0</v>
      </c>
      <c r="H859" s="36">
        <v>0</v>
      </c>
      <c r="I859" s="86" t="s">
        <v>124</v>
      </c>
    </row>
    <row r="860" spans="2:9">
      <c r="B860" s="96" t="s">
        <v>311</v>
      </c>
      <c r="C860" s="86" t="s">
        <v>124</v>
      </c>
      <c r="D860" s="86" t="s">
        <v>124</v>
      </c>
      <c r="E860" s="86" t="s">
        <v>124</v>
      </c>
      <c r="F860" s="86" t="s">
        <v>124</v>
      </c>
      <c r="G860" s="36">
        <v>0</v>
      </c>
      <c r="H860" s="36">
        <v>0</v>
      </c>
      <c r="I860" s="86" t="s">
        <v>124</v>
      </c>
    </row>
    <row r="861" spans="2:9">
      <c r="B861" s="96" t="s">
        <v>312</v>
      </c>
      <c r="C861" s="86" t="s">
        <v>124</v>
      </c>
      <c r="D861" s="86" t="s">
        <v>124</v>
      </c>
      <c r="E861" s="86" t="s">
        <v>124</v>
      </c>
      <c r="F861" s="86" t="s">
        <v>124</v>
      </c>
      <c r="G861" s="36">
        <v>0</v>
      </c>
      <c r="H861" s="36">
        <v>0</v>
      </c>
      <c r="I861" s="86" t="s">
        <v>124</v>
      </c>
    </row>
    <row r="862" spans="2:9">
      <c r="B862" s="96" t="s">
        <v>313</v>
      </c>
      <c r="C862" s="86" t="s">
        <v>124</v>
      </c>
      <c r="D862" s="86" t="s">
        <v>124</v>
      </c>
      <c r="E862" s="86" t="s">
        <v>124</v>
      </c>
      <c r="F862" s="86" t="s">
        <v>124</v>
      </c>
      <c r="G862" s="36">
        <v>0</v>
      </c>
      <c r="H862" s="36">
        <v>0</v>
      </c>
      <c r="I862" s="86" t="s">
        <v>124</v>
      </c>
    </row>
    <row r="863" spans="2:9">
      <c r="B863" s="96" t="s">
        <v>314</v>
      </c>
      <c r="C863" s="86" t="s">
        <v>124</v>
      </c>
      <c r="D863" s="86" t="s">
        <v>124</v>
      </c>
      <c r="E863" s="86" t="s">
        <v>124</v>
      </c>
      <c r="F863" s="86" t="s">
        <v>124</v>
      </c>
      <c r="G863" s="36">
        <v>0</v>
      </c>
      <c r="H863" s="36">
        <v>0</v>
      </c>
      <c r="I863" s="86" t="s">
        <v>124</v>
      </c>
    </row>
    <row r="864" spans="2:9">
      <c r="B864" s="93"/>
      <c r="C864" s="86"/>
      <c r="D864" s="86"/>
      <c r="E864" s="86"/>
      <c r="F864" s="86"/>
      <c r="G864" s="86"/>
      <c r="H864" s="86"/>
      <c r="I864" s="86"/>
    </row>
    <row r="865" spans="2:9">
      <c r="B865" s="92" t="s">
        <v>316</v>
      </c>
      <c r="C865" s="86"/>
      <c r="D865" s="86"/>
      <c r="E865" s="86"/>
      <c r="F865" s="86"/>
      <c r="G865" s="86"/>
      <c r="H865" s="86"/>
      <c r="I865" s="86"/>
    </row>
    <row r="866" spans="2:9">
      <c r="B866" s="93" t="s">
        <v>306</v>
      </c>
      <c r="C866" s="86" t="s">
        <v>124</v>
      </c>
      <c r="D866" s="86" t="s">
        <v>124</v>
      </c>
      <c r="E866" s="86" t="s">
        <v>124</v>
      </c>
      <c r="F866" s="86" t="s">
        <v>124</v>
      </c>
      <c r="G866" s="86" t="s">
        <v>124</v>
      </c>
      <c r="H866" s="36">
        <v>538950</v>
      </c>
      <c r="I866" s="36">
        <v>606689</v>
      </c>
    </row>
    <row r="867" spans="2:9">
      <c r="B867" s="96" t="s">
        <v>291</v>
      </c>
      <c r="C867" s="86" t="s">
        <v>124</v>
      </c>
      <c r="D867" s="86" t="s">
        <v>124</v>
      </c>
      <c r="E867" s="86" t="s">
        <v>124</v>
      </c>
      <c r="F867" s="86" t="s">
        <v>124</v>
      </c>
      <c r="G867" s="86" t="s">
        <v>124</v>
      </c>
      <c r="H867" s="36">
        <v>4</v>
      </c>
      <c r="I867" s="36">
        <v>159</v>
      </c>
    </row>
    <row r="868" spans="2:9">
      <c r="B868" s="146" t="s">
        <v>292</v>
      </c>
      <c r="C868" s="86" t="s">
        <v>124</v>
      </c>
      <c r="D868" s="86" t="s">
        <v>124</v>
      </c>
      <c r="E868" s="86" t="s">
        <v>124</v>
      </c>
      <c r="F868" s="86" t="s">
        <v>124</v>
      </c>
      <c r="G868" s="86" t="s">
        <v>124</v>
      </c>
      <c r="H868" s="36">
        <v>0</v>
      </c>
      <c r="I868" s="36">
        <v>0</v>
      </c>
    </row>
    <row r="869" spans="2:9">
      <c r="B869" s="146" t="s">
        <v>293</v>
      </c>
      <c r="C869" s="86">
        <v>644</v>
      </c>
      <c r="D869" s="36">
        <v>1344</v>
      </c>
      <c r="E869" s="36">
        <v>1289</v>
      </c>
      <c r="F869" s="36">
        <v>495</v>
      </c>
      <c r="G869" s="36">
        <v>1</v>
      </c>
      <c r="H869" s="36">
        <v>4</v>
      </c>
      <c r="I869" s="36">
        <v>159</v>
      </c>
    </row>
    <row r="870" spans="2:9">
      <c r="B870" s="96" t="s">
        <v>294</v>
      </c>
      <c r="C870" s="86">
        <v>80</v>
      </c>
      <c r="D870" s="36">
        <v>31</v>
      </c>
      <c r="E870" s="36">
        <v>102</v>
      </c>
      <c r="F870" s="36">
        <v>60</v>
      </c>
      <c r="G870" s="36">
        <v>52</v>
      </c>
      <c r="H870" s="36">
        <v>74</v>
      </c>
      <c r="I870" s="36">
        <v>17</v>
      </c>
    </row>
    <row r="871" spans="2:9">
      <c r="B871" s="96" t="s">
        <v>236</v>
      </c>
      <c r="C871" s="86">
        <v>84357</v>
      </c>
      <c r="D871" s="36">
        <v>126161</v>
      </c>
      <c r="E871" s="36">
        <v>162786</v>
      </c>
      <c r="F871" s="36">
        <v>233524</v>
      </c>
      <c r="G871" s="36">
        <v>343580</v>
      </c>
      <c r="H871" s="36">
        <v>538872</v>
      </c>
      <c r="I871" s="36">
        <v>606513</v>
      </c>
    </row>
    <row r="872" spans="2:9">
      <c r="B872" s="96"/>
      <c r="C872" s="86"/>
      <c r="D872" s="86"/>
      <c r="E872" s="86"/>
      <c r="F872" s="86"/>
      <c r="G872" s="86"/>
      <c r="H872" s="86"/>
      <c r="I872" s="86"/>
    </row>
    <row r="873" spans="2:9">
      <c r="B873" s="93" t="s">
        <v>308</v>
      </c>
      <c r="C873" s="86" t="s">
        <v>124</v>
      </c>
      <c r="D873" s="86" t="s">
        <v>124</v>
      </c>
      <c r="E873" s="86" t="s">
        <v>124</v>
      </c>
      <c r="F873" s="86" t="s">
        <v>124</v>
      </c>
      <c r="G873" s="86" t="s">
        <v>124</v>
      </c>
      <c r="H873" s="36">
        <v>0</v>
      </c>
      <c r="I873" s="36">
        <v>0</v>
      </c>
    </row>
    <row r="874" spans="2:9">
      <c r="B874" s="96" t="s">
        <v>309</v>
      </c>
      <c r="C874" s="86" t="s">
        <v>124</v>
      </c>
      <c r="D874" s="86" t="s">
        <v>124</v>
      </c>
      <c r="E874" s="86" t="s">
        <v>124</v>
      </c>
      <c r="F874" s="86" t="s">
        <v>124</v>
      </c>
      <c r="G874" s="86" t="s">
        <v>124</v>
      </c>
      <c r="H874" s="36">
        <v>0</v>
      </c>
      <c r="I874" s="36">
        <v>0</v>
      </c>
    </row>
    <row r="875" spans="2:9">
      <c r="B875" s="96" t="s">
        <v>310</v>
      </c>
      <c r="C875" s="86" t="s">
        <v>124</v>
      </c>
      <c r="D875" s="86" t="s">
        <v>124</v>
      </c>
      <c r="E875" s="86" t="s">
        <v>124</v>
      </c>
      <c r="F875" s="86" t="s">
        <v>124</v>
      </c>
      <c r="G875" s="86" t="s">
        <v>124</v>
      </c>
      <c r="H875" s="36">
        <v>0</v>
      </c>
      <c r="I875" s="36">
        <v>0</v>
      </c>
    </row>
    <row r="876" spans="2:9">
      <c r="B876" s="96" t="s">
        <v>311</v>
      </c>
      <c r="C876" s="86" t="s">
        <v>124</v>
      </c>
      <c r="D876" s="86" t="s">
        <v>124</v>
      </c>
      <c r="E876" s="86" t="s">
        <v>124</v>
      </c>
      <c r="F876" s="86" t="s">
        <v>124</v>
      </c>
      <c r="G876" s="86" t="s">
        <v>124</v>
      </c>
      <c r="H876" s="36">
        <v>0</v>
      </c>
      <c r="I876" s="36">
        <v>0</v>
      </c>
    </row>
    <row r="877" spans="2:9">
      <c r="B877" s="96" t="s">
        <v>312</v>
      </c>
      <c r="C877" s="86" t="s">
        <v>124</v>
      </c>
      <c r="D877" s="86" t="s">
        <v>124</v>
      </c>
      <c r="E877" s="86" t="s">
        <v>124</v>
      </c>
      <c r="F877" s="86" t="s">
        <v>124</v>
      </c>
      <c r="G877" s="86" t="s">
        <v>124</v>
      </c>
      <c r="H877" s="36">
        <v>0</v>
      </c>
      <c r="I877" s="36">
        <v>0</v>
      </c>
    </row>
    <row r="878" spans="2:9">
      <c r="B878" s="96" t="s">
        <v>313</v>
      </c>
      <c r="C878" s="86" t="s">
        <v>124</v>
      </c>
      <c r="D878" s="86" t="s">
        <v>124</v>
      </c>
      <c r="E878" s="86" t="s">
        <v>124</v>
      </c>
      <c r="F878" s="86" t="s">
        <v>124</v>
      </c>
      <c r="G878" s="86" t="s">
        <v>124</v>
      </c>
      <c r="H878" s="36">
        <v>0</v>
      </c>
      <c r="I878" s="36">
        <v>0</v>
      </c>
    </row>
    <row r="879" spans="2:9">
      <c r="B879" s="96" t="s">
        <v>314</v>
      </c>
      <c r="C879" s="86" t="s">
        <v>124</v>
      </c>
      <c r="D879" s="86" t="s">
        <v>124</v>
      </c>
      <c r="E879" s="86" t="s">
        <v>124</v>
      </c>
      <c r="F879" s="86" t="s">
        <v>124</v>
      </c>
      <c r="G879" s="86" t="s">
        <v>124</v>
      </c>
      <c r="H879" s="36">
        <v>0</v>
      </c>
      <c r="I879" s="36">
        <v>0</v>
      </c>
    </row>
    <row r="880" spans="2:9">
      <c r="B880" s="93"/>
      <c r="C880" s="86"/>
      <c r="D880" s="86"/>
      <c r="E880" s="86"/>
      <c r="F880" s="86"/>
      <c r="G880" s="86"/>
      <c r="H880" s="86"/>
      <c r="I880" s="86"/>
    </row>
    <row r="881" spans="2:9">
      <c r="B881" s="92" t="s">
        <v>317</v>
      </c>
      <c r="C881" s="86"/>
      <c r="D881" s="86"/>
      <c r="E881" s="86"/>
      <c r="F881" s="86"/>
      <c r="G881" s="86"/>
      <c r="H881" s="86"/>
      <c r="I881" s="86"/>
    </row>
    <row r="882" spans="2:9">
      <c r="B882" s="93" t="s">
        <v>306</v>
      </c>
      <c r="C882" s="86">
        <v>50.15</v>
      </c>
      <c r="D882" s="36">
        <v>69.289000000000001</v>
      </c>
      <c r="E882" s="36">
        <v>512.61300000000006</v>
      </c>
      <c r="F882" s="36">
        <v>400688</v>
      </c>
      <c r="G882" s="36">
        <v>338963</v>
      </c>
      <c r="H882" s="36">
        <v>260542</v>
      </c>
      <c r="I882" s="36">
        <v>147550</v>
      </c>
    </row>
    <row r="883" spans="2:9">
      <c r="B883" s="96" t="s">
        <v>291</v>
      </c>
      <c r="C883" s="86">
        <v>50.15</v>
      </c>
      <c r="D883" s="36">
        <v>69.289000000000001</v>
      </c>
      <c r="E883" s="36">
        <v>512.61300000000006</v>
      </c>
      <c r="F883" s="36">
        <v>400688</v>
      </c>
      <c r="G883" s="36">
        <v>338963</v>
      </c>
      <c r="H883" s="36">
        <v>260542</v>
      </c>
      <c r="I883" s="36">
        <v>147550</v>
      </c>
    </row>
    <row r="884" spans="2:9">
      <c r="B884" s="146" t="s">
        <v>292</v>
      </c>
      <c r="C884" s="86">
        <v>41.89</v>
      </c>
      <c r="D884" s="36">
        <v>58.643000000000001</v>
      </c>
      <c r="E884" s="36">
        <v>441.71699999999998</v>
      </c>
      <c r="F884" s="36">
        <v>217729</v>
      </c>
      <c r="G884" s="36">
        <v>128832</v>
      </c>
      <c r="H884" s="36">
        <v>90222</v>
      </c>
      <c r="I884" s="36">
        <v>101829</v>
      </c>
    </row>
    <row r="885" spans="2:9">
      <c r="B885" s="146" t="s">
        <v>293</v>
      </c>
      <c r="C885" s="86">
        <v>8.26</v>
      </c>
      <c r="D885" s="36">
        <v>10.646000000000001</v>
      </c>
      <c r="E885" s="36">
        <v>70.896000000000072</v>
      </c>
      <c r="F885" s="36">
        <v>182959</v>
      </c>
      <c r="G885" s="36">
        <v>210131</v>
      </c>
      <c r="H885" s="36">
        <v>170320</v>
      </c>
      <c r="I885" s="36">
        <v>45721</v>
      </c>
    </row>
    <row r="886" spans="2:9">
      <c r="B886" s="96" t="s">
        <v>294</v>
      </c>
      <c r="C886" s="86" t="s">
        <v>124</v>
      </c>
      <c r="D886" s="86" t="s">
        <v>124</v>
      </c>
      <c r="E886" s="86" t="s">
        <v>124</v>
      </c>
      <c r="F886" s="86" t="s">
        <v>124</v>
      </c>
      <c r="G886" s="86" t="s">
        <v>124</v>
      </c>
      <c r="H886" s="36">
        <v>0</v>
      </c>
      <c r="I886" s="36">
        <v>0</v>
      </c>
    </row>
    <row r="887" spans="2:9">
      <c r="B887" s="96" t="s">
        <v>236</v>
      </c>
      <c r="C887" s="86" t="s">
        <v>124</v>
      </c>
      <c r="D887" s="86" t="s">
        <v>124</v>
      </c>
      <c r="E887" s="86" t="s">
        <v>124</v>
      </c>
      <c r="F887" s="86" t="s">
        <v>124</v>
      </c>
      <c r="G887" s="86" t="s">
        <v>124</v>
      </c>
      <c r="H887" s="36">
        <v>0</v>
      </c>
      <c r="I887" s="36">
        <v>0</v>
      </c>
    </row>
    <row r="888" spans="2:9">
      <c r="B888" s="96"/>
      <c r="C888" s="86"/>
      <c r="D888" s="86"/>
      <c r="E888" s="86"/>
      <c r="F888" s="86"/>
      <c r="G888" s="86"/>
      <c r="H888" s="86"/>
      <c r="I888" s="86"/>
    </row>
    <row r="889" spans="2:9">
      <c r="B889" s="93" t="s">
        <v>308</v>
      </c>
      <c r="C889" s="86" t="s">
        <v>124</v>
      </c>
      <c r="D889" s="86" t="s">
        <v>124</v>
      </c>
      <c r="E889" s="86" t="s">
        <v>124</v>
      </c>
      <c r="F889" s="86" t="s">
        <v>124</v>
      </c>
      <c r="G889" s="86" t="s">
        <v>124</v>
      </c>
      <c r="H889" s="36">
        <v>0</v>
      </c>
      <c r="I889" s="36">
        <v>0</v>
      </c>
    </row>
    <row r="890" spans="2:9">
      <c r="B890" s="96" t="s">
        <v>309</v>
      </c>
      <c r="C890" s="86" t="s">
        <v>124</v>
      </c>
      <c r="D890" s="86" t="s">
        <v>124</v>
      </c>
      <c r="E890" s="86" t="s">
        <v>124</v>
      </c>
      <c r="F890" s="86" t="s">
        <v>124</v>
      </c>
      <c r="G890" s="86" t="s">
        <v>124</v>
      </c>
      <c r="H890" s="36">
        <v>0</v>
      </c>
      <c r="I890" s="36">
        <v>0</v>
      </c>
    </row>
    <row r="891" spans="2:9">
      <c r="B891" s="96" t="s">
        <v>310</v>
      </c>
      <c r="C891" s="86" t="s">
        <v>124</v>
      </c>
      <c r="D891" s="86" t="s">
        <v>124</v>
      </c>
      <c r="E891" s="86" t="s">
        <v>124</v>
      </c>
      <c r="F891" s="86" t="s">
        <v>124</v>
      </c>
      <c r="G891" s="86" t="s">
        <v>124</v>
      </c>
      <c r="H891" s="36">
        <v>0</v>
      </c>
      <c r="I891" s="36">
        <v>0</v>
      </c>
    </row>
    <row r="892" spans="2:9">
      <c r="B892" s="96" t="s">
        <v>311</v>
      </c>
      <c r="C892" s="86" t="s">
        <v>124</v>
      </c>
      <c r="D892" s="86" t="s">
        <v>124</v>
      </c>
      <c r="E892" s="86" t="s">
        <v>124</v>
      </c>
      <c r="F892" s="86" t="s">
        <v>124</v>
      </c>
      <c r="G892" s="86" t="s">
        <v>124</v>
      </c>
      <c r="H892" s="36">
        <v>0</v>
      </c>
      <c r="I892" s="36">
        <v>0</v>
      </c>
    </row>
    <row r="893" spans="2:9">
      <c r="B893" s="96" t="s">
        <v>312</v>
      </c>
      <c r="C893" s="86" t="s">
        <v>124</v>
      </c>
      <c r="D893" s="86" t="s">
        <v>124</v>
      </c>
      <c r="E893" s="86" t="s">
        <v>124</v>
      </c>
      <c r="F893" s="86" t="s">
        <v>124</v>
      </c>
      <c r="G893" s="86" t="s">
        <v>124</v>
      </c>
      <c r="H893" s="36">
        <v>0</v>
      </c>
      <c r="I893" s="36">
        <v>0</v>
      </c>
    </row>
    <row r="894" spans="2:9">
      <c r="B894" s="96" t="s">
        <v>313</v>
      </c>
      <c r="C894" s="86" t="s">
        <v>124</v>
      </c>
      <c r="D894" s="86" t="s">
        <v>124</v>
      </c>
      <c r="E894" s="86" t="s">
        <v>124</v>
      </c>
      <c r="F894" s="86" t="s">
        <v>124</v>
      </c>
      <c r="G894" s="86" t="s">
        <v>124</v>
      </c>
      <c r="H894" s="36">
        <v>0</v>
      </c>
      <c r="I894" s="36">
        <v>0</v>
      </c>
    </row>
    <row r="895" spans="2:9" ht="15" thickBot="1">
      <c r="B895" s="133" t="s">
        <v>314</v>
      </c>
      <c r="C895" s="147" t="s">
        <v>124</v>
      </c>
      <c r="D895" s="147" t="s">
        <v>124</v>
      </c>
      <c r="E895" s="147" t="s">
        <v>124</v>
      </c>
      <c r="F895" s="147" t="s">
        <v>124</v>
      </c>
      <c r="G895" s="147" t="s">
        <v>124</v>
      </c>
      <c r="H895" s="23">
        <v>0</v>
      </c>
      <c r="I895" s="23">
        <v>0</v>
      </c>
    </row>
    <row r="896" spans="2:9" ht="15" thickTop="1">
      <c r="B896" s="1317" t="s">
        <v>1703</v>
      </c>
      <c r="C896" s="1317"/>
      <c r="D896" s="1317"/>
      <c r="E896" s="1317"/>
      <c r="F896" s="1317"/>
      <c r="G896" s="1317"/>
      <c r="H896" s="1317"/>
      <c r="I896" s="1317"/>
    </row>
    <row r="897" spans="2:9">
      <c r="B897" s="119"/>
      <c r="C897" s="14"/>
      <c r="D897" s="14"/>
      <c r="E897" s="14"/>
      <c r="F897" s="14"/>
      <c r="G897" s="14"/>
      <c r="H897" s="14"/>
      <c r="I897" s="14"/>
    </row>
    <row r="898" spans="2:9">
      <c r="B898" s="24" t="s">
        <v>42</v>
      </c>
      <c r="C898" s="24"/>
      <c r="D898" s="24"/>
      <c r="E898" s="24"/>
      <c r="F898" s="24"/>
      <c r="G898" s="24"/>
      <c r="H898" s="882"/>
      <c r="I898" s="882"/>
    </row>
    <row r="899" spans="2:9">
      <c r="B899" s="13" t="s">
        <v>41</v>
      </c>
      <c r="C899" s="14"/>
      <c r="D899" s="14"/>
      <c r="E899" s="14"/>
      <c r="F899" s="14"/>
      <c r="G899" s="14"/>
      <c r="H899" s="14"/>
      <c r="I899" s="14"/>
    </row>
    <row r="900" spans="2:9">
      <c r="B900" s="142" t="s">
        <v>318</v>
      </c>
      <c r="C900" s="14"/>
      <c r="D900" s="14"/>
      <c r="E900" s="14"/>
      <c r="F900" s="14"/>
      <c r="G900" s="14"/>
      <c r="H900" s="14"/>
      <c r="I900" s="14"/>
    </row>
    <row r="901" spans="2:9">
      <c r="B901" s="142"/>
      <c r="C901" s="14"/>
      <c r="D901" s="14"/>
      <c r="E901" s="14"/>
      <c r="F901" s="14"/>
      <c r="G901" s="14"/>
      <c r="H901" s="14"/>
      <c r="I901" s="14"/>
    </row>
    <row r="902" spans="2:9">
      <c r="B902" s="16"/>
      <c r="C902" s="17">
        <v>2014</v>
      </c>
      <c r="D902" s="17">
        <v>2015</v>
      </c>
      <c r="E902" s="17">
        <v>2016</v>
      </c>
      <c r="F902" s="17">
        <v>2017</v>
      </c>
      <c r="G902" s="17">
        <v>2018</v>
      </c>
      <c r="H902" s="17">
        <v>2019</v>
      </c>
      <c r="I902" s="17">
        <v>2020</v>
      </c>
    </row>
    <row r="903" spans="2:9">
      <c r="B903" s="92" t="s">
        <v>305</v>
      </c>
      <c r="C903" s="106"/>
      <c r="D903" s="106"/>
      <c r="E903" s="106"/>
      <c r="F903" s="106"/>
      <c r="G903" s="106"/>
      <c r="H903" s="939"/>
      <c r="I903" s="939"/>
    </row>
    <row r="904" spans="2:9">
      <c r="B904" s="93" t="s">
        <v>319</v>
      </c>
      <c r="C904" s="34">
        <v>76591.412806717519</v>
      </c>
      <c r="D904" s="458">
        <v>57656.958567935406</v>
      </c>
      <c r="E904" s="458">
        <v>83885.819567239538</v>
      </c>
      <c r="F904" s="458">
        <v>136279.51571837947</v>
      </c>
      <c r="G904" s="458">
        <v>110305.11942211102</v>
      </c>
      <c r="H904" s="458">
        <v>130075.37080559312</v>
      </c>
      <c r="I904" s="458">
        <v>69666.968050677446</v>
      </c>
    </row>
    <row r="905" spans="2:9">
      <c r="B905" s="96" t="s">
        <v>291</v>
      </c>
      <c r="C905" s="34">
        <v>60941.169786267477</v>
      </c>
      <c r="D905" s="458">
        <v>41520.933922312186</v>
      </c>
      <c r="E905" s="458">
        <v>67656.902364327892</v>
      </c>
      <c r="F905" s="458">
        <v>115240.18834357789</v>
      </c>
      <c r="G905" s="458">
        <v>91836.998727792568</v>
      </c>
      <c r="H905" s="458">
        <v>90208.38151879955</v>
      </c>
      <c r="I905" s="458">
        <v>69595.70950822439</v>
      </c>
    </row>
    <row r="906" spans="2:9">
      <c r="B906" s="136" t="s">
        <v>292</v>
      </c>
      <c r="C906" s="34">
        <v>0</v>
      </c>
      <c r="D906" s="458">
        <v>0</v>
      </c>
      <c r="E906" s="458">
        <v>0</v>
      </c>
      <c r="F906" s="458">
        <v>0</v>
      </c>
      <c r="G906" s="458">
        <v>0</v>
      </c>
      <c r="H906" s="458">
        <v>14855.874042081976</v>
      </c>
      <c r="I906" s="458">
        <v>63259.546893617779</v>
      </c>
    </row>
    <row r="907" spans="2:9" ht="15.6">
      <c r="B907" s="136" t="s">
        <v>320</v>
      </c>
      <c r="C907" s="34">
        <v>60941.169786267477</v>
      </c>
      <c r="D907" s="458">
        <v>41520.933922312186</v>
      </c>
      <c r="E907" s="458">
        <v>67656.902364327892</v>
      </c>
      <c r="F907" s="458">
        <v>115240.18834357789</v>
      </c>
      <c r="G907" s="458">
        <v>91836.998727792568</v>
      </c>
      <c r="H907" s="458">
        <v>75352.507476717583</v>
      </c>
      <c r="I907" s="458">
        <v>6336.1626146066083</v>
      </c>
    </row>
    <row r="908" spans="2:9">
      <c r="B908" s="96" t="s">
        <v>294</v>
      </c>
      <c r="C908" s="34">
        <v>4904.7064990182389</v>
      </c>
      <c r="D908" s="458">
        <v>3664.3733792364469</v>
      </c>
      <c r="E908" s="458">
        <v>4370.6390742192534</v>
      </c>
      <c r="F908" s="458">
        <v>6520.3641699779482</v>
      </c>
      <c r="G908" s="458">
        <v>5760.6801852238796</v>
      </c>
      <c r="H908" s="458">
        <v>4192.0197657901326</v>
      </c>
      <c r="I908" s="458">
        <v>69.962266947943903</v>
      </c>
    </row>
    <row r="909" spans="2:9">
      <c r="B909" s="96" t="s">
        <v>236</v>
      </c>
      <c r="C909" s="34">
        <v>10745.536521431794</v>
      </c>
      <c r="D909" s="458">
        <v>12471.651266386774</v>
      </c>
      <c r="E909" s="458">
        <v>11858.278128692384</v>
      </c>
      <c r="F909" s="458">
        <v>14496.236377581999</v>
      </c>
      <c r="G909" s="458">
        <v>12707.440509094564</v>
      </c>
      <c r="H909" s="458">
        <v>35674.969521003419</v>
      </c>
      <c r="I909" s="458">
        <v>1.2962755051105299</v>
      </c>
    </row>
    <row r="910" spans="2:9">
      <c r="B910" s="96"/>
      <c r="C910" s="34">
        <v>0</v>
      </c>
      <c r="D910" s="458">
        <v>0</v>
      </c>
      <c r="E910" s="458">
        <v>0</v>
      </c>
      <c r="F910" s="458">
        <v>0</v>
      </c>
      <c r="G910" s="458">
        <v>0</v>
      </c>
      <c r="H910" s="458">
        <v>0</v>
      </c>
      <c r="I910" s="458">
        <v>0</v>
      </c>
    </row>
    <row r="911" spans="2:9">
      <c r="B911" s="93" t="s">
        <v>321</v>
      </c>
      <c r="C911" s="34">
        <v>277.783916338258</v>
      </c>
      <c r="D911" s="458">
        <v>228.18382077277971</v>
      </c>
      <c r="E911" s="458">
        <v>216.51198453331824</v>
      </c>
      <c r="F911" s="458">
        <v>243.02239243216755</v>
      </c>
      <c r="G911" s="458">
        <v>541.10049909675911</v>
      </c>
      <c r="H911" s="458">
        <v>5438.7364157609145</v>
      </c>
      <c r="I911" s="458">
        <v>1397.7147173639173</v>
      </c>
    </row>
    <row r="912" spans="2:9">
      <c r="B912" s="96" t="s">
        <v>309</v>
      </c>
      <c r="C912" s="34">
        <v>0</v>
      </c>
      <c r="D912" s="458">
        <v>0</v>
      </c>
      <c r="E912" s="458">
        <v>0</v>
      </c>
      <c r="F912" s="458">
        <v>0</v>
      </c>
      <c r="G912" s="458">
        <v>317.82352023232994</v>
      </c>
      <c r="H912" s="458">
        <v>5260.3919067701809</v>
      </c>
      <c r="I912" s="458">
        <v>1385.8573068576181</v>
      </c>
    </row>
    <row r="913" spans="2:9">
      <c r="B913" s="96" t="s">
        <v>310</v>
      </c>
      <c r="C913" s="34">
        <v>277.783916338258</v>
      </c>
      <c r="D913" s="458">
        <v>228.18382077277971</v>
      </c>
      <c r="E913" s="458">
        <v>216.51198453331824</v>
      </c>
      <c r="F913" s="458">
        <v>243.02239243216755</v>
      </c>
      <c r="G913" s="458">
        <v>223.27697886442922</v>
      </c>
      <c r="H913" s="458">
        <v>178.34450899073377</v>
      </c>
      <c r="I913" s="458">
        <v>11.857410506299026</v>
      </c>
    </row>
    <row r="914" spans="2:9">
      <c r="B914" s="96" t="s">
        <v>311</v>
      </c>
      <c r="C914" s="34">
        <v>0</v>
      </c>
      <c r="D914" s="458">
        <v>0</v>
      </c>
      <c r="E914" s="458">
        <v>0</v>
      </c>
      <c r="F914" s="458">
        <v>0</v>
      </c>
      <c r="G914" s="458">
        <v>0</v>
      </c>
      <c r="H914" s="458">
        <v>0</v>
      </c>
      <c r="I914" s="458">
        <v>0</v>
      </c>
    </row>
    <row r="915" spans="2:9">
      <c r="B915" s="96" t="s">
        <v>312</v>
      </c>
      <c r="C915" s="34">
        <v>0</v>
      </c>
      <c r="D915" s="458">
        <v>0</v>
      </c>
      <c r="E915" s="458">
        <v>0</v>
      </c>
      <c r="F915" s="458">
        <v>0</v>
      </c>
      <c r="G915" s="458">
        <v>0</v>
      </c>
      <c r="H915" s="458">
        <v>0</v>
      </c>
      <c r="I915" s="458">
        <v>0</v>
      </c>
    </row>
    <row r="916" spans="2:9">
      <c r="B916" s="96" t="s">
        <v>313</v>
      </c>
      <c r="C916" s="34">
        <v>0</v>
      </c>
      <c r="D916" s="458">
        <v>0</v>
      </c>
      <c r="E916" s="458">
        <v>0</v>
      </c>
      <c r="F916" s="458">
        <v>0</v>
      </c>
      <c r="G916" s="458">
        <v>0</v>
      </c>
      <c r="H916" s="458">
        <v>0</v>
      </c>
      <c r="I916" s="458">
        <v>0</v>
      </c>
    </row>
    <row r="917" spans="2:9">
      <c r="B917" s="96" t="s">
        <v>314</v>
      </c>
      <c r="C917" s="34">
        <v>0</v>
      </c>
      <c r="D917" s="458">
        <v>0</v>
      </c>
      <c r="E917" s="458">
        <v>0</v>
      </c>
      <c r="F917" s="458">
        <v>0</v>
      </c>
      <c r="G917" s="458">
        <v>0</v>
      </c>
      <c r="H917" s="458">
        <v>0</v>
      </c>
      <c r="I917" s="458">
        <v>0</v>
      </c>
    </row>
    <row r="918" spans="2:9">
      <c r="B918" s="93"/>
      <c r="C918" s="34"/>
      <c r="D918" s="34"/>
      <c r="E918" s="34"/>
      <c r="F918" s="34"/>
      <c r="G918" s="34"/>
      <c r="H918" s="34"/>
      <c r="I918" s="34"/>
    </row>
    <row r="919" spans="2:9">
      <c r="B919" s="1004" t="s">
        <v>1540</v>
      </c>
      <c r="C919" s="34"/>
      <c r="D919" s="34"/>
      <c r="E919" s="34"/>
      <c r="F919" s="34"/>
      <c r="G919" s="34"/>
      <c r="H919" s="939"/>
      <c r="I919" s="939"/>
    </row>
    <row r="920" spans="2:9">
      <c r="B920" s="93" t="s">
        <v>319</v>
      </c>
      <c r="C920" s="34">
        <v>0</v>
      </c>
      <c r="D920" s="458">
        <v>0</v>
      </c>
      <c r="E920" s="458">
        <v>0</v>
      </c>
      <c r="F920" s="458">
        <v>0</v>
      </c>
      <c r="G920" s="458">
        <v>0</v>
      </c>
      <c r="H920" s="458">
        <v>53.026129059186907</v>
      </c>
      <c r="I920" s="458">
        <v>469.32575962681244</v>
      </c>
    </row>
    <row r="921" spans="2:9">
      <c r="B921" s="96" t="s">
        <v>291</v>
      </c>
      <c r="C921" s="34">
        <v>0</v>
      </c>
      <c r="D921" s="458">
        <v>0</v>
      </c>
      <c r="E921" s="458">
        <v>0</v>
      </c>
      <c r="F921" s="458">
        <v>0</v>
      </c>
      <c r="G921" s="458">
        <v>0</v>
      </c>
      <c r="H921" s="458">
        <v>0</v>
      </c>
      <c r="I921" s="458">
        <v>0</v>
      </c>
    </row>
    <row r="922" spans="2:9">
      <c r="B922" s="136" t="s">
        <v>292</v>
      </c>
      <c r="C922" s="34">
        <v>0</v>
      </c>
      <c r="D922" s="458">
        <v>0</v>
      </c>
      <c r="E922" s="458">
        <v>0</v>
      </c>
      <c r="F922" s="458">
        <v>0</v>
      </c>
      <c r="G922" s="458">
        <v>0</v>
      </c>
      <c r="H922" s="458">
        <v>0</v>
      </c>
      <c r="I922" s="458">
        <v>0</v>
      </c>
    </row>
    <row r="923" spans="2:9">
      <c r="B923" s="136" t="s">
        <v>293</v>
      </c>
      <c r="C923" s="34">
        <v>0</v>
      </c>
      <c r="D923" s="458">
        <v>0</v>
      </c>
      <c r="E923" s="458">
        <v>0</v>
      </c>
      <c r="F923" s="458">
        <v>0</v>
      </c>
      <c r="G923" s="458">
        <v>0</v>
      </c>
      <c r="H923" s="458">
        <v>0</v>
      </c>
      <c r="I923" s="458">
        <v>0</v>
      </c>
    </row>
    <row r="924" spans="2:9">
      <c r="B924" s="96" t="s">
        <v>294</v>
      </c>
      <c r="C924" s="34">
        <v>0</v>
      </c>
      <c r="D924" s="458">
        <v>0</v>
      </c>
      <c r="E924" s="458">
        <v>0</v>
      </c>
      <c r="F924" s="458">
        <v>0</v>
      </c>
      <c r="G924" s="458">
        <v>0</v>
      </c>
      <c r="H924" s="458">
        <v>0</v>
      </c>
      <c r="I924" s="458">
        <v>0</v>
      </c>
    </row>
    <row r="925" spans="2:9">
      <c r="B925" s="96" t="s">
        <v>236</v>
      </c>
      <c r="C925" s="34">
        <v>0</v>
      </c>
      <c r="D925" s="458">
        <v>0</v>
      </c>
      <c r="E925" s="458">
        <v>0</v>
      </c>
      <c r="F925" s="458">
        <v>0</v>
      </c>
      <c r="G925" s="458">
        <v>0</v>
      </c>
      <c r="H925" s="458">
        <v>53.026129059186907</v>
      </c>
      <c r="I925" s="458">
        <v>469.32575962681244</v>
      </c>
    </row>
    <row r="926" spans="2:9">
      <c r="B926" s="96"/>
      <c r="C926" s="34"/>
      <c r="D926" s="458">
        <v>0</v>
      </c>
      <c r="E926" s="458">
        <v>0</v>
      </c>
      <c r="F926" s="458">
        <v>0</v>
      </c>
      <c r="G926" s="458">
        <v>0</v>
      </c>
      <c r="H926" s="458">
        <v>0</v>
      </c>
      <c r="I926" s="458">
        <v>0</v>
      </c>
    </row>
    <row r="927" spans="2:9">
      <c r="B927" s="93" t="s">
        <v>321</v>
      </c>
      <c r="C927" s="34">
        <v>6754.2068875601399</v>
      </c>
      <c r="D927" s="458">
        <v>3505.2235644653588</v>
      </c>
      <c r="E927" s="458">
        <v>6147.8144021763128</v>
      </c>
      <c r="F927" s="458">
        <v>5932.0523910472884</v>
      </c>
      <c r="G927" s="458">
        <v>7814963.0107674766</v>
      </c>
      <c r="H927" s="458">
        <v>177651.76725294359</v>
      </c>
      <c r="I927" s="458">
        <v>116557.90556987164</v>
      </c>
    </row>
    <row r="928" spans="2:9">
      <c r="B928" s="96" t="s">
        <v>309</v>
      </c>
      <c r="C928" s="34">
        <v>41.965965867982888</v>
      </c>
      <c r="D928" s="458">
        <v>37.160506728181467</v>
      </c>
      <c r="E928" s="458">
        <v>34.469524674767506</v>
      </c>
      <c r="F928" s="458">
        <v>12.401614982262892</v>
      </c>
      <c r="G928" s="458">
        <v>8307.8847766231211</v>
      </c>
      <c r="H928" s="458">
        <v>170217.44075397053</v>
      </c>
      <c r="I928" s="458">
        <v>107416.54984417638</v>
      </c>
    </row>
    <row r="929" spans="2:9">
      <c r="B929" s="96" t="s">
        <v>310</v>
      </c>
      <c r="C929" s="34">
        <v>0</v>
      </c>
      <c r="D929" s="458">
        <v>0</v>
      </c>
      <c r="E929" s="458">
        <v>0</v>
      </c>
      <c r="F929" s="458">
        <v>0</v>
      </c>
      <c r="G929" s="458">
        <v>359.15394238831152</v>
      </c>
      <c r="H929" s="458">
        <v>1.1898682278928121</v>
      </c>
      <c r="I929" s="458">
        <v>0.51380797480389828</v>
      </c>
    </row>
    <row r="930" spans="2:9">
      <c r="B930" s="96" t="s">
        <v>311</v>
      </c>
      <c r="C930" s="34">
        <v>0</v>
      </c>
      <c r="D930" s="458">
        <v>0</v>
      </c>
      <c r="E930" s="458">
        <v>0</v>
      </c>
      <c r="F930" s="458">
        <v>0</v>
      </c>
      <c r="G930" s="458">
        <v>0</v>
      </c>
      <c r="H930" s="458">
        <v>0</v>
      </c>
      <c r="I930" s="458">
        <v>0.13533804373662942</v>
      </c>
    </row>
    <row r="931" spans="2:9">
      <c r="B931" s="96" t="s">
        <v>312</v>
      </c>
      <c r="C931" s="34">
        <v>5791.1414307532687</v>
      </c>
      <c r="D931" s="458">
        <v>3033.668935968627</v>
      </c>
      <c r="E931" s="458">
        <v>5032.0336218076109</v>
      </c>
      <c r="F931" s="458">
        <v>4922.9446261358671</v>
      </c>
      <c r="G931" s="458">
        <v>6218302.4626867641</v>
      </c>
      <c r="H931" s="458">
        <v>7383.6496470183401</v>
      </c>
      <c r="I931" s="458">
        <v>9026.9119854052769</v>
      </c>
    </row>
    <row r="932" spans="2:9">
      <c r="B932" s="96" t="s">
        <v>313</v>
      </c>
      <c r="C932" s="34">
        <v>921.09949093888793</v>
      </c>
      <c r="D932" s="458">
        <v>434.39412176855046</v>
      </c>
      <c r="E932" s="458">
        <v>1081.3112556939345</v>
      </c>
      <c r="F932" s="458">
        <v>996.70611797040624</v>
      </c>
      <c r="G932" s="458">
        <v>1587993.5093617009</v>
      </c>
      <c r="H932" s="458">
        <v>49.486983726858661</v>
      </c>
      <c r="I932" s="458">
        <v>113.79459427145234</v>
      </c>
    </row>
    <row r="933" spans="2:9">
      <c r="B933" s="96" t="s">
        <v>314</v>
      </c>
      <c r="C933" s="34">
        <v>0</v>
      </c>
      <c r="D933" s="458">
        <v>0</v>
      </c>
      <c r="E933" s="458">
        <v>0</v>
      </c>
      <c r="F933" s="458">
        <v>0</v>
      </c>
      <c r="G933" s="458">
        <v>0</v>
      </c>
      <c r="H933" s="458">
        <v>0</v>
      </c>
      <c r="I933" s="458">
        <v>0</v>
      </c>
    </row>
    <row r="934" spans="2:9">
      <c r="B934" s="93"/>
      <c r="C934" s="34"/>
      <c r="D934" s="34"/>
      <c r="E934" s="34"/>
      <c r="F934" s="34"/>
      <c r="G934" s="34"/>
      <c r="H934" s="34"/>
      <c r="I934" s="34"/>
    </row>
    <row r="935" spans="2:9" ht="15.6">
      <c r="B935" s="92" t="s">
        <v>323</v>
      </c>
      <c r="C935" s="34"/>
      <c r="D935" s="34"/>
      <c r="E935" s="34"/>
      <c r="F935" s="34"/>
      <c r="G935" s="34"/>
      <c r="H935" s="939"/>
      <c r="I935" s="34"/>
    </row>
    <row r="936" spans="2:9">
      <c r="B936" s="93" t="s">
        <v>319</v>
      </c>
      <c r="C936" s="148">
        <v>125274.30765833975</v>
      </c>
      <c r="D936" s="148">
        <v>135623.62421360015</v>
      </c>
      <c r="E936" s="148">
        <v>253761.82204142597</v>
      </c>
      <c r="F936" s="148">
        <v>525863.85548368131</v>
      </c>
      <c r="G936" s="148">
        <v>896306.79950088554</v>
      </c>
      <c r="H936" s="148">
        <v>1018549.3066412306</v>
      </c>
      <c r="I936" s="149" t="s">
        <v>124</v>
      </c>
    </row>
    <row r="937" spans="2:9">
      <c r="B937" s="96" t="s">
        <v>291</v>
      </c>
      <c r="C937" s="148">
        <v>125274.30765833975</v>
      </c>
      <c r="D937" s="148">
        <v>135623.62421360015</v>
      </c>
      <c r="E937" s="148">
        <v>253761.82204142597</v>
      </c>
      <c r="F937" s="148">
        <v>525863.85548368131</v>
      </c>
      <c r="G937" s="148">
        <v>896306.79950088554</v>
      </c>
      <c r="H937" s="148">
        <v>782759.0488889456</v>
      </c>
      <c r="I937" s="149" t="s">
        <v>124</v>
      </c>
    </row>
    <row r="938" spans="2:9">
      <c r="B938" s="136" t="s">
        <v>324</v>
      </c>
      <c r="C938" s="149" t="s">
        <v>124</v>
      </c>
      <c r="D938" s="149" t="s">
        <v>124</v>
      </c>
      <c r="E938" s="149" t="s">
        <v>124</v>
      </c>
      <c r="F938" s="149" t="s">
        <v>124</v>
      </c>
      <c r="G938" s="149" t="s">
        <v>124</v>
      </c>
      <c r="H938" s="149">
        <v>676332.25840037689</v>
      </c>
      <c r="I938" s="149" t="s">
        <v>124</v>
      </c>
    </row>
    <row r="939" spans="2:9">
      <c r="B939" s="136" t="s">
        <v>325</v>
      </c>
      <c r="C939" s="149" t="s">
        <v>124</v>
      </c>
      <c r="D939" s="149" t="s">
        <v>124</v>
      </c>
      <c r="E939" s="149" t="s">
        <v>124</v>
      </c>
      <c r="F939" s="149" t="s">
        <v>124</v>
      </c>
      <c r="G939" s="149" t="s">
        <v>124</v>
      </c>
      <c r="H939" s="149">
        <v>106426.79048856877</v>
      </c>
      <c r="I939" s="149" t="s">
        <v>124</v>
      </c>
    </row>
    <row r="940" spans="2:9">
      <c r="B940" s="96" t="s">
        <v>294</v>
      </c>
      <c r="C940" s="149">
        <v>0</v>
      </c>
      <c r="D940" s="149">
        <v>0</v>
      </c>
      <c r="E940" s="149">
        <v>0</v>
      </c>
      <c r="F940" s="149">
        <v>0</v>
      </c>
      <c r="G940" s="149">
        <v>0</v>
      </c>
      <c r="H940" s="149">
        <v>5.7461531912810919</v>
      </c>
      <c r="I940" s="149" t="s">
        <v>124</v>
      </c>
    </row>
    <row r="941" spans="2:9">
      <c r="B941" s="14"/>
      <c r="C941" s="38">
        <v>0</v>
      </c>
      <c r="D941" s="38">
        <v>0</v>
      </c>
      <c r="E941" s="38">
        <v>0</v>
      </c>
      <c r="F941" s="38">
        <v>0</v>
      </c>
      <c r="G941" s="38">
        <v>0</v>
      </c>
      <c r="H941" s="38">
        <v>235784.51159909379</v>
      </c>
      <c r="I941" s="149" t="s">
        <v>124</v>
      </c>
    </row>
    <row r="942" spans="2:9">
      <c r="B942" s="93" t="s">
        <v>321</v>
      </c>
      <c r="C942" s="148">
        <v>22063.815849769428</v>
      </c>
      <c r="D942" s="148">
        <v>24696.27019300633</v>
      </c>
      <c r="E942" s="148">
        <v>18977.086407817609</v>
      </c>
      <c r="F942" s="148">
        <v>11331.569845581418</v>
      </c>
      <c r="G942" s="148">
        <v>15594.268822687181</v>
      </c>
      <c r="H942" s="148">
        <v>2847.1337087791344</v>
      </c>
      <c r="I942" s="149" t="s">
        <v>124</v>
      </c>
    </row>
    <row r="943" spans="2:9">
      <c r="B943" s="96" t="s">
        <v>309</v>
      </c>
      <c r="C943" s="148">
        <v>22062.584143094773</v>
      </c>
      <c r="D943" s="148">
        <v>24679.116116850561</v>
      </c>
      <c r="E943" s="148">
        <v>18963.89240252275</v>
      </c>
      <c r="F943" s="148">
        <v>11328.491352774787</v>
      </c>
      <c r="G943" s="148">
        <v>15594.268822687181</v>
      </c>
      <c r="H943" s="148">
        <v>2847.1337087791344</v>
      </c>
      <c r="I943" s="149" t="s">
        <v>124</v>
      </c>
    </row>
    <row r="944" spans="2:9">
      <c r="B944" s="96" t="s">
        <v>310</v>
      </c>
      <c r="C944" s="149">
        <v>0</v>
      </c>
      <c r="D944" s="149">
        <v>0</v>
      </c>
      <c r="E944" s="149">
        <v>0</v>
      </c>
      <c r="F944" s="149">
        <v>0</v>
      </c>
      <c r="G944" s="149">
        <v>0</v>
      </c>
      <c r="H944" s="149">
        <v>0</v>
      </c>
      <c r="I944" s="149" t="s">
        <v>124</v>
      </c>
    </row>
    <row r="945" spans="2:9">
      <c r="B945" s="96" t="s">
        <v>311</v>
      </c>
      <c r="C945" s="149">
        <v>1.2317066746540968</v>
      </c>
      <c r="D945" s="148">
        <v>17.154076155767815</v>
      </c>
      <c r="E945" s="148">
        <v>13.194005294859924</v>
      </c>
      <c r="F945" s="148">
        <v>3.0784928066301891</v>
      </c>
      <c r="G945" s="148">
        <v>0</v>
      </c>
      <c r="H945" s="149">
        <v>0</v>
      </c>
      <c r="I945" s="149" t="s">
        <v>124</v>
      </c>
    </row>
    <row r="946" spans="2:9">
      <c r="B946" s="96" t="s">
        <v>312</v>
      </c>
      <c r="C946" s="149">
        <v>0</v>
      </c>
      <c r="D946" s="149">
        <v>0</v>
      </c>
      <c r="E946" s="149">
        <v>0</v>
      </c>
      <c r="F946" s="149">
        <v>0</v>
      </c>
      <c r="G946" s="149">
        <v>0</v>
      </c>
      <c r="H946" s="149">
        <v>0</v>
      </c>
      <c r="I946" s="149" t="s">
        <v>124</v>
      </c>
    </row>
    <row r="947" spans="2:9">
      <c r="B947" s="96" t="s">
        <v>313</v>
      </c>
      <c r="C947" s="149">
        <v>0</v>
      </c>
      <c r="D947" s="149">
        <v>0</v>
      </c>
      <c r="E947" s="149">
        <v>0</v>
      </c>
      <c r="F947" s="149">
        <v>0</v>
      </c>
      <c r="G947" s="149">
        <v>0</v>
      </c>
      <c r="H947" s="149">
        <v>0</v>
      </c>
      <c r="I947" s="149" t="s">
        <v>124</v>
      </c>
    </row>
    <row r="948" spans="2:9">
      <c r="B948" s="96" t="s">
        <v>314</v>
      </c>
      <c r="C948" s="149">
        <v>0</v>
      </c>
      <c r="D948" s="149">
        <v>0</v>
      </c>
      <c r="E948" s="149">
        <v>0</v>
      </c>
      <c r="F948" s="149">
        <v>0</v>
      </c>
      <c r="G948" s="149">
        <v>0</v>
      </c>
      <c r="H948" s="149">
        <v>0</v>
      </c>
      <c r="I948" s="149" t="s">
        <v>124</v>
      </c>
    </row>
    <row r="949" spans="2:9">
      <c r="B949" s="96"/>
      <c r="C949" s="38"/>
      <c r="D949" s="38"/>
      <c r="E949" s="38"/>
      <c r="F949" s="38"/>
      <c r="G949" s="38"/>
      <c r="H949" s="38"/>
      <c r="I949" s="148"/>
    </row>
    <row r="950" spans="2:9">
      <c r="B950" s="92" t="s">
        <v>316</v>
      </c>
      <c r="C950" s="36"/>
      <c r="D950" s="36"/>
      <c r="E950" s="36"/>
      <c r="F950" s="36"/>
      <c r="G950" s="36"/>
      <c r="H950" s="36"/>
      <c r="I950" s="36"/>
    </row>
    <row r="951" spans="2:9">
      <c r="B951" s="93" t="s">
        <v>319</v>
      </c>
      <c r="C951" s="36">
        <v>2426.1739297067011</v>
      </c>
      <c r="D951" s="36">
        <v>2815.8388312187617</v>
      </c>
      <c r="E951" s="36">
        <v>3568.1739662591012</v>
      </c>
      <c r="F951" s="36">
        <v>3305.616803911751</v>
      </c>
      <c r="G951" s="36">
        <v>3589.0556041927293</v>
      </c>
      <c r="H951" s="36">
        <v>3644.8603389264545</v>
      </c>
      <c r="I951" s="148">
        <v>11010.884359401</v>
      </c>
    </row>
    <row r="952" spans="2:9">
      <c r="B952" s="96" t="s">
        <v>291</v>
      </c>
      <c r="C952" s="36">
        <v>124.1116913648454</v>
      </c>
      <c r="D952" s="36">
        <v>186.63114186851209</v>
      </c>
      <c r="E952" s="36">
        <v>356.5487501734994</v>
      </c>
      <c r="F952" s="36">
        <v>174.58480254817781</v>
      </c>
      <c r="G952" s="36">
        <v>19.97344498430239</v>
      </c>
      <c r="H952" s="36">
        <v>0.17731029301277232</v>
      </c>
      <c r="I952" s="148">
        <v>22.022106013786548</v>
      </c>
    </row>
    <row r="953" spans="2:9">
      <c r="B953" s="136" t="s">
        <v>292</v>
      </c>
      <c r="C953" s="36">
        <v>0</v>
      </c>
      <c r="D953" s="36">
        <v>0</v>
      </c>
      <c r="E953" s="36">
        <v>0</v>
      </c>
      <c r="F953" s="36">
        <v>0</v>
      </c>
      <c r="G953" s="36">
        <v>0</v>
      </c>
      <c r="H953" s="36">
        <v>0</v>
      </c>
      <c r="I953" s="148">
        <v>0</v>
      </c>
    </row>
    <row r="954" spans="2:9">
      <c r="B954" s="136" t="s">
        <v>293</v>
      </c>
      <c r="C954" s="36">
        <v>122.16066799219331</v>
      </c>
      <c r="D954" s="36">
        <v>179.65490196078429</v>
      </c>
      <c r="E954" s="36">
        <v>353.45793743927521</v>
      </c>
      <c r="F954" s="36">
        <v>170.44294830139233</v>
      </c>
      <c r="G954" s="36">
        <v>0</v>
      </c>
      <c r="H954" s="36">
        <v>0.17731029301277232</v>
      </c>
      <c r="I954" s="148">
        <v>22.022106013786548</v>
      </c>
    </row>
    <row r="955" spans="2:9">
      <c r="B955" s="96" t="s">
        <v>294</v>
      </c>
      <c r="C955" s="36">
        <v>1.5962918503517094</v>
      </c>
      <c r="D955" s="36">
        <v>0.4106881968473664</v>
      </c>
      <c r="E955" s="36">
        <v>1.2355680054510354</v>
      </c>
      <c r="F955" s="36">
        <v>4.1993800002130586</v>
      </c>
      <c r="G955" s="36">
        <v>0.79638597874011785</v>
      </c>
      <c r="H955" s="36">
        <v>1.2989398113365054</v>
      </c>
      <c r="I955" s="148">
        <v>9.8288566674589961E-2</v>
      </c>
    </row>
    <row r="956" spans="2:9">
      <c r="B956" s="96" t="s">
        <v>236</v>
      </c>
      <c r="C956" s="36">
        <v>2300.4659464915039</v>
      </c>
      <c r="D956" s="36">
        <v>2628.797078046905</v>
      </c>
      <c r="E956" s="36">
        <v>3210.3896480801504</v>
      </c>
      <c r="F956" s="36">
        <v>3126.8326213633604</v>
      </c>
      <c r="G956" s="36">
        <v>3568.2857996789066</v>
      </c>
      <c r="H956" s="36">
        <v>3643.3840888221048</v>
      </c>
      <c r="I956" s="148">
        <v>10988.763964820537</v>
      </c>
    </row>
    <row r="957" spans="2:9">
      <c r="B957" s="96"/>
      <c r="C957" s="36"/>
      <c r="D957" s="36"/>
      <c r="E957" s="36"/>
      <c r="F957" s="36"/>
      <c r="G957" s="36"/>
      <c r="H957" s="36"/>
      <c r="I957" s="36"/>
    </row>
    <row r="958" spans="2:9">
      <c r="B958" s="93" t="s">
        <v>321</v>
      </c>
      <c r="C958" s="36" t="s">
        <v>124</v>
      </c>
      <c r="D958" s="36" t="s">
        <v>124</v>
      </c>
      <c r="E958" s="36" t="s">
        <v>124</v>
      </c>
      <c r="F958" s="36" t="s">
        <v>124</v>
      </c>
      <c r="G958" s="36" t="s">
        <v>124</v>
      </c>
      <c r="H958" s="148">
        <v>0</v>
      </c>
      <c r="I958" s="148">
        <v>0</v>
      </c>
    </row>
    <row r="959" spans="2:9">
      <c r="B959" s="96" t="s">
        <v>309</v>
      </c>
      <c r="C959" s="36" t="s">
        <v>124</v>
      </c>
      <c r="D959" s="36" t="s">
        <v>124</v>
      </c>
      <c r="E959" s="36" t="s">
        <v>124</v>
      </c>
      <c r="F959" s="36" t="s">
        <v>124</v>
      </c>
      <c r="G959" s="36" t="s">
        <v>124</v>
      </c>
      <c r="H959" s="148">
        <v>0</v>
      </c>
      <c r="I959" s="148">
        <v>0</v>
      </c>
    </row>
    <row r="960" spans="2:9">
      <c r="B960" s="96" t="s">
        <v>310</v>
      </c>
      <c r="C960" s="36" t="s">
        <v>124</v>
      </c>
      <c r="D960" s="36" t="s">
        <v>124</v>
      </c>
      <c r="E960" s="36" t="s">
        <v>124</v>
      </c>
      <c r="F960" s="36" t="s">
        <v>124</v>
      </c>
      <c r="G960" s="36" t="s">
        <v>124</v>
      </c>
      <c r="H960" s="148">
        <v>0</v>
      </c>
      <c r="I960" s="148">
        <v>0</v>
      </c>
    </row>
    <row r="961" spans="2:9">
      <c r="B961" s="96" t="s">
        <v>311</v>
      </c>
      <c r="C961" s="36" t="s">
        <v>124</v>
      </c>
      <c r="D961" s="36" t="s">
        <v>124</v>
      </c>
      <c r="E961" s="36" t="s">
        <v>124</v>
      </c>
      <c r="F961" s="36" t="s">
        <v>124</v>
      </c>
      <c r="G961" s="36" t="s">
        <v>124</v>
      </c>
      <c r="H961" s="148">
        <v>0</v>
      </c>
      <c r="I961" s="148">
        <v>0</v>
      </c>
    </row>
    <row r="962" spans="2:9">
      <c r="B962" s="96" t="s">
        <v>312</v>
      </c>
      <c r="C962" s="36" t="s">
        <v>124</v>
      </c>
      <c r="D962" s="36" t="s">
        <v>124</v>
      </c>
      <c r="E962" s="36" t="s">
        <v>124</v>
      </c>
      <c r="F962" s="36" t="s">
        <v>124</v>
      </c>
      <c r="G962" s="36" t="s">
        <v>124</v>
      </c>
      <c r="H962" s="148">
        <v>0</v>
      </c>
      <c r="I962" s="148">
        <v>0</v>
      </c>
    </row>
    <row r="963" spans="2:9">
      <c r="B963" s="96" t="s">
        <v>313</v>
      </c>
      <c r="C963" s="36" t="s">
        <v>124</v>
      </c>
      <c r="D963" s="36" t="s">
        <v>124</v>
      </c>
      <c r="E963" s="36" t="s">
        <v>124</v>
      </c>
      <c r="F963" s="36" t="s">
        <v>124</v>
      </c>
      <c r="G963" s="36" t="s">
        <v>124</v>
      </c>
      <c r="H963" s="148">
        <v>0</v>
      </c>
      <c r="I963" s="148">
        <v>0</v>
      </c>
    </row>
    <row r="964" spans="2:9">
      <c r="B964" s="96" t="s">
        <v>314</v>
      </c>
      <c r="C964" s="36" t="s">
        <v>124</v>
      </c>
      <c r="D964" s="36" t="s">
        <v>124</v>
      </c>
      <c r="E964" s="36" t="s">
        <v>124</v>
      </c>
      <c r="F964" s="36" t="s">
        <v>124</v>
      </c>
      <c r="G964" s="36" t="s">
        <v>124</v>
      </c>
      <c r="H964" s="148">
        <v>0</v>
      </c>
      <c r="I964" s="148">
        <v>0</v>
      </c>
    </row>
    <row r="965" spans="2:9">
      <c r="B965" s="93"/>
      <c r="C965" s="36"/>
      <c r="D965" s="36"/>
      <c r="E965" s="36"/>
      <c r="F965" s="36"/>
      <c r="G965" s="36"/>
      <c r="H965" s="36"/>
      <c r="I965" s="36"/>
    </row>
    <row r="966" spans="2:9">
      <c r="B966" s="92" t="s">
        <v>317</v>
      </c>
      <c r="C966" s="36"/>
      <c r="D966" s="36"/>
      <c r="E966" s="36"/>
      <c r="F966" s="36"/>
      <c r="G966" s="36"/>
      <c r="H966" s="36"/>
      <c r="I966" s="36"/>
    </row>
    <row r="967" spans="2:9">
      <c r="B967" s="93" t="s">
        <v>319</v>
      </c>
      <c r="C967" s="36">
        <v>1423927.1483980038</v>
      </c>
      <c r="D967" s="148">
        <v>1276825.3748558245</v>
      </c>
      <c r="E967" s="148">
        <v>2705280.8797365334</v>
      </c>
      <c r="F967" s="148">
        <v>2895101.4222604819</v>
      </c>
      <c r="G967" s="148">
        <v>1589314.5155957818</v>
      </c>
      <c r="H967" s="148">
        <v>3109.2348777026459</v>
      </c>
      <c r="I967" s="148">
        <v>4428.665711908724</v>
      </c>
    </row>
    <row r="968" spans="2:9">
      <c r="B968" s="96" t="s">
        <v>291</v>
      </c>
      <c r="C968" s="36">
        <v>1423927.1483980038</v>
      </c>
      <c r="D968" s="148">
        <v>1276825.3748558245</v>
      </c>
      <c r="E968" s="148">
        <v>2705280.8797365334</v>
      </c>
      <c r="F968" s="148">
        <v>2895101.4222604819</v>
      </c>
      <c r="G968" s="148">
        <v>1589314.5155957818</v>
      </c>
      <c r="H968" s="148">
        <v>3109.2348777026464</v>
      </c>
      <c r="I968" s="148">
        <v>4428.665711908724</v>
      </c>
    </row>
    <row r="969" spans="2:9">
      <c r="B969" s="136" t="s">
        <v>292</v>
      </c>
      <c r="C969" s="36">
        <v>1320133.7359113996</v>
      </c>
      <c r="D969" s="148">
        <v>1120026.9896193771</v>
      </c>
      <c r="E969" s="148">
        <v>2249814.1348374155</v>
      </c>
      <c r="F969" s="148">
        <v>2668313.9628398549</v>
      </c>
      <c r="G969" s="148">
        <v>1499666.6075967446</v>
      </c>
      <c r="H969" s="148">
        <v>3010.5104098839638</v>
      </c>
      <c r="I969" s="148">
        <v>4267.9194318992149</v>
      </c>
    </row>
    <row r="970" spans="2:9">
      <c r="B970" s="136" t="s">
        <v>293</v>
      </c>
      <c r="C970" s="36">
        <v>103793.41125489779</v>
      </c>
      <c r="D970" s="148">
        <v>156798.3852364475</v>
      </c>
      <c r="E970" s="148">
        <v>455466.74489911803</v>
      </c>
      <c r="F970" s="148">
        <v>226787.45942062724</v>
      </c>
      <c r="G970" s="148">
        <v>89647.907999037241</v>
      </c>
      <c r="H970" s="148">
        <v>98.724467818682683</v>
      </c>
      <c r="I970" s="148">
        <v>160.74628000950796</v>
      </c>
    </row>
    <row r="971" spans="2:9">
      <c r="B971" s="96" t="s">
        <v>294</v>
      </c>
      <c r="C971" s="36" t="s">
        <v>124</v>
      </c>
      <c r="D971" s="36" t="s">
        <v>124</v>
      </c>
      <c r="E971" s="36" t="s">
        <v>124</v>
      </c>
      <c r="F971" s="36" t="s">
        <v>124</v>
      </c>
      <c r="G971" s="36" t="s">
        <v>124</v>
      </c>
      <c r="H971" s="36" t="s">
        <v>139</v>
      </c>
      <c r="I971" s="36" t="s">
        <v>139</v>
      </c>
    </row>
    <row r="972" spans="2:9">
      <c r="B972" s="96" t="s">
        <v>236</v>
      </c>
      <c r="C972" s="36" t="s">
        <v>124</v>
      </c>
      <c r="D972" s="36" t="s">
        <v>124</v>
      </c>
      <c r="E972" s="36" t="s">
        <v>124</v>
      </c>
      <c r="F972" s="36" t="s">
        <v>124</v>
      </c>
      <c r="G972" s="36" t="s">
        <v>124</v>
      </c>
      <c r="H972" s="36" t="s">
        <v>139</v>
      </c>
      <c r="I972" s="36" t="s">
        <v>139</v>
      </c>
    </row>
    <row r="973" spans="2:9">
      <c r="B973" s="96"/>
      <c r="C973" s="36"/>
      <c r="D973" s="36">
        <v>0</v>
      </c>
      <c r="E973" s="36">
        <v>0</v>
      </c>
      <c r="F973" s="36"/>
      <c r="G973" s="36"/>
      <c r="H973" s="36"/>
      <c r="I973" s="36"/>
    </row>
    <row r="974" spans="2:9">
      <c r="B974" s="93" t="s">
        <v>321</v>
      </c>
      <c r="C974" s="36" t="s">
        <v>124</v>
      </c>
      <c r="D974" s="36" t="s">
        <v>124</v>
      </c>
      <c r="E974" s="36" t="s">
        <v>124</v>
      </c>
      <c r="F974" s="36" t="s">
        <v>124</v>
      </c>
      <c r="G974" s="36" t="s">
        <v>124</v>
      </c>
      <c r="H974" s="36" t="s">
        <v>139</v>
      </c>
      <c r="I974" s="36" t="s">
        <v>139</v>
      </c>
    </row>
    <row r="975" spans="2:9">
      <c r="B975" s="96" t="s">
        <v>309</v>
      </c>
      <c r="C975" s="36" t="s">
        <v>124</v>
      </c>
      <c r="D975" s="36" t="s">
        <v>124</v>
      </c>
      <c r="E975" s="36" t="s">
        <v>124</v>
      </c>
      <c r="F975" s="36" t="s">
        <v>124</v>
      </c>
      <c r="G975" s="36" t="s">
        <v>124</v>
      </c>
      <c r="H975" s="36" t="s">
        <v>139</v>
      </c>
      <c r="I975" s="36" t="s">
        <v>139</v>
      </c>
    </row>
    <row r="976" spans="2:9">
      <c r="B976" s="96" t="s">
        <v>310</v>
      </c>
      <c r="C976" s="36" t="s">
        <v>124</v>
      </c>
      <c r="D976" s="36" t="s">
        <v>124</v>
      </c>
      <c r="E976" s="36" t="s">
        <v>124</v>
      </c>
      <c r="F976" s="36" t="s">
        <v>124</v>
      </c>
      <c r="G976" s="36" t="s">
        <v>124</v>
      </c>
      <c r="H976" s="36" t="s">
        <v>139</v>
      </c>
      <c r="I976" s="36" t="s">
        <v>139</v>
      </c>
    </row>
    <row r="977" spans="2:9">
      <c r="B977" s="96" t="s">
        <v>311</v>
      </c>
      <c r="C977" s="36" t="s">
        <v>124</v>
      </c>
      <c r="D977" s="36" t="s">
        <v>124</v>
      </c>
      <c r="E977" s="36" t="s">
        <v>124</v>
      </c>
      <c r="F977" s="36" t="s">
        <v>124</v>
      </c>
      <c r="G977" s="36" t="s">
        <v>124</v>
      </c>
      <c r="H977" s="36" t="s">
        <v>139</v>
      </c>
      <c r="I977" s="36" t="s">
        <v>139</v>
      </c>
    </row>
    <row r="978" spans="2:9">
      <c r="B978" s="96" t="s">
        <v>312</v>
      </c>
      <c r="C978" s="36" t="s">
        <v>124</v>
      </c>
      <c r="D978" s="36" t="s">
        <v>124</v>
      </c>
      <c r="E978" s="36" t="s">
        <v>124</v>
      </c>
      <c r="F978" s="36" t="s">
        <v>124</v>
      </c>
      <c r="G978" s="36" t="s">
        <v>124</v>
      </c>
      <c r="H978" s="36" t="s">
        <v>139</v>
      </c>
      <c r="I978" s="36" t="s">
        <v>139</v>
      </c>
    </row>
    <row r="979" spans="2:9">
      <c r="B979" s="96" t="s">
        <v>313</v>
      </c>
      <c r="C979" s="36" t="s">
        <v>124</v>
      </c>
      <c r="D979" s="36" t="s">
        <v>124</v>
      </c>
      <c r="E979" s="36" t="s">
        <v>124</v>
      </c>
      <c r="F979" s="36" t="s">
        <v>124</v>
      </c>
      <c r="G979" s="36" t="s">
        <v>124</v>
      </c>
      <c r="H979" s="36" t="s">
        <v>139</v>
      </c>
      <c r="I979" s="36" t="s">
        <v>139</v>
      </c>
    </row>
    <row r="980" spans="2:9" ht="15" thickBot="1">
      <c r="B980" s="133" t="s">
        <v>314</v>
      </c>
      <c r="C980" s="23" t="s">
        <v>124</v>
      </c>
      <c r="D980" s="23" t="s">
        <v>124</v>
      </c>
      <c r="E980" s="23" t="s">
        <v>124</v>
      </c>
      <c r="F980" s="23" t="s">
        <v>124</v>
      </c>
      <c r="G980" s="23" t="s">
        <v>124</v>
      </c>
      <c r="H980" s="23" t="s">
        <v>139</v>
      </c>
      <c r="I980" s="23" t="s">
        <v>139</v>
      </c>
    </row>
    <row r="981" spans="2:9" ht="15" customHeight="1" thickTop="1">
      <c r="B981" s="1317" t="s">
        <v>1541</v>
      </c>
      <c r="C981" s="1317"/>
      <c r="D981" s="1317"/>
      <c r="E981" s="1317"/>
      <c r="F981" s="1317"/>
      <c r="G981" s="1317"/>
      <c r="H981" s="1317"/>
      <c r="I981" s="1317"/>
    </row>
    <row r="982" spans="2:9" ht="14.4" customHeight="1">
      <c r="B982" s="1310"/>
      <c r="C982" s="1310"/>
      <c r="D982" s="1310"/>
      <c r="E982" s="1310"/>
      <c r="F982" s="1310"/>
      <c r="G982" s="1310"/>
      <c r="H982" s="1310"/>
      <c r="I982" s="1310"/>
    </row>
    <row r="983" spans="2:9">
      <c r="B983" s="27"/>
      <c r="C983" s="14"/>
      <c r="D983" s="14"/>
      <c r="E983" s="14"/>
      <c r="F983" s="14"/>
      <c r="G983" s="14"/>
      <c r="H983" s="14"/>
      <c r="I983" s="14"/>
    </row>
    <row r="984" spans="2:9">
      <c r="B984" s="24" t="s">
        <v>45</v>
      </c>
      <c r="C984" s="24"/>
      <c r="D984" s="24"/>
      <c r="E984" s="24"/>
      <c r="F984" s="24"/>
      <c r="G984" s="24"/>
      <c r="H984" s="882"/>
      <c r="I984" s="882"/>
    </row>
    <row r="985" spans="2:9">
      <c r="B985" s="13" t="s">
        <v>44</v>
      </c>
      <c r="C985" s="14"/>
      <c r="D985" s="14"/>
      <c r="E985" s="14"/>
      <c r="F985" s="14"/>
      <c r="G985" s="14"/>
      <c r="H985" s="14"/>
      <c r="I985" s="14"/>
    </row>
    <row r="986" spans="2:9">
      <c r="B986" s="127" t="s">
        <v>326</v>
      </c>
      <c r="C986" s="14"/>
      <c r="D986" s="14"/>
      <c r="E986" s="14"/>
      <c r="F986" s="14"/>
      <c r="G986" s="14"/>
      <c r="H986" s="14"/>
      <c r="I986" s="14"/>
    </row>
    <row r="987" spans="2:9">
      <c r="B987" s="128"/>
      <c r="C987" s="14"/>
      <c r="D987" s="14"/>
      <c r="E987" s="14"/>
      <c r="F987" s="14"/>
      <c r="G987" s="14"/>
      <c r="H987" s="14"/>
      <c r="I987" s="14"/>
    </row>
    <row r="988" spans="2:9">
      <c r="B988" s="16"/>
      <c r="C988" s="17">
        <v>2014</v>
      </c>
      <c r="D988" s="17">
        <v>2015</v>
      </c>
      <c r="E988" s="17">
        <v>2016</v>
      </c>
      <c r="F988" s="17">
        <v>2017</v>
      </c>
      <c r="G988" s="17">
        <v>2018</v>
      </c>
      <c r="H988" s="17">
        <v>2019</v>
      </c>
      <c r="I988" s="17">
        <v>2020</v>
      </c>
    </row>
    <row r="989" spans="2:9">
      <c r="B989" s="92" t="s">
        <v>1186</v>
      </c>
      <c r="C989" s="14"/>
      <c r="D989" s="14"/>
      <c r="E989" s="14"/>
      <c r="F989" s="14"/>
      <c r="G989" s="14"/>
      <c r="H989" s="14"/>
      <c r="I989" s="14"/>
    </row>
    <row r="990" spans="2:9">
      <c r="B990" s="93" t="s">
        <v>327</v>
      </c>
      <c r="C990" s="132">
        <v>85</v>
      </c>
      <c r="D990" s="132">
        <v>72</v>
      </c>
      <c r="E990" s="132">
        <v>77</v>
      </c>
      <c r="F990" s="132">
        <v>73</v>
      </c>
      <c r="G990" s="132">
        <v>127</v>
      </c>
      <c r="H990" s="132">
        <v>188</v>
      </c>
      <c r="I990" s="132">
        <v>189</v>
      </c>
    </row>
    <row r="991" spans="2:9">
      <c r="B991" s="96" t="s">
        <v>328</v>
      </c>
      <c r="C991" s="132">
        <v>0</v>
      </c>
      <c r="D991" s="132">
        <v>0</v>
      </c>
      <c r="E991" s="132">
        <v>0</v>
      </c>
      <c r="F991" s="132">
        <v>0</v>
      </c>
      <c r="G991" s="132">
        <v>0</v>
      </c>
      <c r="H991" s="132">
        <v>1</v>
      </c>
      <c r="I991" s="132">
        <v>1</v>
      </c>
    </row>
    <row r="992" spans="2:9">
      <c r="B992" s="96" t="s">
        <v>329</v>
      </c>
      <c r="C992" s="132">
        <v>0</v>
      </c>
      <c r="D992" s="132">
        <v>0</v>
      </c>
      <c r="E992" s="132">
        <v>0</v>
      </c>
      <c r="F992" s="132">
        <v>0</v>
      </c>
      <c r="G992" s="132">
        <v>0</v>
      </c>
      <c r="H992" s="132">
        <v>0</v>
      </c>
      <c r="I992" s="132">
        <v>0</v>
      </c>
    </row>
    <row r="993" spans="2:9">
      <c r="B993" s="96" t="s">
        <v>330</v>
      </c>
      <c r="C993" s="132">
        <v>2</v>
      </c>
      <c r="D993" s="132">
        <v>2</v>
      </c>
      <c r="E993" s="132">
        <v>2</v>
      </c>
      <c r="F993" s="132">
        <v>2</v>
      </c>
      <c r="G993" s="132">
        <v>3</v>
      </c>
      <c r="H993" s="132">
        <v>35</v>
      </c>
      <c r="I993" s="132">
        <v>40</v>
      </c>
    </row>
    <row r="994" spans="2:9">
      <c r="B994" s="96" t="s">
        <v>331</v>
      </c>
      <c r="C994" s="132">
        <v>83</v>
      </c>
      <c r="D994" s="132">
        <v>70</v>
      </c>
      <c r="E994" s="132">
        <v>75</v>
      </c>
      <c r="F994" s="132">
        <v>71</v>
      </c>
      <c r="G994" s="132">
        <v>124</v>
      </c>
      <c r="H994" s="132">
        <v>152</v>
      </c>
      <c r="I994" s="132">
        <v>148</v>
      </c>
    </row>
    <row r="995" spans="2:9">
      <c r="B995" s="96"/>
      <c r="C995" s="132"/>
      <c r="D995" s="132"/>
      <c r="E995" s="132"/>
      <c r="F995" s="132"/>
      <c r="G995" s="132"/>
      <c r="H995" s="132"/>
      <c r="I995" s="132"/>
    </row>
    <row r="996" spans="2:9">
      <c r="B996" s="93" t="s">
        <v>332</v>
      </c>
      <c r="C996" s="132">
        <v>85</v>
      </c>
      <c r="D996" s="132">
        <v>72</v>
      </c>
      <c r="E996" s="132">
        <v>77</v>
      </c>
      <c r="F996" s="132">
        <v>73</v>
      </c>
      <c r="G996" s="132">
        <v>127</v>
      </c>
      <c r="H996" s="132">
        <v>188</v>
      </c>
      <c r="I996" s="132">
        <v>189</v>
      </c>
    </row>
    <row r="997" spans="2:9">
      <c r="B997" s="96" t="s">
        <v>328</v>
      </c>
      <c r="C997" s="132">
        <v>0</v>
      </c>
      <c r="D997" s="132">
        <v>0</v>
      </c>
      <c r="E997" s="132">
        <v>0</v>
      </c>
      <c r="F997" s="132">
        <v>0</v>
      </c>
      <c r="G997" s="132">
        <v>0</v>
      </c>
      <c r="H997" s="132">
        <v>1</v>
      </c>
      <c r="I997" s="132">
        <v>1</v>
      </c>
    </row>
    <row r="998" spans="2:9">
      <c r="B998" s="96" t="s">
        <v>329</v>
      </c>
      <c r="C998" s="132">
        <v>0</v>
      </c>
      <c r="D998" s="132">
        <v>0</v>
      </c>
      <c r="E998" s="132">
        <v>0</v>
      </c>
      <c r="F998" s="132">
        <v>0</v>
      </c>
      <c r="G998" s="132">
        <v>0</v>
      </c>
      <c r="H998" s="132">
        <v>0</v>
      </c>
      <c r="I998" s="132">
        <v>0</v>
      </c>
    </row>
    <row r="999" spans="2:9">
      <c r="B999" s="96" t="s">
        <v>330</v>
      </c>
      <c r="C999" s="132">
        <v>2</v>
      </c>
      <c r="D999" s="132">
        <v>2</v>
      </c>
      <c r="E999" s="132">
        <v>2</v>
      </c>
      <c r="F999" s="132">
        <v>2</v>
      </c>
      <c r="G999" s="132">
        <v>3</v>
      </c>
      <c r="H999" s="132">
        <v>35</v>
      </c>
      <c r="I999" s="132">
        <v>40</v>
      </c>
    </row>
    <row r="1000" spans="2:9">
      <c r="B1000" s="96" t="s">
        <v>331</v>
      </c>
      <c r="C1000" s="132">
        <v>83</v>
      </c>
      <c r="D1000" s="132">
        <v>70</v>
      </c>
      <c r="E1000" s="132">
        <v>75</v>
      </c>
      <c r="F1000" s="132">
        <v>71</v>
      </c>
      <c r="G1000" s="132">
        <v>124</v>
      </c>
      <c r="H1000" s="132">
        <v>152</v>
      </c>
      <c r="I1000" s="132">
        <v>148</v>
      </c>
    </row>
    <row r="1001" spans="2:9">
      <c r="B1001" s="96"/>
      <c r="C1001" s="132"/>
      <c r="D1001" s="132"/>
      <c r="E1001" s="132"/>
      <c r="F1001" s="132"/>
      <c r="G1001" s="132"/>
      <c r="H1001" s="132"/>
      <c r="I1001" s="132"/>
    </row>
    <row r="1002" spans="2:9">
      <c r="B1002" s="93" t="s">
        <v>333</v>
      </c>
      <c r="C1002" s="132">
        <v>0</v>
      </c>
      <c r="D1002" s="132">
        <v>0</v>
      </c>
      <c r="E1002" s="132">
        <v>0</v>
      </c>
      <c r="F1002" s="132">
        <v>0</v>
      </c>
      <c r="G1002" s="132">
        <v>0</v>
      </c>
      <c r="H1002" s="132">
        <v>0</v>
      </c>
      <c r="I1002" s="132">
        <v>0</v>
      </c>
    </row>
    <row r="1003" spans="2:9">
      <c r="B1003" s="96" t="s">
        <v>328</v>
      </c>
      <c r="C1003" s="132">
        <v>0</v>
      </c>
      <c r="D1003" s="132">
        <v>0</v>
      </c>
      <c r="E1003" s="132">
        <v>0</v>
      </c>
      <c r="F1003" s="132">
        <v>0</v>
      </c>
      <c r="G1003" s="132">
        <v>0</v>
      </c>
      <c r="H1003" s="132">
        <v>0</v>
      </c>
      <c r="I1003" s="132">
        <v>0</v>
      </c>
    </row>
    <row r="1004" spans="2:9">
      <c r="B1004" s="96" t="s">
        <v>329</v>
      </c>
      <c r="C1004" s="132">
        <v>0</v>
      </c>
      <c r="D1004" s="132">
        <v>0</v>
      </c>
      <c r="E1004" s="132">
        <v>0</v>
      </c>
      <c r="F1004" s="132">
        <v>0</v>
      </c>
      <c r="G1004" s="132">
        <v>0</v>
      </c>
      <c r="H1004" s="132">
        <v>0</v>
      </c>
      <c r="I1004" s="132">
        <v>0</v>
      </c>
    </row>
    <row r="1005" spans="2:9">
      <c r="B1005" s="96" t="s">
        <v>330</v>
      </c>
      <c r="C1005" s="132">
        <v>0</v>
      </c>
      <c r="D1005" s="132">
        <v>0</v>
      </c>
      <c r="E1005" s="132">
        <v>0</v>
      </c>
      <c r="F1005" s="132">
        <v>0</v>
      </c>
      <c r="G1005" s="132">
        <v>0</v>
      </c>
      <c r="H1005" s="132">
        <v>0</v>
      </c>
      <c r="I1005" s="132">
        <v>0</v>
      </c>
    </row>
    <row r="1006" spans="2:9">
      <c r="B1006" s="96" t="s">
        <v>331</v>
      </c>
      <c r="C1006" s="94">
        <v>0</v>
      </c>
      <c r="D1006" s="132">
        <v>0</v>
      </c>
      <c r="E1006" s="132">
        <v>0</v>
      </c>
      <c r="F1006" s="132">
        <v>0</v>
      </c>
      <c r="G1006" s="132">
        <v>0</v>
      </c>
      <c r="H1006" s="132">
        <v>0</v>
      </c>
      <c r="I1006" s="132">
        <v>0</v>
      </c>
    </row>
    <row r="1007" spans="2:9">
      <c r="B1007" s="96"/>
      <c r="C1007" s="94"/>
      <c r="D1007" s="132"/>
      <c r="E1007" s="132"/>
      <c r="F1007" s="132"/>
      <c r="G1007" s="132"/>
      <c r="H1007" s="132"/>
      <c r="I1007" s="132"/>
    </row>
    <row r="1008" spans="2:9">
      <c r="B1008" s="92" t="s">
        <v>305</v>
      </c>
      <c r="C1008" s="14"/>
      <c r="D1008" s="14"/>
      <c r="E1008" s="14"/>
      <c r="F1008" s="14"/>
      <c r="G1008" s="14"/>
      <c r="H1008" s="14"/>
      <c r="I1008" s="14"/>
    </row>
    <row r="1009" spans="2:9">
      <c r="B1009" s="93" t="s">
        <v>327</v>
      </c>
      <c r="C1009" s="132">
        <v>200</v>
      </c>
      <c r="D1009" s="132">
        <v>205</v>
      </c>
      <c r="E1009" s="132">
        <v>229</v>
      </c>
      <c r="F1009" s="132">
        <v>249</v>
      </c>
      <c r="G1009" s="132">
        <v>240</v>
      </c>
      <c r="H1009" s="132">
        <v>247</v>
      </c>
      <c r="I1009" s="132">
        <v>248</v>
      </c>
    </row>
    <row r="1010" spans="2:9">
      <c r="B1010" s="96" t="s">
        <v>328</v>
      </c>
      <c r="C1010" s="132">
        <v>0</v>
      </c>
      <c r="D1010" s="132">
        <v>0</v>
      </c>
      <c r="E1010" s="132">
        <v>0</v>
      </c>
      <c r="F1010" s="132">
        <v>0</v>
      </c>
      <c r="G1010" s="132"/>
      <c r="H1010" s="132">
        <v>0</v>
      </c>
      <c r="I1010" s="132">
        <v>1</v>
      </c>
    </row>
    <row r="1011" spans="2:9">
      <c r="B1011" s="96" t="s">
        <v>329</v>
      </c>
      <c r="C1011" s="132">
        <v>1</v>
      </c>
      <c r="D1011" s="132">
        <v>1</v>
      </c>
      <c r="E1011" s="132">
        <v>1</v>
      </c>
      <c r="F1011" s="132">
        <v>1</v>
      </c>
      <c r="G1011" s="132">
        <v>1</v>
      </c>
      <c r="H1011" s="132">
        <v>1</v>
      </c>
      <c r="I1011" s="132">
        <v>0</v>
      </c>
    </row>
    <row r="1012" spans="2:9">
      <c r="B1012" s="96" t="s">
        <v>330</v>
      </c>
      <c r="C1012" s="132">
        <v>0</v>
      </c>
      <c r="D1012" s="132">
        <v>0</v>
      </c>
      <c r="E1012" s="132">
        <v>0</v>
      </c>
      <c r="F1012" s="132">
        <v>0</v>
      </c>
      <c r="G1012" s="132"/>
      <c r="H1012" s="132">
        <v>34</v>
      </c>
      <c r="I1012" s="132">
        <v>32</v>
      </c>
    </row>
    <row r="1013" spans="2:9">
      <c r="B1013" s="96" t="s">
        <v>331</v>
      </c>
      <c r="C1013" s="132">
        <v>199</v>
      </c>
      <c r="D1013" s="132">
        <v>204</v>
      </c>
      <c r="E1013" s="132">
        <v>228</v>
      </c>
      <c r="F1013" s="132">
        <v>248</v>
      </c>
      <c r="G1013" s="132">
        <v>239</v>
      </c>
      <c r="H1013" s="132">
        <v>212</v>
      </c>
      <c r="I1013" s="132">
        <v>215</v>
      </c>
    </row>
    <row r="1014" spans="2:9">
      <c r="B1014" s="96"/>
      <c r="C1014" s="132"/>
      <c r="D1014" s="132"/>
      <c r="E1014" s="132"/>
      <c r="F1014" s="132"/>
      <c r="G1014" s="132"/>
      <c r="H1014" s="132"/>
      <c r="I1014" s="132"/>
    </row>
    <row r="1015" spans="2:9">
      <c r="B1015" s="93" t="s">
        <v>332</v>
      </c>
      <c r="C1015" s="132" t="s">
        <v>124</v>
      </c>
      <c r="D1015" s="132" t="s">
        <v>124</v>
      </c>
      <c r="E1015" s="132" t="s">
        <v>124</v>
      </c>
      <c r="F1015" s="132" t="s">
        <v>124</v>
      </c>
      <c r="G1015" s="132" t="s">
        <v>124</v>
      </c>
      <c r="H1015" s="132">
        <v>247</v>
      </c>
      <c r="I1015" s="132">
        <v>248</v>
      </c>
    </row>
    <row r="1016" spans="2:9">
      <c r="B1016" s="96" t="s">
        <v>328</v>
      </c>
      <c r="C1016" s="132" t="s">
        <v>124</v>
      </c>
      <c r="D1016" s="132" t="s">
        <v>124</v>
      </c>
      <c r="E1016" s="132" t="s">
        <v>124</v>
      </c>
      <c r="F1016" s="132" t="s">
        <v>124</v>
      </c>
      <c r="G1016" s="132" t="s">
        <v>124</v>
      </c>
      <c r="H1016" s="132">
        <v>0</v>
      </c>
      <c r="I1016" s="132">
        <v>1</v>
      </c>
    </row>
    <row r="1017" spans="2:9">
      <c r="B1017" s="96" t="s">
        <v>329</v>
      </c>
      <c r="C1017" s="132" t="s">
        <v>124</v>
      </c>
      <c r="D1017" s="132" t="s">
        <v>124</v>
      </c>
      <c r="E1017" s="132" t="s">
        <v>124</v>
      </c>
      <c r="F1017" s="132" t="s">
        <v>124</v>
      </c>
      <c r="G1017" s="132" t="s">
        <v>124</v>
      </c>
      <c r="H1017" s="132">
        <v>1</v>
      </c>
      <c r="I1017" s="132">
        <v>0</v>
      </c>
    </row>
    <row r="1018" spans="2:9">
      <c r="B1018" s="96" t="s">
        <v>330</v>
      </c>
      <c r="C1018" s="132" t="s">
        <v>124</v>
      </c>
      <c r="D1018" s="132" t="s">
        <v>124</v>
      </c>
      <c r="E1018" s="132" t="s">
        <v>124</v>
      </c>
      <c r="F1018" s="132" t="s">
        <v>124</v>
      </c>
      <c r="G1018" s="132" t="s">
        <v>124</v>
      </c>
      <c r="H1018" s="132">
        <v>34</v>
      </c>
      <c r="I1018" s="132">
        <v>32</v>
      </c>
    </row>
    <row r="1019" spans="2:9">
      <c r="B1019" s="96" t="s">
        <v>331</v>
      </c>
      <c r="C1019" s="132" t="s">
        <v>124</v>
      </c>
      <c r="D1019" s="132" t="s">
        <v>124</v>
      </c>
      <c r="E1019" s="132" t="s">
        <v>124</v>
      </c>
      <c r="F1019" s="132" t="s">
        <v>124</v>
      </c>
      <c r="G1019" s="132" t="s">
        <v>124</v>
      </c>
      <c r="H1019" s="132">
        <v>212</v>
      </c>
      <c r="I1019" s="132">
        <v>215</v>
      </c>
    </row>
    <row r="1020" spans="2:9">
      <c r="B1020" s="96"/>
      <c r="C1020" s="132"/>
      <c r="D1020" s="132"/>
      <c r="E1020" s="132"/>
      <c r="F1020" s="132"/>
      <c r="G1020" s="132"/>
      <c r="H1020" s="132"/>
      <c r="I1020" s="132"/>
    </row>
    <row r="1021" spans="2:9">
      <c r="B1021" s="93" t="s">
        <v>333</v>
      </c>
      <c r="C1021" s="132" t="s">
        <v>124</v>
      </c>
      <c r="D1021" s="132" t="s">
        <v>124</v>
      </c>
      <c r="E1021" s="132" t="s">
        <v>124</v>
      </c>
      <c r="F1021" s="132" t="s">
        <v>124</v>
      </c>
      <c r="G1021" s="132" t="s">
        <v>124</v>
      </c>
      <c r="H1021" s="132">
        <v>0</v>
      </c>
      <c r="I1021" s="132">
        <v>0</v>
      </c>
    </row>
    <row r="1022" spans="2:9">
      <c r="B1022" s="96" t="s">
        <v>328</v>
      </c>
      <c r="C1022" s="132" t="s">
        <v>124</v>
      </c>
      <c r="D1022" s="132" t="s">
        <v>124</v>
      </c>
      <c r="E1022" s="132" t="s">
        <v>124</v>
      </c>
      <c r="F1022" s="132" t="s">
        <v>124</v>
      </c>
      <c r="G1022" s="132" t="s">
        <v>124</v>
      </c>
      <c r="H1022" s="132">
        <v>0</v>
      </c>
      <c r="I1022" s="132">
        <v>0</v>
      </c>
    </row>
    <row r="1023" spans="2:9">
      <c r="B1023" s="96" t="s">
        <v>329</v>
      </c>
      <c r="C1023" s="132" t="s">
        <v>124</v>
      </c>
      <c r="D1023" s="132" t="s">
        <v>124</v>
      </c>
      <c r="E1023" s="132" t="s">
        <v>124</v>
      </c>
      <c r="F1023" s="132" t="s">
        <v>124</v>
      </c>
      <c r="G1023" s="132" t="s">
        <v>124</v>
      </c>
      <c r="H1023" s="132">
        <v>0</v>
      </c>
      <c r="I1023" s="132">
        <v>0</v>
      </c>
    </row>
    <row r="1024" spans="2:9">
      <c r="B1024" s="96" t="s">
        <v>330</v>
      </c>
      <c r="C1024" s="132" t="s">
        <v>124</v>
      </c>
      <c r="D1024" s="132" t="s">
        <v>124</v>
      </c>
      <c r="E1024" s="132" t="s">
        <v>124</v>
      </c>
      <c r="F1024" s="132" t="s">
        <v>124</v>
      </c>
      <c r="G1024" s="132" t="s">
        <v>124</v>
      </c>
      <c r="H1024" s="132">
        <v>0</v>
      </c>
      <c r="I1024" s="132">
        <v>0</v>
      </c>
    </row>
    <row r="1025" spans="2:9">
      <c r="B1025" s="96" t="s">
        <v>331</v>
      </c>
      <c r="C1025" s="94" t="s">
        <v>124</v>
      </c>
      <c r="D1025" s="132" t="s">
        <v>124</v>
      </c>
      <c r="E1025" s="132" t="s">
        <v>124</v>
      </c>
      <c r="F1025" s="132" t="s">
        <v>124</v>
      </c>
      <c r="G1025" s="132" t="s">
        <v>124</v>
      </c>
      <c r="H1025" s="132">
        <v>0</v>
      </c>
      <c r="I1025" s="132">
        <v>0</v>
      </c>
    </row>
    <row r="1026" spans="2:9">
      <c r="B1026" s="96"/>
      <c r="C1026" s="94"/>
      <c r="D1026" s="132"/>
      <c r="E1026" s="132"/>
      <c r="F1026" s="132"/>
      <c r="G1026" s="132"/>
      <c r="H1026" s="132"/>
      <c r="I1026" s="132"/>
    </row>
    <row r="1027" spans="2:9">
      <c r="B1027" s="92" t="s">
        <v>316</v>
      </c>
      <c r="C1027" s="14"/>
      <c r="D1027" s="14"/>
      <c r="E1027" s="14"/>
      <c r="F1027" s="14"/>
      <c r="G1027" s="14"/>
      <c r="H1027" s="14"/>
      <c r="I1027" s="14"/>
    </row>
    <row r="1028" spans="2:9">
      <c r="B1028" s="93" t="s">
        <v>327</v>
      </c>
      <c r="C1028" s="132">
        <v>70</v>
      </c>
      <c r="D1028" s="132">
        <v>92</v>
      </c>
      <c r="E1028" s="132">
        <v>115</v>
      </c>
      <c r="F1028" s="132">
        <v>151</v>
      </c>
      <c r="G1028" s="132">
        <v>162</v>
      </c>
      <c r="H1028" s="132">
        <v>180</v>
      </c>
      <c r="I1028" s="132">
        <v>194</v>
      </c>
    </row>
    <row r="1029" spans="2:9">
      <c r="B1029" s="96" t="s">
        <v>328</v>
      </c>
      <c r="C1029" s="132">
        <v>0</v>
      </c>
      <c r="D1029" s="132">
        <v>0</v>
      </c>
      <c r="E1029" s="132">
        <v>0</v>
      </c>
      <c r="F1029" s="132">
        <v>0</v>
      </c>
      <c r="G1029" s="132">
        <v>0</v>
      </c>
      <c r="H1029" s="132">
        <v>0</v>
      </c>
      <c r="I1029" s="132">
        <v>0</v>
      </c>
    </row>
    <row r="1030" spans="2:9">
      <c r="B1030" s="96" t="s">
        <v>329</v>
      </c>
      <c r="C1030" s="132">
        <v>70</v>
      </c>
      <c r="D1030" s="132">
        <v>0</v>
      </c>
      <c r="E1030" s="132">
        <v>0</v>
      </c>
      <c r="F1030" s="132">
        <v>0</v>
      </c>
      <c r="G1030" s="132">
        <v>0</v>
      </c>
      <c r="H1030" s="132">
        <v>0</v>
      </c>
      <c r="I1030" s="132">
        <v>0</v>
      </c>
    </row>
    <row r="1031" spans="2:9">
      <c r="B1031" s="96" t="s">
        <v>330</v>
      </c>
      <c r="C1031" s="132">
        <v>0</v>
      </c>
      <c r="D1031" s="132">
        <v>0</v>
      </c>
      <c r="E1031" s="132">
        <v>0</v>
      </c>
      <c r="F1031" s="132">
        <v>0</v>
      </c>
      <c r="G1031" s="132">
        <v>0</v>
      </c>
      <c r="H1031" s="132">
        <v>0</v>
      </c>
      <c r="I1031" s="132">
        <v>0</v>
      </c>
    </row>
    <row r="1032" spans="2:9">
      <c r="B1032" s="96" t="s">
        <v>331</v>
      </c>
      <c r="C1032" s="132">
        <v>0</v>
      </c>
      <c r="D1032" s="132">
        <v>92</v>
      </c>
      <c r="E1032" s="132">
        <v>115</v>
      </c>
      <c r="F1032" s="132">
        <v>151</v>
      </c>
      <c r="G1032" s="132">
        <v>162</v>
      </c>
      <c r="H1032" s="132">
        <v>180</v>
      </c>
      <c r="I1032" s="132">
        <v>194</v>
      </c>
    </row>
    <row r="1033" spans="2:9">
      <c r="B1033" s="96"/>
      <c r="C1033" s="132"/>
      <c r="D1033" s="132"/>
      <c r="E1033" s="132"/>
      <c r="F1033" s="132"/>
      <c r="G1033" s="132"/>
      <c r="H1033" s="132"/>
      <c r="I1033" s="132"/>
    </row>
    <row r="1034" spans="2:9">
      <c r="B1034" s="93" t="s">
        <v>332</v>
      </c>
      <c r="C1034" s="132">
        <v>70</v>
      </c>
      <c r="D1034" s="132">
        <v>92</v>
      </c>
      <c r="E1034" s="132">
        <v>115</v>
      </c>
      <c r="F1034" s="132">
        <v>151</v>
      </c>
      <c r="G1034" s="132">
        <v>162</v>
      </c>
      <c r="H1034" s="132">
        <v>180</v>
      </c>
      <c r="I1034" s="132">
        <v>194</v>
      </c>
    </row>
    <row r="1035" spans="2:9">
      <c r="B1035" s="96" t="s">
        <v>328</v>
      </c>
      <c r="C1035" s="132">
        <v>0</v>
      </c>
      <c r="D1035" s="132">
        <v>0</v>
      </c>
      <c r="E1035" s="132">
        <v>0</v>
      </c>
      <c r="F1035" s="132">
        <v>0</v>
      </c>
      <c r="G1035" s="132">
        <v>0</v>
      </c>
      <c r="H1035" s="132">
        <v>0</v>
      </c>
      <c r="I1035" s="132">
        <v>0</v>
      </c>
    </row>
    <row r="1036" spans="2:9">
      <c r="B1036" s="96" t="s">
        <v>329</v>
      </c>
      <c r="C1036" s="132">
        <v>70</v>
      </c>
      <c r="D1036" s="132">
        <v>0</v>
      </c>
      <c r="E1036" s="132">
        <v>0</v>
      </c>
      <c r="F1036" s="132">
        <v>0</v>
      </c>
      <c r="G1036" s="132">
        <v>0</v>
      </c>
      <c r="H1036" s="132">
        <v>0</v>
      </c>
      <c r="I1036" s="132">
        <v>0</v>
      </c>
    </row>
    <row r="1037" spans="2:9">
      <c r="B1037" s="96" t="s">
        <v>330</v>
      </c>
      <c r="C1037" s="132">
        <v>0</v>
      </c>
      <c r="D1037" s="132">
        <v>0</v>
      </c>
      <c r="E1037" s="132">
        <v>0</v>
      </c>
      <c r="F1037" s="132">
        <v>0</v>
      </c>
      <c r="G1037" s="132">
        <v>0</v>
      </c>
      <c r="H1037" s="132">
        <v>0</v>
      </c>
      <c r="I1037" s="132">
        <v>0</v>
      </c>
    </row>
    <row r="1038" spans="2:9">
      <c r="B1038" s="96" t="s">
        <v>331</v>
      </c>
      <c r="C1038" s="132">
        <v>0</v>
      </c>
      <c r="D1038" s="132">
        <v>92</v>
      </c>
      <c r="E1038" s="132">
        <v>115</v>
      </c>
      <c r="F1038" s="132">
        <v>151</v>
      </c>
      <c r="G1038" s="132">
        <v>162</v>
      </c>
      <c r="H1038" s="132">
        <v>180</v>
      </c>
      <c r="I1038" s="132">
        <v>194</v>
      </c>
    </row>
    <row r="1039" spans="2:9">
      <c r="B1039" s="96"/>
      <c r="C1039" s="132"/>
      <c r="D1039" s="132"/>
      <c r="E1039" s="132"/>
      <c r="F1039" s="132"/>
      <c r="G1039" s="132"/>
      <c r="H1039" s="132"/>
      <c r="I1039" s="132"/>
    </row>
    <row r="1040" spans="2:9">
      <c r="B1040" s="93" t="s">
        <v>333</v>
      </c>
      <c r="C1040" s="132">
        <v>0</v>
      </c>
      <c r="D1040" s="132">
        <v>0</v>
      </c>
      <c r="E1040" s="132">
        <v>0</v>
      </c>
      <c r="F1040" s="132">
        <v>0</v>
      </c>
      <c r="G1040" s="132">
        <v>0</v>
      </c>
      <c r="H1040" s="132">
        <v>0</v>
      </c>
      <c r="I1040" s="132">
        <v>0</v>
      </c>
    </row>
    <row r="1041" spans="2:9">
      <c r="B1041" s="96" t="s">
        <v>328</v>
      </c>
      <c r="C1041" s="132">
        <v>0</v>
      </c>
      <c r="D1041" s="132">
        <v>0</v>
      </c>
      <c r="E1041" s="132">
        <v>0</v>
      </c>
      <c r="F1041" s="132">
        <v>0</v>
      </c>
      <c r="G1041" s="132">
        <v>0</v>
      </c>
      <c r="H1041" s="132">
        <v>0</v>
      </c>
      <c r="I1041" s="132">
        <v>0</v>
      </c>
    </row>
    <row r="1042" spans="2:9">
      <c r="B1042" s="96" t="s">
        <v>329</v>
      </c>
      <c r="C1042" s="132">
        <v>0</v>
      </c>
      <c r="D1042" s="132">
        <v>0</v>
      </c>
      <c r="E1042" s="132">
        <v>0</v>
      </c>
      <c r="F1042" s="132">
        <v>0</v>
      </c>
      <c r="G1042" s="132">
        <v>0</v>
      </c>
      <c r="H1042" s="132">
        <v>0</v>
      </c>
      <c r="I1042" s="132">
        <v>0</v>
      </c>
    </row>
    <row r="1043" spans="2:9">
      <c r="B1043" s="96" t="s">
        <v>330</v>
      </c>
      <c r="C1043" s="132">
        <v>0</v>
      </c>
      <c r="D1043" s="132">
        <v>0</v>
      </c>
      <c r="E1043" s="132">
        <v>0</v>
      </c>
      <c r="F1043" s="132">
        <v>0</v>
      </c>
      <c r="G1043" s="132">
        <v>0</v>
      </c>
      <c r="H1043" s="132">
        <v>0</v>
      </c>
      <c r="I1043" s="132">
        <v>0</v>
      </c>
    </row>
    <row r="1044" spans="2:9">
      <c r="B1044" s="96" t="s">
        <v>331</v>
      </c>
      <c r="C1044" s="94">
        <v>0</v>
      </c>
      <c r="D1044" s="132">
        <v>0</v>
      </c>
      <c r="E1044" s="132">
        <v>0</v>
      </c>
      <c r="F1044" s="132">
        <v>0</v>
      </c>
      <c r="G1044" s="132">
        <v>0</v>
      </c>
      <c r="H1044" s="132">
        <v>0</v>
      </c>
      <c r="I1044" s="132">
        <v>0</v>
      </c>
    </row>
    <row r="1045" spans="2:9">
      <c r="B1045" s="96"/>
      <c r="C1045" s="94"/>
      <c r="D1045" s="94"/>
      <c r="E1045" s="94"/>
      <c r="F1045" s="94"/>
      <c r="G1045" s="94"/>
      <c r="H1045" s="94"/>
      <c r="I1045" s="94"/>
    </row>
    <row r="1046" spans="2:9">
      <c r="B1046" s="92" t="s">
        <v>315</v>
      </c>
      <c r="C1046" s="14"/>
      <c r="D1046" s="14"/>
      <c r="E1046" s="14"/>
      <c r="F1046" s="14"/>
      <c r="G1046" s="14"/>
      <c r="H1046" s="14"/>
      <c r="I1046" s="14"/>
    </row>
    <row r="1047" spans="2:9">
      <c r="B1047" s="93" t="s">
        <v>327</v>
      </c>
      <c r="C1047" s="132" t="s">
        <v>124</v>
      </c>
      <c r="D1047" s="132">
        <v>66</v>
      </c>
      <c r="E1047" s="132">
        <v>85</v>
      </c>
      <c r="F1047" s="132">
        <v>123</v>
      </c>
      <c r="G1047" s="132">
        <v>128</v>
      </c>
      <c r="H1047" s="132">
        <v>108</v>
      </c>
      <c r="I1047" s="132" t="s">
        <v>124</v>
      </c>
    </row>
    <row r="1048" spans="2:9">
      <c r="B1048" s="96" t="s">
        <v>328</v>
      </c>
      <c r="C1048" s="132" t="s">
        <v>124</v>
      </c>
      <c r="D1048" s="132">
        <v>0</v>
      </c>
      <c r="E1048" s="132">
        <v>0</v>
      </c>
      <c r="F1048" s="132">
        <v>0</v>
      </c>
      <c r="G1048" s="132">
        <v>0</v>
      </c>
      <c r="H1048" s="132">
        <v>1</v>
      </c>
      <c r="I1048" s="132" t="s">
        <v>124</v>
      </c>
    </row>
    <row r="1049" spans="2:9">
      <c r="B1049" s="96" t="s">
        <v>329</v>
      </c>
      <c r="C1049" s="132" t="s">
        <v>124</v>
      </c>
      <c r="D1049" s="132">
        <v>0</v>
      </c>
      <c r="E1049" s="132">
        <v>1</v>
      </c>
      <c r="F1049" s="132">
        <v>1</v>
      </c>
      <c r="G1049" s="132">
        <v>1</v>
      </c>
      <c r="H1049" s="132">
        <v>1</v>
      </c>
      <c r="I1049" s="132" t="s">
        <v>124</v>
      </c>
    </row>
    <row r="1050" spans="2:9">
      <c r="B1050" s="96" t="s">
        <v>330</v>
      </c>
      <c r="C1050" s="132" t="s">
        <v>124</v>
      </c>
      <c r="D1050" s="132">
        <v>50</v>
      </c>
      <c r="E1050" s="132">
        <v>50</v>
      </c>
      <c r="F1050" s="132">
        <v>51</v>
      </c>
      <c r="G1050" s="132">
        <v>48</v>
      </c>
      <c r="H1050" s="132">
        <v>51</v>
      </c>
      <c r="I1050" s="132" t="s">
        <v>124</v>
      </c>
    </row>
    <row r="1051" spans="2:9">
      <c r="B1051" s="96" t="s">
        <v>331</v>
      </c>
      <c r="C1051" s="132" t="s">
        <v>124</v>
      </c>
      <c r="D1051" s="132">
        <v>16</v>
      </c>
      <c r="E1051" s="132">
        <v>34</v>
      </c>
      <c r="F1051" s="132">
        <v>71</v>
      </c>
      <c r="G1051" s="132">
        <v>79</v>
      </c>
      <c r="H1051" s="132">
        <v>55</v>
      </c>
      <c r="I1051" s="132" t="s">
        <v>124</v>
      </c>
    </row>
    <row r="1052" spans="2:9">
      <c r="B1052" s="96"/>
      <c r="C1052" s="132"/>
      <c r="D1052" s="132"/>
      <c r="E1052" s="132"/>
      <c r="F1052" s="132"/>
      <c r="G1052" s="132"/>
      <c r="H1052" s="132"/>
      <c r="I1052" s="132"/>
    </row>
    <row r="1053" spans="2:9">
      <c r="B1053" s="93" t="s">
        <v>332</v>
      </c>
      <c r="C1053" s="132" t="s">
        <v>124</v>
      </c>
      <c r="D1053" s="132">
        <v>66</v>
      </c>
      <c r="E1053" s="132">
        <v>85</v>
      </c>
      <c r="F1053" s="132">
        <v>123</v>
      </c>
      <c r="G1053" s="132">
        <v>128</v>
      </c>
      <c r="H1053" s="132">
        <v>128</v>
      </c>
      <c r="I1053" s="132" t="s">
        <v>124</v>
      </c>
    </row>
    <row r="1054" spans="2:9">
      <c r="B1054" s="96" t="s">
        <v>328</v>
      </c>
      <c r="C1054" s="132" t="s">
        <v>124</v>
      </c>
      <c r="D1054" s="132">
        <v>0</v>
      </c>
      <c r="E1054" s="132">
        <v>0</v>
      </c>
      <c r="F1054" s="132">
        <v>0</v>
      </c>
      <c r="G1054" s="132">
        <v>0</v>
      </c>
      <c r="H1054" s="132">
        <v>0</v>
      </c>
      <c r="I1054" s="132" t="s">
        <v>124</v>
      </c>
    </row>
    <row r="1055" spans="2:9">
      <c r="B1055" s="96" t="s">
        <v>329</v>
      </c>
      <c r="C1055" s="132" t="s">
        <v>124</v>
      </c>
      <c r="D1055" s="132">
        <v>0</v>
      </c>
      <c r="E1055" s="132">
        <v>1</v>
      </c>
      <c r="F1055" s="132">
        <v>1</v>
      </c>
      <c r="G1055" s="132">
        <v>1</v>
      </c>
      <c r="H1055" s="132">
        <v>1</v>
      </c>
      <c r="I1055" s="132" t="s">
        <v>124</v>
      </c>
    </row>
    <row r="1056" spans="2:9">
      <c r="B1056" s="96" t="s">
        <v>330</v>
      </c>
      <c r="C1056" s="132" t="s">
        <v>124</v>
      </c>
      <c r="D1056" s="132">
        <v>50</v>
      </c>
      <c r="E1056" s="132">
        <v>50</v>
      </c>
      <c r="F1056" s="132">
        <v>51</v>
      </c>
      <c r="G1056" s="132">
        <v>48</v>
      </c>
      <c r="H1056" s="132">
        <v>48</v>
      </c>
      <c r="I1056" s="132" t="s">
        <v>124</v>
      </c>
    </row>
    <row r="1057" spans="2:9">
      <c r="B1057" s="96" t="s">
        <v>331</v>
      </c>
      <c r="C1057" s="132" t="s">
        <v>124</v>
      </c>
      <c r="D1057" s="132">
        <v>16</v>
      </c>
      <c r="E1057" s="132">
        <v>34</v>
      </c>
      <c r="F1057" s="132">
        <v>71</v>
      </c>
      <c r="G1057" s="132">
        <v>79</v>
      </c>
      <c r="H1057" s="132">
        <v>79</v>
      </c>
      <c r="I1057" s="132" t="s">
        <v>124</v>
      </c>
    </row>
    <row r="1058" spans="2:9">
      <c r="B1058" s="96"/>
      <c r="C1058" s="132"/>
      <c r="D1058" s="132"/>
      <c r="E1058" s="132"/>
      <c r="F1058" s="132"/>
      <c r="G1058" s="132"/>
      <c r="H1058" s="132"/>
      <c r="I1058" s="132"/>
    </row>
    <row r="1059" spans="2:9">
      <c r="B1059" s="93" t="s">
        <v>333</v>
      </c>
      <c r="C1059" s="132" t="s">
        <v>124</v>
      </c>
      <c r="D1059" s="132">
        <v>0</v>
      </c>
      <c r="E1059" s="132">
        <v>0</v>
      </c>
      <c r="F1059" s="132">
        <v>0</v>
      </c>
      <c r="G1059" s="132">
        <v>0</v>
      </c>
      <c r="H1059" s="132">
        <v>0</v>
      </c>
      <c r="I1059" s="132" t="s">
        <v>124</v>
      </c>
    </row>
    <row r="1060" spans="2:9">
      <c r="B1060" s="96" t="s">
        <v>328</v>
      </c>
      <c r="C1060" s="132" t="s">
        <v>124</v>
      </c>
      <c r="D1060" s="132">
        <v>0</v>
      </c>
      <c r="E1060" s="132">
        <v>0</v>
      </c>
      <c r="F1060" s="132">
        <v>0</v>
      </c>
      <c r="G1060" s="132">
        <v>0</v>
      </c>
      <c r="H1060" s="132">
        <v>0</v>
      </c>
      <c r="I1060" s="132" t="s">
        <v>124</v>
      </c>
    </row>
    <row r="1061" spans="2:9">
      <c r="B1061" s="96" t="s">
        <v>329</v>
      </c>
      <c r="C1061" s="132" t="s">
        <v>124</v>
      </c>
      <c r="D1061" s="132">
        <v>0</v>
      </c>
      <c r="E1061" s="132">
        <v>0</v>
      </c>
      <c r="F1061" s="132">
        <v>0</v>
      </c>
      <c r="G1061" s="132">
        <v>0</v>
      </c>
      <c r="H1061" s="132">
        <v>0</v>
      </c>
      <c r="I1061" s="132" t="s">
        <v>124</v>
      </c>
    </row>
    <row r="1062" spans="2:9">
      <c r="B1062" s="96" t="s">
        <v>330</v>
      </c>
      <c r="C1062" s="132" t="s">
        <v>124</v>
      </c>
      <c r="D1062" s="132">
        <v>0</v>
      </c>
      <c r="E1062" s="132">
        <v>0</v>
      </c>
      <c r="F1062" s="132">
        <v>0</v>
      </c>
      <c r="G1062" s="132">
        <v>0</v>
      </c>
      <c r="H1062" s="132">
        <v>0</v>
      </c>
      <c r="I1062" s="132" t="s">
        <v>124</v>
      </c>
    </row>
    <row r="1063" spans="2:9">
      <c r="B1063" s="96" t="s">
        <v>331</v>
      </c>
      <c r="C1063" s="94" t="s">
        <v>124</v>
      </c>
      <c r="D1063" s="132">
        <v>0</v>
      </c>
      <c r="E1063" s="132">
        <v>0</v>
      </c>
      <c r="F1063" s="132">
        <v>0</v>
      </c>
      <c r="G1063" s="132">
        <v>0</v>
      </c>
      <c r="H1063" s="132">
        <v>0</v>
      </c>
      <c r="I1063" s="132" t="s">
        <v>124</v>
      </c>
    </row>
    <row r="1064" spans="2:9">
      <c r="B1064" s="96" t="s">
        <v>330</v>
      </c>
      <c r="C1064" s="132" t="s">
        <v>124</v>
      </c>
      <c r="D1064" s="132" t="s">
        <v>124</v>
      </c>
      <c r="E1064" s="132">
        <v>0</v>
      </c>
      <c r="F1064" s="132">
        <v>0</v>
      </c>
      <c r="G1064" s="132">
        <v>0</v>
      </c>
      <c r="H1064" s="132">
        <v>0</v>
      </c>
      <c r="I1064" s="132" t="s">
        <v>124</v>
      </c>
    </row>
    <row r="1065" spans="2:9" ht="15" thickBot="1">
      <c r="B1065" s="133" t="s">
        <v>331</v>
      </c>
      <c r="C1065" s="105" t="s">
        <v>124</v>
      </c>
      <c r="D1065" s="105" t="s">
        <v>124</v>
      </c>
      <c r="E1065" s="105">
        <v>0</v>
      </c>
      <c r="F1065" s="105">
        <v>0</v>
      </c>
      <c r="G1065" s="105">
        <v>0</v>
      </c>
      <c r="H1065" s="105">
        <v>0</v>
      </c>
      <c r="I1065" s="132" t="s">
        <v>124</v>
      </c>
    </row>
    <row r="1066" spans="2:9" ht="15" customHeight="1" thickTop="1">
      <c r="B1066" s="1310" t="s">
        <v>1539</v>
      </c>
      <c r="C1066" s="1310"/>
      <c r="D1066" s="1310"/>
      <c r="E1066" s="1310"/>
      <c r="F1066" s="1310"/>
      <c r="G1066" s="1310"/>
      <c r="H1066" s="1310"/>
      <c r="I1066" s="1310"/>
    </row>
    <row r="1067" spans="2:9">
      <c r="B1067" s="1316" t="s">
        <v>334</v>
      </c>
      <c r="C1067" s="1316"/>
      <c r="D1067" s="1316"/>
      <c r="E1067" s="1316"/>
      <c r="F1067" s="1316"/>
      <c r="G1067" s="1316"/>
      <c r="H1067" s="1316"/>
      <c r="I1067" s="1316"/>
    </row>
    <row r="1068" spans="2:9">
      <c r="B1068" s="134"/>
      <c r="C1068" s="14"/>
      <c r="D1068" s="14"/>
      <c r="E1068" s="14"/>
      <c r="F1068" s="14"/>
      <c r="G1068" s="14"/>
      <c r="H1068" s="14"/>
      <c r="I1068" s="14"/>
    </row>
    <row r="1069" spans="2:9">
      <c r="B1069" s="24" t="s">
        <v>47</v>
      </c>
      <c r="C1069" s="24"/>
      <c r="D1069" s="24"/>
      <c r="E1069" s="24"/>
      <c r="F1069" s="24"/>
      <c r="G1069" s="24"/>
      <c r="H1069" s="882"/>
      <c r="I1069" s="882"/>
    </row>
    <row r="1070" spans="2:9">
      <c r="B1070" s="13" t="s">
        <v>46</v>
      </c>
      <c r="C1070" s="14"/>
      <c r="D1070" s="14"/>
      <c r="E1070" s="14"/>
      <c r="F1070" s="14"/>
      <c r="G1070" s="14"/>
      <c r="H1070" s="14"/>
      <c r="I1070" s="14"/>
    </row>
    <row r="1071" spans="2:9">
      <c r="B1071" s="134" t="s">
        <v>196</v>
      </c>
      <c r="C1071" s="14"/>
      <c r="D1071" s="14"/>
      <c r="E1071" s="14"/>
      <c r="F1071" s="14"/>
      <c r="G1071" s="14"/>
      <c r="H1071" s="14"/>
      <c r="I1071" s="14"/>
    </row>
    <row r="1072" spans="2:9">
      <c r="B1072" s="134"/>
      <c r="C1072" s="14"/>
      <c r="D1072" s="14"/>
      <c r="E1072" s="14"/>
      <c r="F1072" s="14"/>
      <c r="G1072" s="14"/>
      <c r="H1072" s="14"/>
      <c r="I1072" s="14"/>
    </row>
    <row r="1073" spans="2:9">
      <c r="B1073" s="16"/>
      <c r="C1073" s="17">
        <v>2014</v>
      </c>
      <c r="D1073" s="17">
        <v>2015</v>
      </c>
      <c r="E1073" s="17">
        <v>2016</v>
      </c>
      <c r="F1073" s="17">
        <v>2017</v>
      </c>
      <c r="G1073" s="17">
        <v>2018</v>
      </c>
      <c r="H1073" s="17">
        <v>2019</v>
      </c>
      <c r="I1073" s="17">
        <v>2020</v>
      </c>
    </row>
    <row r="1074" spans="2:9">
      <c r="B1074" s="92" t="s">
        <v>315</v>
      </c>
      <c r="C1074" s="14"/>
      <c r="D1074" s="14"/>
      <c r="E1074" s="14"/>
      <c r="F1074" s="14"/>
      <c r="G1074" s="14"/>
      <c r="H1074" s="14"/>
      <c r="I1074" s="14"/>
    </row>
    <row r="1075" spans="2:9">
      <c r="B1075" s="93" t="s">
        <v>335</v>
      </c>
      <c r="C1075" s="950">
        <v>222.71700000000001</v>
      </c>
      <c r="D1075" s="140">
        <v>244.93199999999999</v>
      </c>
      <c r="E1075" s="140">
        <v>191.536</v>
      </c>
      <c r="F1075" s="140">
        <v>115.51300000000001</v>
      </c>
      <c r="G1075" s="36">
        <v>200405</v>
      </c>
      <c r="H1075" s="140">
        <v>297.05900000000003</v>
      </c>
      <c r="I1075" s="140" t="s">
        <v>124</v>
      </c>
    </row>
    <row r="1076" spans="2:9">
      <c r="B1076" s="93"/>
      <c r="C1076" s="140"/>
      <c r="D1076" s="140"/>
      <c r="E1076" s="140"/>
      <c r="F1076" s="140"/>
      <c r="G1076" s="140"/>
      <c r="H1076" s="140"/>
      <c r="I1076" s="140"/>
    </row>
    <row r="1077" spans="2:9">
      <c r="B1077" s="93" t="s">
        <v>336</v>
      </c>
      <c r="C1077" s="140">
        <v>0</v>
      </c>
      <c r="D1077" s="140">
        <v>0</v>
      </c>
      <c r="E1077" s="140">
        <v>0</v>
      </c>
      <c r="F1077" s="140">
        <v>0</v>
      </c>
      <c r="G1077" s="140">
        <v>0</v>
      </c>
      <c r="H1077" s="140">
        <v>258.21500000000003</v>
      </c>
      <c r="I1077" s="140" t="s">
        <v>124</v>
      </c>
    </row>
    <row r="1078" spans="2:9">
      <c r="B1078" s="96" t="s">
        <v>291</v>
      </c>
      <c r="C1078" s="140">
        <v>0</v>
      </c>
      <c r="D1078" s="140">
        <v>0</v>
      </c>
      <c r="E1078" s="140">
        <v>0</v>
      </c>
      <c r="F1078" s="140">
        <v>0</v>
      </c>
      <c r="G1078" s="140">
        <v>0</v>
      </c>
      <c r="H1078" s="140">
        <v>258.21500000000003</v>
      </c>
      <c r="I1078" s="140" t="s">
        <v>124</v>
      </c>
    </row>
    <row r="1079" spans="2:9">
      <c r="B1079" s="136" t="s">
        <v>292</v>
      </c>
      <c r="C1079" s="140" t="s">
        <v>354</v>
      </c>
      <c r="D1079" s="140" t="s">
        <v>354</v>
      </c>
      <c r="E1079" s="140" t="s">
        <v>354</v>
      </c>
      <c r="F1079" s="140" t="s">
        <v>354</v>
      </c>
      <c r="G1079" s="140" t="s">
        <v>354</v>
      </c>
      <c r="H1079" s="140">
        <v>120.05500000000001</v>
      </c>
      <c r="I1079" s="140" t="s">
        <v>124</v>
      </c>
    </row>
    <row r="1080" spans="2:9">
      <c r="B1080" s="136" t="s">
        <v>293</v>
      </c>
      <c r="C1080" s="140" t="s">
        <v>354</v>
      </c>
      <c r="D1080" s="140" t="s">
        <v>354</v>
      </c>
      <c r="E1080" s="140" t="s">
        <v>354</v>
      </c>
      <c r="F1080" s="140" t="s">
        <v>354</v>
      </c>
      <c r="G1080" s="140" t="s">
        <v>354</v>
      </c>
      <c r="H1080" s="140">
        <v>70.855999999999995</v>
      </c>
      <c r="I1080" s="140" t="s">
        <v>124</v>
      </c>
    </row>
    <row r="1081" spans="2:9">
      <c r="B1081" s="136" t="s">
        <v>337</v>
      </c>
      <c r="C1081" s="140" t="s">
        <v>354</v>
      </c>
      <c r="D1081" s="140" t="s">
        <v>354</v>
      </c>
      <c r="E1081" s="140" t="s">
        <v>354</v>
      </c>
      <c r="F1081" s="140" t="s">
        <v>354</v>
      </c>
      <c r="G1081" s="140" t="s">
        <v>354</v>
      </c>
      <c r="H1081" s="140">
        <v>67.304000000000002</v>
      </c>
      <c r="I1081" s="140" t="s">
        <v>124</v>
      </c>
    </row>
    <row r="1082" spans="2:9">
      <c r="B1082" s="96" t="s">
        <v>294</v>
      </c>
      <c r="C1082" s="140">
        <v>0</v>
      </c>
      <c r="D1082" s="140">
        <v>0</v>
      </c>
      <c r="E1082" s="140">
        <v>0</v>
      </c>
      <c r="F1082" s="140">
        <v>0</v>
      </c>
      <c r="G1082" s="140">
        <v>0</v>
      </c>
      <c r="H1082" s="140" t="s">
        <v>502</v>
      </c>
      <c r="I1082" s="140" t="s">
        <v>124</v>
      </c>
    </row>
    <row r="1083" spans="2:9">
      <c r="B1083" s="96" t="s">
        <v>338</v>
      </c>
      <c r="C1083" s="140">
        <v>222.61699999999999</v>
      </c>
      <c r="D1083" s="140">
        <v>243.40199999999999</v>
      </c>
      <c r="E1083" s="140">
        <v>189.58600000000001</v>
      </c>
      <c r="F1083" s="140">
        <v>115.003</v>
      </c>
      <c r="G1083" s="36">
        <v>200405</v>
      </c>
      <c r="H1083" s="140" t="s">
        <v>502</v>
      </c>
      <c r="I1083" s="140" t="s">
        <v>124</v>
      </c>
    </row>
    <row r="1084" spans="2:9">
      <c r="B1084" s="96" t="s">
        <v>339</v>
      </c>
      <c r="C1084" s="140">
        <v>0</v>
      </c>
      <c r="D1084" s="140">
        <v>0</v>
      </c>
      <c r="E1084" s="140">
        <v>0</v>
      </c>
      <c r="F1084" s="140">
        <v>0</v>
      </c>
      <c r="G1084" s="140">
        <v>0</v>
      </c>
      <c r="H1084" s="140">
        <v>0</v>
      </c>
      <c r="I1084" s="140" t="s">
        <v>124</v>
      </c>
    </row>
    <row r="1085" spans="2:9">
      <c r="B1085" s="96" t="s">
        <v>340</v>
      </c>
      <c r="C1085" s="140">
        <v>0.1</v>
      </c>
      <c r="D1085" s="140">
        <v>1.53</v>
      </c>
      <c r="E1085" s="140">
        <v>1.95</v>
      </c>
      <c r="F1085" s="140">
        <v>0.51</v>
      </c>
      <c r="G1085" s="140">
        <v>0</v>
      </c>
      <c r="H1085" s="140">
        <v>0</v>
      </c>
      <c r="I1085" s="140" t="s">
        <v>124</v>
      </c>
    </row>
    <row r="1086" spans="2:9">
      <c r="B1086" s="96"/>
      <c r="C1086" s="140"/>
      <c r="D1086" s="140"/>
      <c r="E1086" s="140"/>
      <c r="F1086" s="140"/>
      <c r="G1086" s="140"/>
      <c r="H1086" s="140"/>
      <c r="I1086" s="140"/>
    </row>
    <row r="1087" spans="2:9">
      <c r="B1087" s="150" t="s">
        <v>341</v>
      </c>
      <c r="C1087" s="151" t="s">
        <v>124</v>
      </c>
      <c r="D1087" s="151" t="s">
        <v>124</v>
      </c>
      <c r="E1087" s="151" t="s">
        <v>124</v>
      </c>
      <c r="F1087" s="151" t="s">
        <v>124</v>
      </c>
      <c r="G1087" s="151" t="s">
        <v>124</v>
      </c>
      <c r="H1087" s="151" t="s">
        <v>124</v>
      </c>
      <c r="I1087" s="140" t="s">
        <v>124</v>
      </c>
    </row>
    <row r="1088" spans="2:9">
      <c r="B1088" s="152" t="s">
        <v>291</v>
      </c>
      <c r="C1088" s="140" t="s">
        <v>124</v>
      </c>
      <c r="D1088" s="140" t="s">
        <v>124</v>
      </c>
      <c r="E1088" s="140" t="s">
        <v>124</v>
      </c>
      <c r="F1088" s="140" t="s">
        <v>124</v>
      </c>
      <c r="G1088" s="140" t="s">
        <v>124</v>
      </c>
      <c r="H1088" s="140" t="s">
        <v>124</v>
      </c>
      <c r="I1088" s="140" t="s">
        <v>124</v>
      </c>
    </row>
    <row r="1089" spans="2:9">
      <c r="B1089" s="146" t="s">
        <v>292</v>
      </c>
      <c r="C1089" s="140" t="s">
        <v>124</v>
      </c>
      <c r="D1089" s="140" t="s">
        <v>124</v>
      </c>
      <c r="E1089" s="140" t="s">
        <v>124</v>
      </c>
      <c r="F1089" s="140" t="s">
        <v>124</v>
      </c>
      <c r="G1089" s="140" t="s">
        <v>124</v>
      </c>
      <c r="H1089" s="140" t="s">
        <v>124</v>
      </c>
      <c r="I1089" s="140" t="s">
        <v>124</v>
      </c>
    </row>
    <row r="1090" spans="2:9">
      <c r="B1090" s="146" t="s">
        <v>293</v>
      </c>
      <c r="C1090" s="140" t="s">
        <v>124</v>
      </c>
      <c r="D1090" s="140" t="s">
        <v>124</v>
      </c>
      <c r="E1090" s="140" t="s">
        <v>124</v>
      </c>
      <c r="F1090" s="140" t="s">
        <v>124</v>
      </c>
      <c r="G1090" s="140" t="s">
        <v>124</v>
      </c>
      <c r="H1090" s="140" t="s">
        <v>124</v>
      </c>
      <c r="I1090" s="140" t="s">
        <v>124</v>
      </c>
    </row>
    <row r="1091" spans="2:9">
      <c r="B1091" s="146" t="s">
        <v>337</v>
      </c>
      <c r="C1091" s="140" t="s">
        <v>124</v>
      </c>
      <c r="D1091" s="140" t="s">
        <v>124</v>
      </c>
      <c r="E1091" s="140" t="s">
        <v>124</v>
      </c>
      <c r="F1091" s="140" t="s">
        <v>124</v>
      </c>
      <c r="G1091" s="140" t="s">
        <v>124</v>
      </c>
      <c r="H1091" s="140" t="s">
        <v>124</v>
      </c>
      <c r="I1091" s="140" t="s">
        <v>124</v>
      </c>
    </row>
    <row r="1092" spans="2:9">
      <c r="B1092" s="152" t="s">
        <v>294</v>
      </c>
      <c r="C1092" s="140" t="s">
        <v>124</v>
      </c>
      <c r="D1092" s="140" t="s">
        <v>124</v>
      </c>
      <c r="E1092" s="140" t="s">
        <v>124</v>
      </c>
      <c r="F1092" s="140" t="s">
        <v>124</v>
      </c>
      <c r="G1092" s="140" t="s">
        <v>124</v>
      </c>
      <c r="H1092" s="140" t="s">
        <v>124</v>
      </c>
      <c r="I1092" s="140" t="s">
        <v>124</v>
      </c>
    </row>
    <row r="1093" spans="2:9">
      <c r="B1093" s="152" t="s">
        <v>236</v>
      </c>
      <c r="C1093" s="140"/>
      <c r="D1093" s="140" t="s">
        <v>124</v>
      </c>
      <c r="E1093" s="140" t="s">
        <v>124</v>
      </c>
      <c r="F1093" s="140" t="s">
        <v>124</v>
      </c>
      <c r="G1093" s="140" t="s">
        <v>124</v>
      </c>
      <c r="H1093" s="140" t="s">
        <v>124</v>
      </c>
      <c r="I1093" s="140"/>
    </row>
    <row r="1094" spans="2:9">
      <c r="B1094" s="152"/>
      <c r="C1094" s="140"/>
      <c r="D1094" s="140"/>
      <c r="E1094" s="140"/>
      <c r="F1094" s="140"/>
      <c r="G1094" s="140"/>
      <c r="H1094" s="140"/>
      <c r="I1094" s="140"/>
    </row>
    <row r="1095" spans="2:9">
      <c r="B1095" s="150" t="s">
        <v>342</v>
      </c>
      <c r="C1095" s="140" t="s">
        <v>124</v>
      </c>
      <c r="D1095" s="140" t="s">
        <v>124</v>
      </c>
      <c r="E1095" s="140" t="s">
        <v>124</v>
      </c>
      <c r="F1095" s="140" t="s">
        <v>124</v>
      </c>
      <c r="G1095" s="140" t="s">
        <v>124</v>
      </c>
      <c r="H1095" s="140" t="s">
        <v>124</v>
      </c>
      <c r="I1095" s="140" t="s">
        <v>124</v>
      </c>
    </row>
    <row r="1096" spans="2:9">
      <c r="B1096" s="152" t="s">
        <v>291</v>
      </c>
      <c r="C1096" s="140" t="s">
        <v>124</v>
      </c>
      <c r="D1096" s="140" t="s">
        <v>124</v>
      </c>
      <c r="E1096" s="140" t="s">
        <v>124</v>
      </c>
      <c r="F1096" s="140" t="s">
        <v>124</v>
      </c>
      <c r="G1096" s="140" t="s">
        <v>124</v>
      </c>
      <c r="H1096" s="140" t="s">
        <v>124</v>
      </c>
      <c r="I1096" s="140" t="s">
        <v>124</v>
      </c>
    </row>
    <row r="1097" spans="2:9">
      <c r="B1097" s="146" t="s">
        <v>292</v>
      </c>
      <c r="C1097" s="140" t="s">
        <v>124</v>
      </c>
      <c r="D1097" s="140" t="s">
        <v>124</v>
      </c>
      <c r="E1097" s="140" t="s">
        <v>124</v>
      </c>
      <c r="F1097" s="140" t="s">
        <v>124</v>
      </c>
      <c r="G1097" s="140" t="s">
        <v>124</v>
      </c>
      <c r="H1097" s="140" t="s">
        <v>124</v>
      </c>
      <c r="I1097" s="140" t="s">
        <v>124</v>
      </c>
    </row>
    <row r="1098" spans="2:9">
      <c r="B1098" s="146" t="s">
        <v>293</v>
      </c>
      <c r="C1098" s="140" t="s">
        <v>124</v>
      </c>
      <c r="D1098" s="140" t="s">
        <v>124</v>
      </c>
      <c r="E1098" s="140" t="s">
        <v>124</v>
      </c>
      <c r="F1098" s="140" t="s">
        <v>124</v>
      </c>
      <c r="G1098" s="140" t="s">
        <v>124</v>
      </c>
      <c r="H1098" s="140" t="s">
        <v>124</v>
      </c>
      <c r="I1098" s="140" t="s">
        <v>124</v>
      </c>
    </row>
    <row r="1099" spans="2:9">
      <c r="B1099" s="146" t="s">
        <v>337</v>
      </c>
      <c r="C1099" s="140" t="s">
        <v>124</v>
      </c>
      <c r="D1099" s="140" t="s">
        <v>124</v>
      </c>
      <c r="E1099" s="140" t="s">
        <v>124</v>
      </c>
      <c r="F1099" s="140" t="s">
        <v>124</v>
      </c>
      <c r="G1099" s="140" t="s">
        <v>124</v>
      </c>
      <c r="H1099" s="140" t="s">
        <v>124</v>
      </c>
      <c r="I1099" s="140" t="s">
        <v>124</v>
      </c>
    </row>
    <row r="1100" spans="2:9">
      <c r="B1100" s="152" t="s">
        <v>294</v>
      </c>
      <c r="C1100" s="140" t="s">
        <v>124</v>
      </c>
      <c r="D1100" s="140" t="s">
        <v>124</v>
      </c>
      <c r="E1100" s="140" t="s">
        <v>124</v>
      </c>
      <c r="F1100" s="140" t="s">
        <v>124</v>
      </c>
      <c r="G1100" s="140" t="s">
        <v>124</v>
      </c>
      <c r="H1100" s="140" t="s">
        <v>124</v>
      </c>
      <c r="I1100" s="140" t="s">
        <v>124</v>
      </c>
    </row>
    <row r="1101" spans="2:9">
      <c r="B1101" s="152" t="s">
        <v>236</v>
      </c>
      <c r="C1101" s="140"/>
      <c r="D1101" s="140" t="s">
        <v>124</v>
      </c>
      <c r="E1101" s="140" t="s">
        <v>124</v>
      </c>
      <c r="F1101" s="140" t="s">
        <v>124</v>
      </c>
      <c r="G1101" s="140" t="s">
        <v>124</v>
      </c>
      <c r="H1101" s="140" t="s">
        <v>124</v>
      </c>
      <c r="I1101" s="140" t="s">
        <v>124</v>
      </c>
    </row>
    <row r="1102" spans="2:9">
      <c r="B1102" s="152"/>
      <c r="C1102" s="140" t="s">
        <v>124</v>
      </c>
      <c r="D1102" s="1005"/>
      <c r="E1102" s="1005"/>
      <c r="F1102" s="1005"/>
      <c r="G1102" s="1005"/>
      <c r="H1102" s="1005"/>
      <c r="I1102" s="1005"/>
    </row>
    <row r="1103" spans="2:9" ht="26.4">
      <c r="B1103" s="93" t="s">
        <v>343</v>
      </c>
      <c r="C1103" s="140" t="s">
        <v>124</v>
      </c>
      <c r="D1103" s="140" t="s">
        <v>124</v>
      </c>
      <c r="E1103" s="140" t="s">
        <v>124</v>
      </c>
      <c r="F1103" s="140" t="s">
        <v>124</v>
      </c>
      <c r="G1103" s="140" t="s">
        <v>124</v>
      </c>
      <c r="H1103" s="140">
        <v>38.844000000000001</v>
      </c>
      <c r="I1103" s="140" t="s">
        <v>124</v>
      </c>
    </row>
    <row r="1104" spans="2:9">
      <c r="B1104" s="96" t="s">
        <v>309</v>
      </c>
      <c r="C1104" s="140" t="s">
        <v>124</v>
      </c>
      <c r="D1104" s="140" t="s">
        <v>124</v>
      </c>
      <c r="E1104" s="140" t="s">
        <v>124</v>
      </c>
      <c r="F1104" s="140" t="s">
        <v>124</v>
      </c>
      <c r="G1104" s="140" t="s">
        <v>124</v>
      </c>
      <c r="H1104" s="140" t="s">
        <v>124</v>
      </c>
      <c r="I1104" s="140" t="s">
        <v>124</v>
      </c>
    </row>
    <row r="1105" spans="2:9">
      <c r="B1105" s="96" t="s">
        <v>310</v>
      </c>
      <c r="C1105" s="140" t="s">
        <v>124</v>
      </c>
      <c r="D1105" s="140" t="s">
        <v>124</v>
      </c>
      <c r="E1105" s="140" t="s">
        <v>124</v>
      </c>
      <c r="F1105" s="140" t="s">
        <v>124</v>
      </c>
      <c r="G1105" s="140" t="s">
        <v>124</v>
      </c>
      <c r="H1105" s="140" t="s">
        <v>124</v>
      </c>
      <c r="I1105" s="140" t="s">
        <v>124</v>
      </c>
    </row>
    <row r="1106" spans="2:9">
      <c r="B1106" s="96" t="s">
        <v>311</v>
      </c>
      <c r="C1106" s="140" t="s">
        <v>124</v>
      </c>
      <c r="D1106" s="140" t="s">
        <v>124</v>
      </c>
      <c r="E1106" s="140" t="s">
        <v>124</v>
      </c>
      <c r="F1106" s="140" t="s">
        <v>124</v>
      </c>
      <c r="G1106" s="140" t="s">
        <v>124</v>
      </c>
      <c r="H1106" s="140" t="s">
        <v>124</v>
      </c>
      <c r="I1106" s="140" t="s">
        <v>124</v>
      </c>
    </row>
    <row r="1107" spans="2:9">
      <c r="B1107" s="96" t="s">
        <v>312</v>
      </c>
      <c r="C1107" s="140" t="s">
        <v>124</v>
      </c>
      <c r="D1107" s="140" t="s">
        <v>124</v>
      </c>
      <c r="E1107" s="140" t="s">
        <v>124</v>
      </c>
      <c r="F1107" s="140" t="s">
        <v>124</v>
      </c>
      <c r="G1107" s="140" t="s">
        <v>124</v>
      </c>
      <c r="H1107" s="140" t="s">
        <v>124</v>
      </c>
      <c r="I1107" s="140" t="s">
        <v>124</v>
      </c>
    </row>
    <row r="1108" spans="2:9">
      <c r="B1108" s="96" t="s">
        <v>313</v>
      </c>
      <c r="C1108" s="140" t="s">
        <v>124</v>
      </c>
      <c r="D1108" s="140" t="s">
        <v>124</v>
      </c>
      <c r="E1108" s="140" t="s">
        <v>124</v>
      </c>
      <c r="F1108" s="140" t="s">
        <v>124</v>
      </c>
      <c r="G1108" s="140" t="s">
        <v>124</v>
      </c>
      <c r="H1108" s="140" t="s">
        <v>124</v>
      </c>
      <c r="I1108" s="140" t="s">
        <v>124</v>
      </c>
    </row>
    <row r="1109" spans="2:9">
      <c r="B1109" s="96" t="s">
        <v>314</v>
      </c>
      <c r="C1109" s="140"/>
      <c r="D1109" s="140" t="s">
        <v>124</v>
      </c>
      <c r="E1109" s="140" t="s">
        <v>124</v>
      </c>
      <c r="F1109" s="140" t="s">
        <v>124</v>
      </c>
      <c r="G1109" s="140" t="s">
        <v>124</v>
      </c>
      <c r="H1109" s="140" t="s">
        <v>124</v>
      </c>
      <c r="I1109" s="140" t="s">
        <v>124</v>
      </c>
    </row>
    <row r="1110" spans="2:9">
      <c r="B1110" s="96"/>
      <c r="C1110" s="140" t="s">
        <v>124</v>
      </c>
      <c r="D1110" s="1005"/>
      <c r="E1110" s="1005"/>
      <c r="F1110" s="1005"/>
      <c r="G1110" s="1005"/>
      <c r="H1110" s="1005"/>
      <c r="I1110" s="1005"/>
    </row>
    <row r="1111" spans="2:9">
      <c r="B1111" s="153" t="s">
        <v>344</v>
      </c>
      <c r="C1111" s="140" t="s">
        <v>124</v>
      </c>
      <c r="D1111" s="140" t="s">
        <v>124</v>
      </c>
      <c r="E1111" s="140" t="s">
        <v>124</v>
      </c>
      <c r="F1111" s="140" t="s">
        <v>124</v>
      </c>
      <c r="G1111" s="140" t="s">
        <v>124</v>
      </c>
      <c r="H1111" s="140" t="s">
        <v>124</v>
      </c>
      <c r="I1111" s="140" t="s">
        <v>124</v>
      </c>
    </row>
    <row r="1112" spans="2:9">
      <c r="B1112" s="96" t="s">
        <v>309</v>
      </c>
      <c r="C1112" s="140" t="s">
        <v>124</v>
      </c>
      <c r="D1112" s="140" t="s">
        <v>124</v>
      </c>
      <c r="E1112" s="140" t="s">
        <v>124</v>
      </c>
      <c r="F1112" s="140" t="s">
        <v>124</v>
      </c>
      <c r="G1112" s="140" t="s">
        <v>124</v>
      </c>
      <c r="H1112" s="140" t="s">
        <v>124</v>
      </c>
      <c r="I1112" s="140" t="s">
        <v>124</v>
      </c>
    </row>
    <row r="1113" spans="2:9">
      <c r="B1113" s="96" t="s">
        <v>310</v>
      </c>
      <c r="C1113" s="140" t="s">
        <v>124</v>
      </c>
      <c r="D1113" s="140" t="s">
        <v>124</v>
      </c>
      <c r="E1113" s="140" t="s">
        <v>124</v>
      </c>
      <c r="F1113" s="140" t="s">
        <v>124</v>
      </c>
      <c r="G1113" s="140" t="s">
        <v>124</v>
      </c>
      <c r="H1113" s="140" t="s">
        <v>124</v>
      </c>
      <c r="I1113" s="140" t="s">
        <v>124</v>
      </c>
    </row>
    <row r="1114" spans="2:9">
      <c r="B1114" s="96" t="s">
        <v>311</v>
      </c>
      <c r="C1114" s="140" t="s">
        <v>124</v>
      </c>
      <c r="D1114" s="140" t="s">
        <v>124</v>
      </c>
      <c r="E1114" s="140" t="s">
        <v>124</v>
      </c>
      <c r="F1114" s="140" t="s">
        <v>124</v>
      </c>
      <c r="G1114" s="140" t="s">
        <v>124</v>
      </c>
      <c r="H1114" s="140" t="s">
        <v>124</v>
      </c>
      <c r="I1114" s="140" t="s">
        <v>124</v>
      </c>
    </row>
    <row r="1115" spans="2:9">
      <c r="B1115" s="96" t="s">
        <v>312</v>
      </c>
      <c r="C1115" s="140" t="s">
        <v>124</v>
      </c>
      <c r="D1115" s="140" t="s">
        <v>124</v>
      </c>
      <c r="E1115" s="140" t="s">
        <v>124</v>
      </c>
      <c r="F1115" s="140" t="s">
        <v>124</v>
      </c>
      <c r="G1115" s="140" t="s">
        <v>124</v>
      </c>
      <c r="H1115" s="140" t="s">
        <v>124</v>
      </c>
      <c r="I1115" s="140" t="s">
        <v>124</v>
      </c>
    </row>
    <row r="1116" spans="2:9">
      <c r="B1116" s="96" t="s">
        <v>313</v>
      </c>
      <c r="C1116" s="140" t="s">
        <v>124</v>
      </c>
      <c r="D1116" s="140" t="s">
        <v>124</v>
      </c>
      <c r="E1116" s="140" t="s">
        <v>124</v>
      </c>
      <c r="F1116" s="140" t="s">
        <v>124</v>
      </c>
      <c r="G1116" s="140" t="s">
        <v>124</v>
      </c>
      <c r="H1116" s="140" t="s">
        <v>124</v>
      </c>
      <c r="I1116" s="140" t="s">
        <v>124</v>
      </c>
    </row>
    <row r="1117" spans="2:9">
      <c r="B1117" s="96" t="s">
        <v>314</v>
      </c>
      <c r="C1117" s="140" t="s">
        <v>124</v>
      </c>
      <c r="D1117" s="140" t="s">
        <v>124</v>
      </c>
      <c r="E1117" s="140" t="s">
        <v>124</v>
      </c>
      <c r="F1117" s="140" t="s">
        <v>124</v>
      </c>
      <c r="G1117" s="140" t="s">
        <v>124</v>
      </c>
      <c r="H1117" s="140" t="s">
        <v>124</v>
      </c>
      <c r="I1117" s="140" t="s">
        <v>124</v>
      </c>
    </row>
    <row r="1118" spans="2:9" s="1005" customFormat="1">
      <c r="B1118" s="96"/>
      <c r="C1118" s="140"/>
      <c r="D1118" s="140"/>
      <c r="E1118" s="140"/>
      <c r="F1118" s="140"/>
      <c r="G1118" s="140"/>
      <c r="H1118" s="140"/>
      <c r="I1118" s="140"/>
    </row>
    <row r="1119" spans="2:9" s="1005" customFormat="1">
      <c r="B1119" s="1004" t="s">
        <v>1540</v>
      </c>
      <c r="C1119" s="140"/>
      <c r="D1119" s="140"/>
      <c r="E1119" s="140"/>
      <c r="F1119" s="140"/>
      <c r="G1119" s="140"/>
      <c r="H1119" s="140"/>
      <c r="I1119" s="140"/>
    </row>
    <row r="1120" spans="2:9" s="1005" customFormat="1">
      <c r="B1120" s="82" t="s">
        <v>335</v>
      </c>
      <c r="C1120" s="140"/>
      <c r="D1120" s="36">
        <v>251.13900000000001</v>
      </c>
      <c r="E1120" s="36">
        <v>279.24700000000001</v>
      </c>
      <c r="F1120" s="36">
        <v>284.46100000000001</v>
      </c>
      <c r="G1120" s="36">
        <v>715.50099999999998</v>
      </c>
      <c r="H1120" s="36">
        <v>210.15567799999999</v>
      </c>
      <c r="I1120" s="36">
        <v>1263.5265860000002</v>
      </c>
    </row>
    <row r="1121" spans="2:9" s="1005" customFormat="1">
      <c r="B1121" s="82"/>
      <c r="C1121" s="140"/>
      <c r="D1121" s="155"/>
      <c r="E1121" s="155"/>
      <c r="F1121" s="155"/>
      <c r="G1121" s="155"/>
      <c r="H1121" s="155"/>
      <c r="I1121" s="155"/>
    </row>
    <row r="1122" spans="2:9" s="1005" customFormat="1">
      <c r="B1122" s="82" t="s">
        <v>336</v>
      </c>
      <c r="C1122" s="140"/>
      <c r="D1122" s="155"/>
      <c r="E1122" s="155"/>
      <c r="F1122" s="155"/>
      <c r="G1122" s="155"/>
      <c r="H1122" s="155"/>
      <c r="I1122" s="155"/>
    </row>
    <row r="1123" spans="2:9" s="1005" customFormat="1">
      <c r="B1123" s="242" t="s">
        <v>291</v>
      </c>
      <c r="C1123" s="140"/>
      <c r="D1123" s="140" t="s">
        <v>124</v>
      </c>
      <c r="E1123" s="140" t="s">
        <v>124</v>
      </c>
      <c r="F1123" s="140" t="s">
        <v>124</v>
      </c>
      <c r="G1123" s="140" t="s">
        <v>124</v>
      </c>
      <c r="H1123" s="140">
        <v>0</v>
      </c>
      <c r="I1123" s="140">
        <v>0</v>
      </c>
    </row>
    <row r="1124" spans="2:9" s="1005" customFormat="1">
      <c r="B1124" s="475" t="s">
        <v>292</v>
      </c>
      <c r="C1124" s="140"/>
      <c r="D1124" s="140" t="s">
        <v>124</v>
      </c>
      <c r="E1124" s="140" t="s">
        <v>124</v>
      </c>
      <c r="F1124" s="140" t="s">
        <v>124</v>
      </c>
      <c r="G1124" s="140" t="s">
        <v>124</v>
      </c>
      <c r="H1124" s="140">
        <v>0</v>
      </c>
      <c r="I1124" s="140">
        <v>0</v>
      </c>
    </row>
    <row r="1125" spans="2:9" s="1005" customFormat="1">
      <c r="B1125" s="475" t="s">
        <v>293</v>
      </c>
      <c r="C1125" s="140"/>
      <c r="D1125" s="140" t="s">
        <v>124</v>
      </c>
      <c r="E1125" s="140" t="s">
        <v>124</v>
      </c>
      <c r="F1125" s="140" t="s">
        <v>124</v>
      </c>
      <c r="G1125" s="140" t="s">
        <v>124</v>
      </c>
      <c r="H1125" s="140">
        <v>0</v>
      </c>
      <c r="I1125" s="140">
        <v>0</v>
      </c>
    </row>
    <row r="1126" spans="2:9" s="1005" customFormat="1">
      <c r="B1126" s="475" t="s">
        <v>337</v>
      </c>
      <c r="C1126" s="140"/>
      <c r="D1126" s="140" t="s">
        <v>124</v>
      </c>
      <c r="E1126" s="140" t="s">
        <v>124</v>
      </c>
      <c r="F1126" s="140" t="s">
        <v>124</v>
      </c>
      <c r="G1126" s="140" t="s">
        <v>124</v>
      </c>
      <c r="H1126" s="140">
        <v>0</v>
      </c>
      <c r="I1126" s="140">
        <v>0</v>
      </c>
    </row>
    <row r="1127" spans="2:9" s="1005" customFormat="1">
      <c r="B1127" s="242" t="s">
        <v>294</v>
      </c>
      <c r="C1127" s="140"/>
      <c r="D1127" s="140" t="s">
        <v>124</v>
      </c>
      <c r="E1127" s="140" t="s">
        <v>124</v>
      </c>
      <c r="F1127" s="140" t="s">
        <v>124</v>
      </c>
      <c r="G1127" s="140" t="s">
        <v>124</v>
      </c>
      <c r="H1127" s="140">
        <v>0</v>
      </c>
      <c r="I1127" s="140">
        <v>0</v>
      </c>
    </row>
    <row r="1128" spans="2:9" s="1005" customFormat="1">
      <c r="B1128" s="242" t="s">
        <v>236</v>
      </c>
      <c r="C1128" s="140"/>
      <c r="D1128" s="140" t="s">
        <v>124</v>
      </c>
      <c r="E1128" s="140" t="s">
        <v>124</v>
      </c>
      <c r="F1128" s="140" t="s">
        <v>124</v>
      </c>
      <c r="G1128" s="140" t="s">
        <v>124</v>
      </c>
      <c r="H1128" s="140">
        <v>0</v>
      </c>
      <c r="I1128" s="140">
        <v>0</v>
      </c>
    </row>
    <row r="1129" spans="2:9" s="1005" customFormat="1">
      <c r="B1129" s="242"/>
      <c r="C1129" s="140"/>
      <c r="D1129" s="140"/>
      <c r="E1129" s="140"/>
      <c r="F1129" s="140"/>
      <c r="G1129" s="140"/>
      <c r="H1129" s="140"/>
      <c r="I1129" s="140"/>
    </row>
    <row r="1130" spans="2:9" s="1005" customFormat="1">
      <c r="B1130" s="478" t="s">
        <v>341</v>
      </c>
      <c r="C1130" s="140"/>
      <c r="D1130" s="140"/>
      <c r="E1130" s="140"/>
      <c r="F1130" s="140"/>
      <c r="G1130" s="140"/>
      <c r="H1130" s="140">
        <v>0</v>
      </c>
      <c r="I1130" s="140">
        <v>0</v>
      </c>
    </row>
    <row r="1131" spans="2:9" s="1005" customFormat="1">
      <c r="B1131" s="479" t="s">
        <v>291</v>
      </c>
      <c r="C1131" s="140"/>
      <c r="D1131" s="140" t="s">
        <v>124</v>
      </c>
      <c r="E1131" s="140" t="s">
        <v>124</v>
      </c>
      <c r="F1131" s="140" t="s">
        <v>124</v>
      </c>
      <c r="G1131" s="140" t="s">
        <v>124</v>
      </c>
      <c r="H1131" s="140">
        <v>0</v>
      </c>
      <c r="I1131" s="140">
        <v>0</v>
      </c>
    </row>
    <row r="1132" spans="2:9" s="1005" customFormat="1">
      <c r="B1132" s="480" t="s">
        <v>292</v>
      </c>
      <c r="C1132" s="140"/>
      <c r="D1132" s="140" t="s">
        <v>124</v>
      </c>
      <c r="E1132" s="140" t="s">
        <v>124</v>
      </c>
      <c r="F1132" s="140" t="s">
        <v>124</v>
      </c>
      <c r="G1132" s="140" t="s">
        <v>124</v>
      </c>
      <c r="H1132" s="140">
        <v>0</v>
      </c>
      <c r="I1132" s="140">
        <v>0</v>
      </c>
    </row>
    <row r="1133" spans="2:9" s="1005" customFormat="1">
      <c r="B1133" s="480" t="s">
        <v>293</v>
      </c>
      <c r="C1133" s="140"/>
      <c r="D1133" s="140" t="s">
        <v>124</v>
      </c>
      <c r="E1133" s="140" t="s">
        <v>124</v>
      </c>
      <c r="F1133" s="140" t="s">
        <v>124</v>
      </c>
      <c r="G1133" s="140" t="s">
        <v>124</v>
      </c>
      <c r="H1133" s="140">
        <v>0</v>
      </c>
      <c r="I1133" s="140">
        <v>0</v>
      </c>
    </row>
    <row r="1134" spans="2:9" s="1005" customFormat="1">
      <c r="B1134" s="480" t="s">
        <v>337</v>
      </c>
      <c r="C1134" s="140"/>
      <c r="D1134" s="140" t="s">
        <v>124</v>
      </c>
      <c r="E1134" s="140" t="s">
        <v>124</v>
      </c>
      <c r="F1134" s="140" t="s">
        <v>124</v>
      </c>
      <c r="G1134" s="140" t="s">
        <v>124</v>
      </c>
      <c r="H1134" s="140">
        <v>0</v>
      </c>
      <c r="I1134" s="140">
        <v>0</v>
      </c>
    </row>
    <row r="1135" spans="2:9" s="1005" customFormat="1">
      <c r="B1135" s="479" t="s">
        <v>294</v>
      </c>
      <c r="C1135" s="140"/>
      <c r="D1135" s="140" t="s">
        <v>124</v>
      </c>
      <c r="E1135" s="140" t="s">
        <v>124</v>
      </c>
      <c r="F1135" s="140" t="s">
        <v>124</v>
      </c>
      <c r="G1135" s="140" t="s">
        <v>124</v>
      </c>
      <c r="H1135" s="140">
        <v>0</v>
      </c>
      <c r="I1135" s="140">
        <v>0</v>
      </c>
    </row>
    <row r="1136" spans="2:9" s="1005" customFormat="1">
      <c r="B1136" s="479" t="s">
        <v>236</v>
      </c>
      <c r="C1136" s="140"/>
      <c r="D1136" s="140" t="s">
        <v>124</v>
      </c>
      <c r="E1136" s="140" t="s">
        <v>124</v>
      </c>
      <c r="F1136" s="140" t="s">
        <v>124</v>
      </c>
      <c r="G1136" s="140" t="s">
        <v>124</v>
      </c>
      <c r="H1136" s="140">
        <v>0</v>
      </c>
      <c r="I1136" s="140">
        <v>0</v>
      </c>
    </row>
    <row r="1137" spans="2:9" s="1005" customFormat="1">
      <c r="B1137" s="479"/>
      <c r="C1137" s="140"/>
      <c r="D1137" s="140" t="s">
        <v>124</v>
      </c>
      <c r="E1137" s="140" t="s">
        <v>124</v>
      </c>
      <c r="F1137" s="140" t="s">
        <v>124</v>
      </c>
      <c r="G1137" s="140" t="s">
        <v>124</v>
      </c>
      <c r="H1137" s="140">
        <v>0</v>
      </c>
      <c r="I1137" s="140">
        <v>0</v>
      </c>
    </row>
    <row r="1138" spans="2:9" s="1005" customFormat="1">
      <c r="B1138" s="478" t="s">
        <v>342</v>
      </c>
      <c r="C1138" s="140"/>
      <c r="D1138" s="140"/>
      <c r="E1138" s="140"/>
      <c r="F1138" s="140"/>
      <c r="G1138" s="140"/>
    </row>
    <row r="1139" spans="2:9" s="1005" customFormat="1">
      <c r="B1139" s="479" t="s">
        <v>291</v>
      </c>
      <c r="C1139" s="140"/>
      <c r="D1139" s="140" t="s">
        <v>124</v>
      </c>
      <c r="E1139" s="140" t="s">
        <v>124</v>
      </c>
      <c r="F1139" s="140" t="s">
        <v>124</v>
      </c>
      <c r="G1139" s="140" t="s">
        <v>124</v>
      </c>
      <c r="H1139" s="140">
        <v>0</v>
      </c>
      <c r="I1139" s="140">
        <v>0</v>
      </c>
    </row>
    <row r="1140" spans="2:9" s="1005" customFormat="1">
      <c r="B1140" s="480" t="s">
        <v>292</v>
      </c>
      <c r="C1140" s="140"/>
      <c r="D1140" s="140" t="s">
        <v>124</v>
      </c>
      <c r="E1140" s="140" t="s">
        <v>124</v>
      </c>
      <c r="F1140" s="140" t="s">
        <v>124</v>
      </c>
      <c r="G1140" s="140" t="s">
        <v>124</v>
      </c>
      <c r="H1140" s="140">
        <v>0</v>
      </c>
      <c r="I1140" s="140">
        <v>0</v>
      </c>
    </row>
    <row r="1141" spans="2:9" s="1005" customFormat="1">
      <c r="B1141" s="480" t="s">
        <v>293</v>
      </c>
      <c r="C1141" s="140"/>
      <c r="D1141" s="140" t="s">
        <v>124</v>
      </c>
      <c r="E1141" s="140" t="s">
        <v>124</v>
      </c>
      <c r="F1141" s="140" t="s">
        <v>124</v>
      </c>
      <c r="G1141" s="140" t="s">
        <v>124</v>
      </c>
      <c r="H1141" s="140">
        <v>0</v>
      </c>
      <c r="I1141" s="140">
        <v>0</v>
      </c>
    </row>
    <row r="1142" spans="2:9" s="1005" customFormat="1">
      <c r="B1142" s="480" t="s">
        <v>337</v>
      </c>
      <c r="C1142" s="140"/>
      <c r="D1142" s="140" t="s">
        <v>124</v>
      </c>
      <c r="E1142" s="140" t="s">
        <v>124</v>
      </c>
      <c r="F1142" s="140" t="s">
        <v>124</v>
      </c>
      <c r="G1142" s="140" t="s">
        <v>124</v>
      </c>
      <c r="H1142" s="140">
        <v>0</v>
      </c>
      <c r="I1142" s="140">
        <v>0</v>
      </c>
    </row>
    <row r="1143" spans="2:9" s="1005" customFormat="1">
      <c r="B1143" s="479" t="s">
        <v>294</v>
      </c>
      <c r="C1143" s="140"/>
      <c r="D1143" s="140" t="s">
        <v>124</v>
      </c>
      <c r="E1143" s="140" t="s">
        <v>124</v>
      </c>
      <c r="F1143" s="140" t="s">
        <v>124</v>
      </c>
      <c r="G1143" s="140" t="s">
        <v>124</v>
      </c>
      <c r="H1143" s="140">
        <v>0</v>
      </c>
      <c r="I1143" s="140">
        <v>0</v>
      </c>
    </row>
    <row r="1144" spans="2:9" s="1005" customFormat="1">
      <c r="B1144" s="479" t="s">
        <v>236</v>
      </c>
      <c r="C1144" s="140"/>
      <c r="D1144" s="140" t="s">
        <v>124</v>
      </c>
      <c r="E1144" s="140" t="s">
        <v>124</v>
      </c>
      <c r="F1144" s="140" t="s">
        <v>124</v>
      </c>
      <c r="G1144" s="140" t="s">
        <v>124</v>
      </c>
      <c r="H1144" s="140">
        <v>0</v>
      </c>
      <c r="I1144" s="140">
        <v>12.72</v>
      </c>
    </row>
    <row r="1145" spans="2:9" s="1005" customFormat="1">
      <c r="B1145" s="479"/>
      <c r="C1145" s="140"/>
      <c r="D1145" s="140" t="s">
        <v>124</v>
      </c>
      <c r="E1145" s="140" t="s">
        <v>124</v>
      </c>
      <c r="F1145" s="140" t="s">
        <v>124</v>
      </c>
      <c r="G1145" s="140" t="s">
        <v>124</v>
      </c>
      <c r="H1145" s="140"/>
      <c r="I1145" s="140"/>
    </row>
    <row r="1146" spans="2:9" s="1005" customFormat="1" ht="26.4">
      <c r="B1146" s="82" t="s">
        <v>343</v>
      </c>
      <c r="C1146" s="140"/>
      <c r="D1146" s="140"/>
      <c r="E1146" s="140"/>
      <c r="F1146" s="140"/>
      <c r="G1146" s="140"/>
      <c r="H1146" s="140">
        <v>210.15567799999999</v>
      </c>
      <c r="I1146" s="140">
        <v>1250.8245860000002</v>
      </c>
    </row>
    <row r="1147" spans="2:9" s="1005" customFormat="1">
      <c r="B1147" s="242" t="s">
        <v>309</v>
      </c>
      <c r="C1147" s="140"/>
      <c r="D1147" s="140">
        <v>251.13900000000001</v>
      </c>
      <c r="E1147" s="140">
        <v>279.24700000000001</v>
      </c>
      <c r="F1147" s="140">
        <v>284.46100000000001</v>
      </c>
      <c r="G1147" s="140">
        <v>715.50099999999998</v>
      </c>
      <c r="H1147" s="140">
        <v>209.959215</v>
      </c>
      <c r="I1147" s="140">
        <v>116.327586</v>
      </c>
    </row>
    <row r="1148" spans="2:9" s="1005" customFormat="1">
      <c r="B1148" s="242" t="s">
        <v>310</v>
      </c>
      <c r="C1148" s="140"/>
      <c r="D1148" s="140">
        <v>5.0519999999999996</v>
      </c>
      <c r="E1148" s="140">
        <v>3.5670000000000002</v>
      </c>
      <c r="F1148" s="140">
        <v>7.0730000000000004</v>
      </c>
      <c r="G1148" s="140">
        <v>1.139</v>
      </c>
      <c r="H1148" s="140">
        <v>0.196463</v>
      </c>
      <c r="I1148" s="140">
        <v>36.701999999999998</v>
      </c>
    </row>
    <row r="1149" spans="2:9" s="1005" customFormat="1">
      <c r="B1149" s="242" t="s">
        <v>311</v>
      </c>
      <c r="C1149" s="140"/>
      <c r="D1149" s="140" t="s">
        <v>124</v>
      </c>
      <c r="E1149" s="140" t="s">
        <v>124</v>
      </c>
      <c r="F1149" s="140" t="s">
        <v>124</v>
      </c>
      <c r="G1149" s="140">
        <v>200</v>
      </c>
      <c r="H1149" s="140">
        <v>0</v>
      </c>
      <c r="I1149" s="140">
        <v>8.6999999999999994E-2</v>
      </c>
    </row>
    <row r="1150" spans="2:9" s="1005" customFormat="1">
      <c r="B1150" s="242" t="s">
        <v>312</v>
      </c>
      <c r="C1150" s="140"/>
      <c r="D1150" s="140" t="s">
        <v>124</v>
      </c>
      <c r="E1150" s="140" t="s">
        <v>124</v>
      </c>
      <c r="F1150" s="140" t="s">
        <v>124</v>
      </c>
      <c r="G1150" s="140" t="s">
        <v>124</v>
      </c>
      <c r="H1150" s="140">
        <v>0</v>
      </c>
      <c r="I1150" s="140">
        <v>993.46900000000005</v>
      </c>
    </row>
    <row r="1151" spans="2:9" s="1005" customFormat="1">
      <c r="B1151" s="242" t="s">
        <v>313</v>
      </c>
      <c r="C1151" s="140"/>
      <c r="D1151" s="140">
        <v>216.13200000000001</v>
      </c>
      <c r="E1151" s="140">
        <v>229.83099999999999</v>
      </c>
      <c r="F1151" s="140">
        <v>236.12200000000001</v>
      </c>
      <c r="G1151" s="140">
        <v>625.76900000000001</v>
      </c>
      <c r="H1151" s="140">
        <v>0</v>
      </c>
      <c r="I1151" s="140">
        <v>104.239</v>
      </c>
    </row>
    <row r="1152" spans="2:9" s="1005" customFormat="1">
      <c r="B1152" s="242" t="s">
        <v>314</v>
      </c>
      <c r="C1152" s="140"/>
      <c r="D1152" s="140">
        <v>29.954999999999998</v>
      </c>
      <c r="E1152" s="140">
        <v>45.848999999999997</v>
      </c>
      <c r="F1152" s="140">
        <v>41.265999999999998</v>
      </c>
      <c r="G1152" s="140">
        <v>88.393000000000001</v>
      </c>
      <c r="H1152" s="140">
        <v>0</v>
      </c>
      <c r="I1152" s="140">
        <v>0</v>
      </c>
    </row>
    <row r="1153" spans="2:9" s="1005" customFormat="1">
      <c r="B1153" s="242"/>
      <c r="C1153" s="140"/>
      <c r="D1153" s="140" t="s">
        <v>124</v>
      </c>
      <c r="E1153" s="140" t="s">
        <v>124</v>
      </c>
      <c r="F1153" s="140" t="s">
        <v>124</v>
      </c>
      <c r="G1153" s="140" t="s">
        <v>124</v>
      </c>
      <c r="H1153" s="140"/>
      <c r="I1153" s="140"/>
    </row>
    <row r="1154" spans="2:9" s="1005" customFormat="1">
      <c r="B1154" s="153" t="s">
        <v>344</v>
      </c>
      <c r="C1154" s="140"/>
      <c r="D1154" s="155"/>
      <c r="E1154" s="155"/>
      <c r="F1154" s="155"/>
      <c r="G1154" s="155"/>
      <c r="H1154" s="155">
        <v>0</v>
      </c>
      <c r="I1154" s="155">
        <v>0</v>
      </c>
    </row>
    <row r="1155" spans="2:9" s="1005" customFormat="1">
      <c r="B1155" s="242" t="s">
        <v>309</v>
      </c>
      <c r="C1155" s="140"/>
      <c r="D1155" s="140" t="s">
        <v>124</v>
      </c>
      <c r="E1155" s="140" t="s">
        <v>124</v>
      </c>
      <c r="F1155" s="140" t="s">
        <v>124</v>
      </c>
      <c r="G1155" s="140" t="s">
        <v>124</v>
      </c>
      <c r="H1155" s="140">
        <v>0</v>
      </c>
      <c r="I1155" s="140">
        <v>0</v>
      </c>
    </row>
    <row r="1156" spans="2:9" s="1005" customFormat="1">
      <c r="B1156" s="242" t="s">
        <v>310</v>
      </c>
      <c r="C1156" s="140"/>
      <c r="D1156" s="140" t="s">
        <v>124</v>
      </c>
      <c r="E1156" s="140" t="s">
        <v>124</v>
      </c>
      <c r="F1156" s="140" t="s">
        <v>124</v>
      </c>
      <c r="G1156" s="140" t="s">
        <v>124</v>
      </c>
      <c r="H1156" s="140">
        <v>0</v>
      </c>
      <c r="I1156" s="140">
        <v>0</v>
      </c>
    </row>
    <row r="1157" spans="2:9" s="1005" customFormat="1">
      <c r="B1157" s="242" t="s">
        <v>311</v>
      </c>
      <c r="C1157" s="140"/>
      <c r="D1157" s="140" t="s">
        <v>124</v>
      </c>
      <c r="E1157" s="140" t="s">
        <v>124</v>
      </c>
      <c r="F1157" s="140" t="s">
        <v>124</v>
      </c>
      <c r="G1157" s="140" t="s">
        <v>124</v>
      </c>
      <c r="H1157" s="140">
        <v>0</v>
      </c>
      <c r="I1157" s="140">
        <v>0</v>
      </c>
    </row>
    <row r="1158" spans="2:9" s="1005" customFormat="1">
      <c r="B1158" s="242" t="s">
        <v>312</v>
      </c>
      <c r="C1158" s="140"/>
      <c r="D1158" s="140" t="s">
        <v>124</v>
      </c>
      <c r="E1158" s="140" t="s">
        <v>124</v>
      </c>
      <c r="F1158" s="140" t="s">
        <v>124</v>
      </c>
      <c r="G1158" s="140" t="s">
        <v>124</v>
      </c>
      <c r="H1158" s="140">
        <v>0</v>
      </c>
      <c r="I1158" s="140">
        <v>0</v>
      </c>
    </row>
    <row r="1159" spans="2:9" s="1005" customFormat="1">
      <c r="B1159" s="242" t="s">
        <v>313</v>
      </c>
      <c r="C1159" s="140"/>
      <c r="D1159" s="140" t="s">
        <v>124</v>
      </c>
      <c r="E1159" s="140" t="s">
        <v>124</v>
      </c>
      <c r="F1159" s="140" t="s">
        <v>124</v>
      </c>
      <c r="G1159" s="140" t="s">
        <v>124</v>
      </c>
      <c r="H1159" s="140">
        <v>0</v>
      </c>
      <c r="I1159" s="140">
        <v>0</v>
      </c>
    </row>
    <row r="1160" spans="2:9" s="1005" customFormat="1">
      <c r="B1160" s="242" t="s">
        <v>314</v>
      </c>
      <c r="C1160" s="140"/>
      <c r="D1160" s="140" t="s">
        <v>124</v>
      </c>
      <c r="E1160" s="140" t="s">
        <v>124</v>
      </c>
      <c r="F1160" s="140" t="s">
        <v>124</v>
      </c>
      <c r="G1160" s="140" t="s">
        <v>124</v>
      </c>
      <c r="H1160" s="140">
        <v>0</v>
      </c>
      <c r="I1160" s="140">
        <v>0</v>
      </c>
    </row>
    <row r="1161" spans="2:9">
      <c r="B1161" s="18"/>
      <c r="C1161" s="140"/>
      <c r="D1161" s="140"/>
      <c r="E1161" s="140"/>
      <c r="F1161" s="140"/>
      <c r="G1161" s="140"/>
      <c r="H1161" s="140"/>
      <c r="I1161" s="140"/>
    </row>
    <row r="1162" spans="2:9">
      <c r="B1162" s="1004" t="s">
        <v>316</v>
      </c>
      <c r="C1162" s="154"/>
      <c r="D1162" s="154"/>
      <c r="E1162" s="154"/>
      <c r="F1162" s="154"/>
      <c r="G1162" s="154"/>
      <c r="H1162" s="154"/>
      <c r="I1162" s="154"/>
    </row>
    <row r="1163" spans="2:9">
      <c r="B1163" s="93" t="s">
        <v>335</v>
      </c>
      <c r="C1163" s="950" t="s">
        <v>124</v>
      </c>
      <c r="D1163" s="140">
        <v>127.536</v>
      </c>
      <c r="E1163" s="140">
        <v>163.452</v>
      </c>
      <c r="F1163" s="140">
        <v>232.114</v>
      </c>
      <c r="G1163" s="140">
        <v>339.93099999999998</v>
      </c>
      <c r="H1163" s="140">
        <v>529.56500000000005</v>
      </c>
      <c r="I1163" s="140">
        <v>568.56899999999996</v>
      </c>
    </row>
    <row r="1164" spans="2:9">
      <c r="B1164" s="93"/>
      <c r="C1164" s="951"/>
      <c r="D1164" s="155"/>
      <c r="E1164" s="155"/>
      <c r="F1164" s="155"/>
      <c r="G1164" s="155"/>
      <c r="H1164" s="155"/>
      <c r="I1164" s="155"/>
    </row>
    <row r="1165" spans="2:9">
      <c r="B1165" s="93" t="s">
        <v>336</v>
      </c>
      <c r="C1165" s="951"/>
      <c r="D1165" s="155">
        <v>127.536</v>
      </c>
      <c r="E1165" s="155">
        <v>163.452</v>
      </c>
      <c r="F1165" s="155">
        <v>232.114</v>
      </c>
      <c r="G1165" s="155">
        <v>339.93099999999998</v>
      </c>
      <c r="H1165" s="155">
        <v>529.56500000000005</v>
      </c>
      <c r="I1165" s="155">
        <v>568.56899999999996</v>
      </c>
    </row>
    <row r="1166" spans="2:9">
      <c r="B1166" s="96" t="s">
        <v>291</v>
      </c>
      <c r="C1166" s="950" t="s">
        <v>124</v>
      </c>
      <c r="D1166" s="140">
        <v>0</v>
      </c>
      <c r="E1166" s="140">
        <v>0</v>
      </c>
      <c r="F1166" s="140">
        <v>0</v>
      </c>
      <c r="G1166" s="140">
        <v>0</v>
      </c>
      <c r="H1166" s="140">
        <v>0</v>
      </c>
      <c r="I1166" s="140">
        <v>0</v>
      </c>
    </row>
    <row r="1167" spans="2:9">
      <c r="B1167" s="136" t="s">
        <v>292</v>
      </c>
      <c r="C1167" s="950" t="s">
        <v>124</v>
      </c>
      <c r="D1167" s="140">
        <v>0</v>
      </c>
      <c r="E1167" s="140">
        <v>0</v>
      </c>
      <c r="F1167" s="140">
        <v>0</v>
      </c>
      <c r="G1167" s="140">
        <v>0</v>
      </c>
      <c r="H1167" s="140">
        <v>0</v>
      </c>
      <c r="I1167" s="140">
        <v>0</v>
      </c>
    </row>
    <row r="1168" spans="2:9">
      <c r="B1168" s="136" t="s">
        <v>293</v>
      </c>
      <c r="C1168" s="950" t="s">
        <v>124</v>
      </c>
      <c r="D1168" s="140">
        <v>0</v>
      </c>
      <c r="E1168" s="140">
        <v>0</v>
      </c>
      <c r="F1168" s="140">
        <v>0</v>
      </c>
      <c r="G1168" s="140">
        <v>0</v>
      </c>
      <c r="H1168" s="140">
        <v>0</v>
      </c>
      <c r="I1168" s="140">
        <v>0</v>
      </c>
    </row>
    <row r="1169" spans="2:9">
      <c r="B1169" s="136" t="s">
        <v>337</v>
      </c>
      <c r="C1169" s="950" t="s">
        <v>124</v>
      </c>
      <c r="D1169" s="140">
        <v>0</v>
      </c>
      <c r="E1169" s="140">
        <v>0</v>
      </c>
      <c r="F1169" s="140">
        <v>0</v>
      </c>
      <c r="G1169" s="140">
        <v>0</v>
      </c>
      <c r="H1169" s="140">
        <v>0</v>
      </c>
      <c r="I1169" s="140">
        <v>0.159</v>
      </c>
    </row>
    <row r="1170" spans="2:9">
      <c r="B1170" s="96" t="s">
        <v>294</v>
      </c>
      <c r="C1170" s="950" t="s">
        <v>124</v>
      </c>
      <c r="D1170" s="140">
        <v>3.1E-2</v>
      </c>
      <c r="E1170" s="140">
        <v>0.10199999999999999</v>
      </c>
      <c r="F1170" s="140">
        <v>0.06</v>
      </c>
      <c r="G1170" s="140">
        <v>5.1999999999999998E-2</v>
      </c>
      <c r="H1170" s="140">
        <v>7.3999999999999996E-2</v>
      </c>
      <c r="I1170" s="140">
        <v>1.7000000000000001E-2</v>
      </c>
    </row>
    <row r="1171" spans="2:9">
      <c r="B1171" s="96" t="s">
        <v>236</v>
      </c>
      <c r="C1171" s="950" t="s">
        <v>124</v>
      </c>
      <c r="D1171" s="140">
        <v>127.505</v>
      </c>
      <c r="E1171" s="140">
        <v>163.35</v>
      </c>
      <c r="F1171" s="140">
        <v>232.054</v>
      </c>
      <c r="G1171" s="140">
        <v>339.87899999999996</v>
      </c>
      <c r="H1171" s="140">
        <v>529.4910000000001</v>
      </c>
      <c r="I1171" s="140">
        <v>568.39300000000003</v>
      </c>
    </row>
    <row r="1172" spans="2:9">
      <c r="B1172" s="96"/>
      <c r="C1172" s="950"/>
      <c r="D1172" s="140"/>
      <c r="E1172" s="140"/>
      <c r="F1172" s="140"/>
      <c r="G1172" s="140"/>
      <c r="H1172" s="140"/>
      <c r="I1172" s="140"/>
    </row>
    <row r="1173" spans="2:9">
      <c r="B1173" s="150" t="s">
        <v>341</v>
      </c>
      <c r="C1173" s="950"/>
      <c r="D1173" s="140">
        <v>0</v>
      </c>
      <c r="E1173" s="140">
        <v>0</v>
      </c>
      <c r="F1173" s="140">
        <v>0</v>
      </c>
      <c r="G1173" s="140">
        <v>0</v>
      </c>
      <c r="H1173" s="140">
        <v>0</v>
      </c>
      <c r="I1173" s="140">
        <v>0</v>
      </c>
    </row>
    <row r="1174" spans="2:9">
      <c r="B1174" s="152" t="s">
        <v>291</v>
      </c>
      <c r="C1174" s="950" t="s">
        <v>124</v>
      </c>
      <c r="D1174" s="140">
        <v>0</v>
      </c>
      <c r="E1174" s="140">
        <v>0</v>
      </c>
      <c r="F1174" s="140">
        <v>0</v>
      </c>
      <c r="G1174" s="140">
        <v>0</v>
      </c>
      <c r="H1174" s="140">
        <v>0</v>
      </c>
      <c r="I1174" s="140">
        <v>0</v>
      </c>
    </row>
    <row r="1175" spans="2:9">
      <c r="B1175" s="146" t="s">
        <v>292</v>
      </c>
      <c r="C1175" s="950" t="s">
        <v>124</v>
      </c>
      <c r="D1175" s="140">
        <v>0</v>
      </c>
      <c r="E1175" s="140">
        <v>0</v>
      </c>
      <c r="F1175" s="140">
        <v>0</v>
      </c>
      <c r="G1175" s="140">
        <v>0</v>
      </c>
      <c r="H1175" s="140">
        <v>0</v>
      </c>
      <c r="I1175" s="140">
        <v>0</v>
      </c>
    </row>
    <row r="1176" spans="2:9">
      <c r="B1176" s="146" t="s">
        <v>293</v>
      </c>
      <c r="C1176" s="950" t="s">
        <v>124</v>
      </c>
      <c r="D1176" s="140">
        <v>0</v>
      </c>
      <c r="E1176" s="140">
        <v>0</v>
      </c>
      <c r="F1176" s="140">
        <v>0</v>
      </c>
      <c r="G1176" s="140">
        <v>0</v>
      </c>
      <c r="H1176" s="140">
        <v>0</v>
      </c>
      <c r="I1176" s="140">
        <v>0</v>
      </c>
    </row>
    <row r="1177" spans="2:9">
      <c r="B1177" s="146" t="s">
        <v>337</v>
      </c>
      <c r="C1177" s="950" t="s">
        <v>124</v>
      </c>
      <c r="D1177" s="140">
        <v>0</v>
      </c>
      <c r="E1177" s="140">
        <v>0</v>
      </c>
      <c r="F1177" s="140">
        <v>0</v>
      </c>
      <c r="G1177" s="140">
        <v>0</v>
      </c>
      <c r="H1177" s="140">
        <v>0</v>
      </c>
      <c r="I1177" s="140">
        <v>0</v>
      </c>
    </row>
    <row r="1178" spans="2:9">
      <c r="B1178" s="152" t="s">
        <v>294</v>
      </c>
      <c r="C1178" s="950" t="s">
        <v>124</v>
      </c>
      <c r="D1178" s="140">
        <v>0</v>
      </c>
      <c r="E1178" s="140">
        <v>0</v>
      </c>
      <c r="F1178" s="140">
        <v>0</v>
      </c>
      <c r="G1178" s="140">
        <v>0</v>
      </c>
      <c r="H1178" s="140">
        <v>0</v>
      </c>
      <c r="I1178" s="140">
        <v>0</v>
      </c>
    </row>
    <row r="1179" spans="2:9">
      <c r="B1179" s="152" t="s">
        <v>236</v>
      </c>
      <c r="C1179" s="950" t="s">
        <v>124</v>
      </c>
      <c r="D1179" s="140">
        <v>0</v>
      </c>
      <c r="E1179" s="140">
        <v>0</v>
      </c>
      <c r="F1179" s="140">
        <v>0</v>
      </c>
      <c r="G1179" s="140">
        <v>0</v>
      </c>
      <c r="H1179" s="140">
        <v>0</v>
      </c>
      <c r="I1179" s="140">
        <v>0</v>
      </c>
    </row>
    <row r="1180" spans="2:9">
      <c r="B1180" s="152"/>
      <c r="C1180" s="950" t="s">
        <v>124</v>
      </c>
      <c r="D1180" s="140"/>
      <c r="E1180" s="140"/>
      <c r="F1180" s="140"/>
      <c r="G1180" s="140"/>
      <c r="H1180" s="140"/>
      <c r="I1180" s="140"/>
    </row>
    <row r="1181" spans="2:9">
      <c r="B1181" s="150" t="s">
        <v>342</v>
      </c>
      <c r="C1181" s="950"/>
      <c r="D1181" s="140">
        <v>0</v>
      </c>
      <c r="E1181" s="140">
        <v>0</v>
      </c>
      <c r="F1181" s="140">
        <v>0</v>
      </c>
      <c r="G1181" s="140">
        <v>0</v>
      </c>
      <c r="H1181" s="1005">
        <v>0</v>
      </c>
      <c r="I1181" s="1005">
        <v>0</v>
      </c>
    </row>
    <row r="1182" spans="2:9">
      <c r="B1182" s="152" t="s">
        <v>291</v>
      </c>
      <c r="C1182" s="950" t="s">
        <v>124</v>
      </c>
      <c r="D1182" s="140">
        <v>0</v>
      </c>
      <c r="E1182" s="140">
        <v>0</v>
      </c>
      <c r="F1182" s="140">
        <v>0</v>
      </c>
      <c r="G1182" s="140">
        <v>0</v>
      </c>
      <c r="H1182" s="140">
        <v>0</v>
      </c>
      <c r="I1182" s="140">
        <v>0</v>
      </c>
    </row>
    <row r="1183" spans="2:9">
      <c r="B1183" s="146" t="s">
        <v>292</v>
      </c>
      <c r="C1183" s="950" t="s">
        <v>124</v>
      </c>
      <c r="D1183" s="140">
        <v>0</v>
      </c>
      <c r="E1183" s="140">
        <v>0</v>
      </c>
      <c r="F1183" s="140">
        <v>0</v>
      </c>
      <c r="G1183" s="140">
        <v>0</v>
      </c>
      <c r="H1183" s="140">
        <v>0</v>
      </c>
      <c r="I1183" s="140">
        <v>0</v>
      </c>
    </row>
    <row r="1184" spans="2:9">
      <c r="B1184" s="146" t="s">
        <v>293</v>
      </c>
      <c r="C1184" s="950" t="s">
        <v>124</v>
      </c>
      <c r="D1184" s="140">
        <v>0</v>
      </c>
      <c r="E1184" s="140">
        <v>0</v>
      </c>
      <c r="F1184" s="140">
        <v>0</v>
      </c>
      <c r="G1184" s="140">
        <v>0</v>
      </c>
      <c r="H1184" s="140">
        <v>0</v>
      </c>
      <c r="I1184" s="140">
        <v>0</v>
      </c>
    </row>
    <row r="1185" spans="2:9">
      <c r="B1185" s="146" t="s">
        <v>337</v>
      </c>
      <c r="C1185" s="950" t="s">
        <v>124</v>
      </c>
      <c r="D1185" s="140">
        <v>0</v>
      </c>
      <c r="E1185" s="140">
        <v>0</v>
      </c>
      <c r="F1185" s="140">
        <v>0</v>
      </c>
      <c r="G1185" s="140">
        <v>0</v>
      </c>
      <c r="H1185" s="140">
        <v>0</v>
      </c>
      <c r="I1185" s="140">
        <v>0</v>
      </c>
    </row>
    <row r="1186" spans="2:9">
      <c r="B1186" s="152" t="s">
        <v>294</v>
      </c>
      <c r="C1186" s="950" t="s">
        <v>124</v>
      </c>
      <c r="D1186" s="140">
        <v>0</v>
      </c>
      <c r="E1186" s="140">
        <v>0</v>
      </c>
      <c r="F1186" s="140">
        <v>0</v>
      </c>
      <c r="G1186" s="140">
        <v>0</v>
      </c>
      <c r="H1186" s="140">
        <v>0</v>
      </c>
      <c r="I1186" s="140">
        <v>0</v>
      </c>
    </row>
    <row r="1187" spans="2:9">
      <c r="B1187" s="152" t="s">
        <v>236</v>
      </c>
      <c r="C1187" s="950" t="s">
        <v>124</v>
      </c>
      <c r="D1187" s="140">
        <v>0</v>
      </c>
      <c r="E1187" s="140">
        <v>0</v>
      </c>
      <c r="F1187" s="140">
        <v>0</v>
      </c>
      <c r="G1187" s="140">
        <v>0</v>
      </c>
      <c r="H1187" s="140">
        <v>0</v>
      </c>
      <c r="I1187" s="140">
        <v>0</v>
      </c>
    </row>
    <row r="1188" spans="2:9">
      <c r="B1188" s="152"/>
      <c r="C1188" s="950" t="s">
        <v>124</v>
      </c>
      <c r="D1188" s="140"/>
      <c r="E1188" s="140"/>
      <c r="F1188" s="140"/>
      <c r="G1188" s="140"/>
      <c r="H1188" s="140"/>
      <c r="I1188" s="140"/>
    </row>
    <row r="1189" spans="2:9" ht="26.4">
      <c r="B1189" s="93" t="s">
        <v>343</v>
      </c>
      <c r="C1189" s="950"/>
      <c r="D1189" s="140">
        <v>0</v>
      </c>
      <c r="E1189" s="140">
        <v>0</v>
      </c>
      <c r="F1189" s="140">
        <v>0</v>
      </c>
      <c r="G1189" s="140">
        <v>0</v>
      </c>
      <c r="H1189" s="140">
        <v>0</v>
      </c>
      <c r="I1189" s="140">
        <v>0</v>
      </c>
    </row>
    <row r="1190" spans="2:9">
      <c r="B1190" s="96" t="s">
        <v>309</v>
      </c>
      <c r="C1190" s="950" t="s">
        <v>124</v>
      </c>
      <c r="D1190" s="140">
        <v>0</v>
      </c>
      <c r="E1190" s="140">
        <v>0</v>
      </c>
      <c r="F1190" s="140">
        <v>0</v>
      </c>
      <c r="G1190" s="140">
        <v>0</v>
      </c>
      <c r="H1190" s="140">
        <v>0</v>
      </c>
      <c r="I1190" s="140">
        <v>0</v>
      </c>
    </row>
    <row r="1191" spans="2:9">
      <c r="B1191" s="96" t="s">
        <v>310</v>
      </c>
      <c r="C1191" s="950">
        <v>0</v>
      </c>
      <c r="D1191" s="140">
        <v>0</v>
      </c>
      <c r="E1191" s="140">
        <v>0</v>
      </c>
      <c r="F1191" s="140">
        <v>0</v>
      </c>
      <c r="G1191" s="140">
        <v>0</v>
      </c>
      <c r="H1191" s="140">
        <v>0</v>
      </c>
      <c r="I1191" s="140">
        <v>0</v>
      </c>
    </row>
    <row r="1192" spans="2:9">
      <c r="B1192" s="96" t="s">
        <v>311</v>
      </c>
      <c r="C1192" s="950" t="s">
        <v>124</v>
      </c>
      <c r="D1192" s="140">
        <v>0</v>
      </c>
      <c r="E1192" s="140">
        <v>0</v>
      </c>
      <c r="F1192" s="140">
        <v>0</v>
      </c>
      <c r="G1192" s="140">
        <v>0</v>
      </c>
      <c r="H1192" s="140">
        <v>0</v>
      </c>
      <c r="I1192" s="140">
        <v>0</v>
      </c>
    </row>
    <row r="1193" spans="2:9">
      <c r="B1193" s="96" t="s">
        <v>312</v>
      </c>
      <c r="C1193" s="950" t="s">
        <v>124</v>
      </c>
      <c r="D1193" s="140">
        <v>0</v>
      </c>
      <c r="E1193" s="140">
        <v>0</v>
      </c>
      <c r="F1193" s="140">
        <v>0</v>
      </c>
      <c r="G1193" s="140">
        <v>0</v>
      </c>
      <c r="H1193" s="140">
        <v>0</v>
      </c>
      <c r="I1193" s="140">
        <v>0</v>
      </c>
    </row>
    <row r="1194" spans="2:9">
      <c r="B1194" s="96" t="s">
        <v>313</v>
      </c>
      <c r="C1194" s="950" t="s">
        <v>124</v>
      </c>
      <c r="D1194" s="140">
        <v>0</v>
      </c>
      <c r="E1194" s="140">
        <v>0</v>
      </c>
      <c r="F1194" s="140">
        <v>0</v>
      </c>
      <c r="G1194" s="140">
        <v>0</v>
      </c>
      <c r="H1194" s="140">
        <v>0</v>
      </c>
      <c r="I1194" s="140">
        <v>0</v>
      </c>
    </row>
    <row r="1195" spans="2:9">
      <c r="B1195" s="96" t="s">
        <v>314</v>
      </c>
      <c r="C1195" s="950" t="s">
        <v>124</v>
      </c>
      <c r="D1195" s="140">
        <v>0</v>
      </c>
      <c r="E1195" s="140">
        <v>0</v>
      </c>
      <c r="F1195" s="140">
        <v>0</v>
      </c>
      <c r="G1195" s="140">
        <v>0</v>
      </c>
      <c r="H1195" s="140">
        <v>0</v>
      </c>
      <c r="I1195" s="140">
        <v>0</v>
      </c>
    </row>
    <row r="1196" spans="2:9">
      <c r="B1196" s="96"/>
      <c r="C1196" s="950" t="s">
        <v>124</v>
      </c>
      <c r="D1196" s="140"/>
      <c r="E1196" s="140"/>
      <c r="F1196" s="140"/>
      <c r="G1196" s="140"/>
      <c r="H1196" s="140"/>
      <c r="I1196" s="140"/>
    </row>
    <row r="1197" spans="2:9">
      <c r="B1197" s="952" t="s">
        <v>344</v>
      </c>
      <c r="C1197" s="951"/>
      <c r="D1197" s="155">
        <v>0</v>
      </c>
      <c r="E1197" s="155">
        <v>0</v>
      </c>
      <c r="F1197" s="155">
        <v>0</v>
      </c>
      <c r="G1197" s="155">
        <v>0</v>
      </c>
      <c r="H1197" s="155">
        <v>0</v>
      </c>
      <c r="I1197" s="155">
        <v>0</v>
      </c>
    </row>
    <row r="1198" spans="2:9">
      <c r="B1198" s="96" t="s">
        <v>309</v>
      </c>
      <c r="C1198" s="950" t="s">
        <v>124</v>
      </c>
      <c r="D1198" s="140">
        <v>0</v>
      </c>
      <c r="E1198" s="140">
        <v>0</v>
      </c>
      <c r="F1198" s="140">
        <v>0</v>
      </c>
      <c r="G1198" s="140">
        <v>0</v>
      </c>
      <c r="H1198" s="140">
        <v>0</v>
      </c>
      <c r="I1198" s="140">
        <v>0</v>
      </c>
    </row>
    <row r="1199" spans="2:9">
      <c r="B1199" s="96" t="s">
        <v>310</v>
      </c>
      <c r="C1199" s="950" t="s">
        <v>124</v>
      </c>
      <c r="D1199" s="140">
        <v>0</v>
      </c>
      <c r="E1199" s="140">
        <v>0</v>
      </c>
      <c r="F1199" s="140">
        <v>0</v>
      </c>
      <c r="G1199" s="140">
        <v>0</v>
      </c>
      <c r="H1199" s="140">
        <v>0</v>
      </c>
      <c r="I1199" s="140">
        <v>0</v>
      </c>
    </row>
    <row r="1200" spans="2:9">
      <c r="B1200" s="96" t="s">
        <v>311</v>
      </c>
      <c r="C1200" s="950" t="s">
        <v>124</v>
      </c>
      <c r="D1200" s="140">
        <v>0</v>
      </c>
      <c r="E1200" s="140">
        <v>0</v>
      </c>
      <c r="F1200" s="140">
        <v>0</v>
      </c>
      <c r="G1200" s="140">
        <v>0</v>
      </c>
      <c r="H1200" s="140">
        <v>0</v>
      </c>
      <c r="I1200" s="140">
        <v>0</v>
      </c>
    </row>
    <row r="1201" spans="2:9">
      <c r="B1201" s="96" t="s">
        <v>312</v>
      </c>
      <c r="C1201" s="950" t="s">
        <v>124</v>
      </c>
      <c r="D1201" s="140">
        <v>0</v>
      </c>
      <c r="E1201" s="140">
        <v>0</v>
      </c>
      <c r="F1201" s="140">
        <v>0</v>
      </c>
      <c r="G1201" s="140">
        <v>0</v>
      </c>
      <c r="H1201" s="140">
        <v>0</v>
      </c>
      <c r="I1201" s="140">
        <v>0</v>
      </c>
    </row>
    <row r="1202" spans="2:9">
      <c r="B1202" s="96" t="s">
        <v>313</v>
      </c>
      <c r="C1202" s="950" t="s">
        <v>124</v>
      </c>
      <c r="D1202" s="140">
        <v>0</v>
      </c>
      <c r="E1202" s="140">
        <v>0</v>
      </c>
      <c r="F1202" s="140">
        <v>0</v>
      </c>
      <c r="G1202" s="140">
        <v>0</v>
      </c>
      <c r="H1202" s="140">
        <v>0</v>
      </c>
      <c r="I1202" s="140">
        <v>0</v>
      </c>
    </row>
    <row r="1203" spans="2:9">
      <c r="B1203" s="96" t="s">
        <v>314</v>
      </c>
      <c r="C1203" s="950" t="s">
        <v>124</v>
      </c>
      <c r="D1203" s="140">
        <v>0</v>
      </c>
      <c r="E1203" s="140">
        <v>0</v>
      </c>
      <c r="F1203" s="140">
        <v>0</v>
      </c>
      <c r="G1203" s="140">
        <v>0</v>
      </c>
      <c r="H1203" s="140">
        <v>0</v>
      </c>
      <c r="I1203" s="140">
        <v>0</v>
      </c>
    </row>
    <row r="1204" spans="2:9">
      <c r="B1204" s="18"/>
      <c r="C1204" s="140"/>
      <c r="D1204" s="140"/>
      <c r="E1204" s="140"/>
      <c r="F1204" s="140"/>
      <c r="G1204" s="140"/>
      <c r="H1204" s="140"/>
      <c r="I1204" s="140"/>
    </row>
    <row r="1205" spans="2:9">
      <c r="B1205" s="92" t="s">
        <v>305</v>
      </c>
      <c r="C1205" s="140"/>
      <c r="D1205" s="140"/>
      <c r="E1205" s="140"/>
      <c r="F1205" s="140"/>
      <c r="G1205" s="140"/>
      <c r="H1205" s="140"/>
      <c r="I1205" s="140"/>
    </row>
    <row r="1206" spans="2:9">
      <c r="B1206" s="93" t="s">
        <v>335</v>
      </c>
      <c r="C1206" s="36">
        <v>2620.3129999999996</v>
      </c>
      <c r="D1206" s="36">
        <v>3559.2220000000002</v>
      </c>
      <c r="E1206" s="36">
        <v>4081.1590000000006</v>
      </c>
      <c r="F1206" s="36">
        <v>5296.5</v>
      </c>
      <c r="G1206" s="36">
        <v>6222.8609999999999</v>
      </c>
      <c r="H1206" s="36">
        <v>41877.595000000001</v>
      </c>
      <c r="I1206" s="937">
        <v>17439.567999999999</v>
      </c>
    </row>
    <row r="1207" spans="2:9">
      <c r="B1207" s="93"/>
      <c r="C1207" s="38"/>
      <c r="D1207" s="38"/>
      <c r="E1207" s="38"/>
      <c r="F1207" s="38"/>
      <c r="G1207" s="38"/>
      <c r="H1207" s="38"/>
      <c r="I1207" s="937"/>
    </row>
    <row r="1208" spans="2:9">
      <c r="B1208" s="93" t="s">
        <v>336</v>
      </c>
      <c r="C1208" s="36">
        <v>2085.1729999999998</v>
      </c>
      <c r="D1208" s="36">
        <v>2952.0770000000002</v>
      </c>
      <c r="E1208" s="36">
        <v>3487.4980000000005</v>
      </c>
      <c r="F1208" s="36">
        <v>4638.3</v>
      </c>
      <c r="G1208" s="36">
        <v>5425.39</v>
      </c>
      <c r="H1208" s="36">
        <v>6913.75</v>
      </c>
      <c r="I1208" s="937">
        <v>16895.091</v>
      </c>
    </row>
    <row r="1209" spans="2:9">
      <c r="B1209" s="96" t="s">
        <v>291</v>
      </c>
      <c r="C1209" s="29">
        <v>778.995</v>
      </c>
      <c r="D1209" s="29">
        <v>1107.348</v>
      </c>
      <c r="E1209" s="29">
        <v>1057.249</v>
      </c>
      <c r="F1209" s="29">
        <v>1338.4</v>
      </c>
      <c r="G1209" s="29">
        <v>2061.8530000000001</v>
      </c>
      <c r="H1209" s="29">
        <v>3752.8115000000003</v>
      </c>
      <c r="I1209" s="937">
        <v>6841.241</v>
      </c>
    </row>
    <row r="1210" spans="2:9">
      <c r="B1210" s="136" t="s">
        <v>292</v>
      </c>
      <c r="C1210" s="140" t="s">
        <v>124</v>
      </c>
      <c r="D1210" s="36" t="s">
        <v>124</v>
      </c>
      <c r="E1210" s="36" t="s">
        <v>124</v>
      </c>
      <c r="F1210" s="36" t="s">
        <v>124</v>
      </c>
      <c r="G1210" s="36">
        <v>2061.8530000000001</v>
      </c>
      <c r="H1210" s="36">
        <v>314.79050000000001</v>
      </c>
      <c r="I1210" s="937">
        <v>143.95699999999999</v>
      </c>
    </row>
    <row r="1211" spans="2:9" ht="15.6">
      <c r="B1211" s="136" t="s">
        <v>345</v>
      </c>
      <c r="C1211" s="140">
        <v>9.0939999999999994</v>
      </c>
      <c r="D1211" s="36">
        <v>9.4049999999999994</v>
      </c>
      <c r="E1211" s="36">
        <v>9.1170000000000009</v>
      </c>
      <c r="F1211" s="36">
        <v>13.4</v>
      </c>
      <c r="G1211" s="36">
        <v>18.184000000000001</v>
      </c>
      <c r="H1211" s="36">
        <v>3438.0210000000002</v>
      </c>
      <c r="I1211" s="937">
        <v>6697.2839999999997</v>
      </c>
    </row>
    <row r="1212" spans="2:9">
      <c r="B1212" s="136" t="s">
        <v>337</v>
      </c>
      <c r="C1212" s="140">
        <v>769.90099999999995</v>
      </c>
      <c r="D1212" s="36">
        <v>1097.943</v>
      </c>
      <c r="E1212" s="36">
        <v>1048.1320000000001</v>
      </c>
      <c r="F1212" s="36">
        <v>1311.6</v>
      </c>
      <c r="G1212" s="36">
        <v>2043.6690000000001</v>
      </c>
      <c r="H1212" s="36">
        <v>0</v>
      </c>
      <c r="I1212" s="937">
        <v>0</v>
      </c>
    </row>
    <row r="1213" spans="2:9">
      <c r="B1213" s="96" t="s">
        <v>294</v>
      </c>
      <c r="C1213" s="140">
        <v>936.34799999999996</v>
      </c>
      <c r="D1213" s="36">
        <v>1412.3440000000001</v>
      </c>
      <c r="E1213" s="36">
        <v>1942.172</v>
      </c>
      <c r="F1213" s="36">
        <v>2842.7</v>
      </c>
      <c r="G1213" s="36">
        <v>3363.5369999999998</v>
      </c>
      <c r="H1213" s="36">
        <v>3160.94</v>
      </c>
      <c r="I1213" s="937">
        <v>10052.049999999999</v>
      </c>
    </row>
    <row r="1214" spans="2:9">
      <c r="B1214" s="96" t="s">
        <v>338</v>
      </c>
      <c r="C1214" s="140" t="s">
        <v>124</v>
      </c>
      <c r="D1214" s="36" t="s">
        <v>124</v>
      </c>
      <c r="E1214" s="36" t="s">
        <v>124</v>
      </c>
      <c r="F1214" s="36" t="s">
        <v>124</v>
      </c>
      <c r="G1214" s="36" t="s">
        <v>124</v>
      </c>
      <c r="H1214" s="36">
        <v>0</v>
      </c>
      <c r="I1214" s="937">
        <v>1.8</v>
      </c>
    </row>
    <row r="1215" spans="2:9" ht="15.6">
      <c r="B1215" s="96" t="s">
        <v>346</v>
      </c>
      <c r="C1215" s="140">
        <v>369.83</v>
      </c>
      <c r="D1215" s="36">
        <v>432.38499999999999</v>
      </c>
      <c r="E1215" s="36">
        <v>488.077</v>
      </c>
      <c r="F1215" s="36" t="s">
        <v>124</v>
      </c>
      <c r="G1215" s="36" t="s">
        <v>124</v>
      </c>
      <c r="H1215" s="36">
        <v>0</v>
      </c>
      <c r="I1215" s="36">
        <v>0</v>
      </c>
    </row>
    <row r="1216" spans="2:9">
      <c r="B1216" s="96" t="s">
        <v>340</v>
      </c>
      <c r="C1216" s="140" t="s">
        <v>124</v>
      </c>
      <c r="D1216" s="36" t="s">
        <v>124</v>
      </c>
      <c r="E1216" s="36" t="s">
        <v>124</v>
      </c>
      <c r="F1216" s="36" t="s">
        <v>124</v>
      </c>
      <c r="G1216" s="36" t="s">
        <v>124</v>
      </c>
      <c r="H1216" s="36">
        <v>0</v>
      </c>
      <c r="I1216" s="36">
        <v>0</v>
      </c>
    </row>
    <row r="1217" spans="2:9">
      <c r="B1217" s="96"/>
      <c r="C1217" s="140"/>
      <c r="D1217" s="140"/>
      <c r="E1217" s="140"/>
      <c r="F1217" s="140"/>
      <c r="G1217" s="140"/>
      <c r="H1217" s="140"/>
      <c r="I1217" s="1005"/>
    </row>
    <row r="1218" spans="2:9">
      <c r="B1218" s="150" t="s">
        <v>341</v>
      </c>
      <c r="C1218" s="140"/>
      <c r="D1218" s="140"/>
      <c r="E1218" s="140"/>
      <c r="F1218" s="140"/>
      <c r="G1218" s="140"/>
      <c r="H1218" s="140"/>
      <c r="I1218" s="1005"/>
    </row>
    <row r="1219" spans="2:9">
      <c r="B1219" s="152" t="s">
        <v>291</v>
      </c>
      <c r="C1219" s="140" t="s">
        <v>124</v>
      </c>
      <c r="D1219" s="140" t="s">
        <v>124</v>
      </c>
      <c r="E1219" s="140" t="s">
        <v>124</v>
      </c>
      <c r="F1219" s="140" t="s">
        <v>124</v>
      </c>
      <c r="G1219" s="140" t="s">
        <v>124</v>
      </c>
      <c r="H1219" s="140">
        <v>0</v>
      </c>
      <c r="I1219" s="140">
        <v>0</v>
      </c>
    </row>
    <row r="1220" spans="2:9">
      <c r="B1220" s="146" t="s">
        <v>292</v>
      </c>
      <c r="C1220" s="151" t="s">
        <v>124</v>
      </c>
      <c r="D1220" s="151" t="s">
        <v>124</v>
      </c>
      <c r="E1220" s="151" t="s">
        <v>124</v>
      </c>
      <c r="F1220" s="151" t="s">
        <v>124</v>
      </c>
      <c r="G1220" s="151" t="s">
        <v>124</v>
      </c>
      <c r="H1220" s="140">
        <v>0</v>
      </c>
      <c r="I1220" s="140">
        <v>0</v>
      </c>
    </row>
    <row r="1221" spans="2:9">
      <c r="B1221" s="146" t="s">
        <v>293</v>
      </c>
      <c r="C1221" s="140" t="s">
        <v>124</v>
      </c>
      <c r="D1221" s="140" t="s">
        <v>124</v>
      </c>
      <c r="E1221" s="140" t="s">
        <v>124</v>
      </c>
      <c r="F1221" s="140" t="s">
        <v>124</v>
      </c>
      <c r="G1221" s="140" t="s">
        <v>124</v>
      </c>
      <c r="H1221" s="140">
        <v>0</v>
      </c>
      <c r="I1221" s="140">
        <v>0</v>
      </c>
    </row>
    <row r="1222" spans="2:9">
      <c r="B1222" s="146" t="s">
        <v>337</v>
      </c>
      <c r="C1222" s="140" t="s">
        <v>124</v>
      </c>
      <c r="D1222" s="140" t="s">
        <v>124</v>
      </c>
      <c r="E1222" s="140" t="s">
        <v>124</v>
      </c>
      <c r="F1222" s="140" t="s">
        <v>124</v>
      </c>
      <c r="G1222" s="140" t="s">
        <v>124</v>
      </c>
      <c r="H1222" s="140">
        <v>0</v>
      </c>
      <c r="I1222" s="140">
        <v>0</v>
      </c>
    </row>
    <row r="1223" spans="2:9">
      <c r="B1223" s="152" t="s">
        <v>294</v>
      </c>
      <c r="C1223" s="140" t="s">
        <v>124</v>
      </c>
      <c r="D1223" s="140" t="s">
        <v>124</v>
      </c>
      <c r="E1223" s="140" t="s">
        <v>124</v>
      </c>
      <c r="F1223" s="140" t="s">
        <v>124</v>
      </c>
      <c r="G1223" s="140" t="s">
        <v>124</v>
      </c>
      <c r="H1223" s="140">
        <v>0</v>
      </c>
      <c r="I1223" s="140">
        <v>0</v>
      </c>
    </row>
    <row r="1224" spans="2:9">
      <c r="B1224" s="152" t="s">
        <v>236</v>
      </c>
      <c r="C1224" s="140" t="s">
        <v>124</v>
      </c>
      <c r="D1224" s="140" t="s">
        <v>124</v>
      </c>
      <c r="E1224" s="140" t="s">
        <v>124</v>
      </c>
      <c r="F1224" s="140" t="s">
        <v>124</v>
      </c>
      <c r="G1224" s="140" t="s">
        <v>124</v>
      </c>
      <c r="H1224" s="140">
        <v>0</v>
      </c>
      <c r="I1224" s="140">
        <v>0</v>
      </c>
    </row>
    <row r="1225" spans="2:9">
      <c r="B1225" s="152"/>
      <c r="C1225" s="140"/>
      <c r="D1225" s="140"/>
      <c r="E1225" s="140"/>
      <c r="F1225" s="140"/>
      <c r="G1225" s="140"/>
      <c r="H1225" s="140"/>
      <c r="I1225" s="140"/>
    </row>
    <row r="1226" spans="2:9">
      <c r="B1226" s="150" t="s">
        <v>342</v>
      </c>
      <c r="C1226" s="140"/>
      <c r="D1226" s="140"/>
      <c r="E1226" s="140"/>
      <c r="F1226" s="140"/>
      <c r="G1226" s="140"/>
      <c r="H1226" s="140">
        <v>0</v>
      </c>
      <c r="I1226" s="140">
        <v>0</v>
      </c>
    </row>
    <row r="1227" spans="2:9">
      <c r="B1227" s="152" t="s">
        <v>291</v>
      </c>
      <c r="C1227" s="140" t="s">
        <v>124</v>
      </c>
      <c r="D1227" s="140" t="s">
        <v>124</v>
      </c>
      <c r="E1227" s="140" t="s">
        <v>124</v>
      </c>
      <c r="F1227" s="140" t="s">
        <v>124</v>
      </c>
      <c r="G1227" s="140" t="s">
        <v>124</v>
      </c>
      <c r="H1227" s="140">
        <v>0</v>
      </c>
      <c r="I1227" s="140">
        <v>0</v>
      </c>
    </row>
    <row r="1228" spans="2:9">
      <c r="B1228" s="146" t="s">
        <v>292</v>
      </c>
      <c r="C1228" s="140" t="s">
        <v>124</v>
      </c>
      <c r="D1228" s="140" t="s">
        <v>124</v>
      </c>
      <c r="E1228" s="140" t="s">
        <v>124</v>
      </c>
      <c r="F1228" s="140" t="s">
        <v>124</v>
      </c>
      <c r="G1228" s="140" t="s">
        <v>124</v>
      </c>
      <c r="H1228" s="140">
        <v>0</v>
      </c>
      <c r="I1228" s="140">
        <v>0</v>
      </c>
    </row>
    <row r="1229" spans="2:9">
      <c r="B1229" s="146" t="s">
        <v>293</v>
      </c>
      <c r="C1229" s="140" t="s">
        <v>124</v>
      </c>
      <c r="D1229" s="140" t="s">
        <v>124</v>
      </c>
      <c r="E1229" s="140" t="s">
        <v>124</v>
      </c>
      <c r="F1229" s="140" t="s">
        <v>124</v>
      </c>
      <c r="G1229" s="140" t="s">
        <v>124</v>
      </c>
      <c r="H1229" s="140">
        <v>0</v>
      </c>
      <c r="I1229" s="140">
        <v>0</v>
      </c>
    </row>
    <row r="1230" spans="2:9">
      <c r="B1230" s="146" t="s">
        <v>337</v>
      </c>
      <c r="C1230" s="140" t="s">
        <v>124</v>
      </c>
      <c r="D1230" s="140" t="s">
        <v>124</v>
      </c>
      <c r="E1230" s="140" t="s">
        <v>124</v>
      </c>
      <c r="F1230" s="140" t="s">
        <v>124</v>
      </c>
      <c r="G1230" s="140" t="s">
        <v>124</v>
      </c>
      <c r="H1230" s="140">
        <v>0</v>
      </c>
      <c r="I1230" s="140">
        <v>0</v>
      </c>
    </row>
    <row r="1231" spans="2:9">
      <c r="B1231" s="152" t="s">
        <v>294</v>
      </c>
      <c r="C1231" s="140" t="s">
        <v>124</v>
      </c>
      <c r="D1231" s="140" t="s">
        <v>124</v>
      </c>
      <c r="E1231" s="140" t="s">
        <v>124</v>
      </c>
      <c r="F1231" s="140" t="s">
        <v>124</v>
      </c>
      <c r="G1231" s="140" t="s">
        <v>124</v>
      </c>
      <c r="H1231" s="140">
        <v>0</v>
      </c>
      <c r="I1231" s="140">
        <v>0</v>
      </c>
    </row>
    <row r="1232" spans="2:9">
      <c r="B1232" s="152" t="s">
        <v>236</v>
      </c>
      <c r="C1232" s="140" t="s">
        <v>124</v>
      </c>
      <c r="D1232" s="140" t="s">
        <v>124</v>
      </c>
      <c r="E1232" s="140" t="s">
        <v>124</v>
      </c>
      <c r="F1232" s="140" t="s">
        <v>124</v>
      </c>
      <c r="G1232" s="140" t="s">
        <v>124</v>
      </c>
      <c r="H1232" s="140">
        <v>0</v>
      </c>
      <c r="I1232" s="140">
        <v>0</v>
      </c>
    </row>
    <row r="1233" spans="2:9">
      <c r="B1233" s="152"/>
      <c r="C1233" s="140"/>
      <c r="D1233" s="140"/>
      <c r="E1233" s="140"/>
      <c r="F1233" s="140"/>
      <c r="G1233" s="140"/>
      <c r="H1233" s="140"/>
      <c r="I1233" s="1005"/>
    </row>
    <row r="1234" spans="2:9" ht="26.4">
      <c r="B1234" s="93" t="s">
        <v>343</v>
      </c>
      <c r="C1234" s="140">
        <v>535.14</v>
      </c>
      <c r="D1234" s="140">
        <v>607.14499999999998</v>
      </c>
      <c r="E1234" s="140">
        <v>593.66099999999994</v>
      </c>
      <c r="F1234" s="140">
        <v>658.2</v>
      </c>
      <c r="G1234" s="140">
        <v>797.471</v>
      </c>
      <c r="H1234" s="140" t="s">
        <v>124</v>
      </c>
      <c r="I1234" s="937">
        <v>544.47699999999998</v>
      </c>
    </row>
    <row r="1235" spans="2:9">
      <c r="B1235" s="96" t="s">
        <v>309</v>
      </c>
      <c r="C1235" s="140" t="s">
        <v>124</v>
      </c>
      <c r="D1235" s="140" t="s">
        <v>124</v>
      </c>
      <c r="E1235" s="140" t="s">
        <v>124</v>
      </c>
      <c r="F1235" s="140" t="s">
        <v>124</v>
      </c>
      <c r="G1235" s="140">
        <v>8.1890000000000001</v>
      </c>
      <c r="H1235" s="140" t="s">
        <v>124</v>
      </c>
      <c r="I1235" s="937">
        <v>360</v>
      </c>
    </row>
    <row r="1236" spans="2:9">
      <c r="B1236" s="96" t="s">
        <v>310</v>
      </c>
      <c r="C1236" s="140">
        <v>535.14</v>
      </c>
      <c r="D1236" s="140">
        <v>607.14499999999998</v>
      </c>
      <c r="E1236" s="140">
        <v>593.66099999999994</v>
      </c>
      <c r="F1236" s="140">
        <v>658.2</v>
      </c>
      <c r="G1236" s="140">
        <v>789.28200000000004</v>
      </c>
      <c r="H1236" s="140" t="s">
        <v>124</v>
      </c>
      <c r="I1236" s="937">
        <v>184.477</v>
      </c>
    </row>
    <row r="1237" spans="2:9">
      <c r="B1237" s="96" t="s">
        <v>311</v>
      </c>
      <c r="C1237" s="140" t="s">
        <v>124</v>
      </c>
      <c r="D1237" s="140" t="s">
        <v>124</v>
      </c>
      <c r="E1237" s="140" t="s">
        <v>124</v>
      </c>
      <c r="F1237" s="140" t="s">
        <v>124</v>
      </c>
      <c r="G1237" s="140" t="s">
        <v>124</v>
      </c>
      <c r="H1237" s="140">
        <v>0</v>
      </c>
      <c r="I1237" s="36">
        <v>0</v>
      </c>
    </row>
    <row r="1238" spans="2:9">
      <c r="B1238" s="96" t="s">
        <v>312</v>
      </c>
      <c r="C1238" s="140" t="s">
        <v>124</v>
      </c>
      <c r="D1238" s="140" t="s">
        <v>124</v>
      </c>
      <c r="E1238" s="140" t="s">
        <v>124</v>
      </c>
      <c r="F1238" s="140" t="s">
        <v>124</v>
      </c>
      <c r="G1238" s="140" t="s">
        <v>124</v>
      </c>
      <c r="H1238" s="140">
        <v>0</v>
      </c>
      <c r="I1238" s="36">
        <v>0</v>
      </c>
    </row>
    <row r="1239" spans="2:9">
      <c r="B1239" s="96" t="s">
        <v>313</v>
      </c>
      <c r="C1239" s="140" t="s">
        <v>124</v>
      </c>
      <c r="D1239" s="140" t="s">
        <v>124</v>
      </c>
      <c r="E1239" s="140" t="s">
        <v>124</v>
      </c>
      <c r="F1239" s="140" t="s">
        <v>124</v>
      </c>
      <c r="G1239" s="140" t="s">
        <v>124</v>
      </c>
      <c r="H1239" s="140">
        <v>0</v>
      </c>
      <c r="I1239" s="36">
        <v>0</v>
      </c>
    </row>
    <row r="1240" spans="2:9">
      <c r="B1240" s="96" t="s">
        <v>314</v>
      </c>
      <c r="C1240" s="140" t="s">
        <v>124</v>
      </c>
      <c r="D1240" s="140" t="s">
        <v>124</v>
      </c>
      <c r="E1240" s="140" t="s">
        <v>124</v>
      </c>
      <c r="F1240" s="140" t="s">
        <v>124</v>
      </c>
      <c r="G1240" s="140" t="s">
        <v>124</v>
      </c>
      <c r="H1240" s="140">
        <v>0</v>
      </c>
      <c r="I1240" s="36">
        <v>0</v>
      </c>
    </row>
    <row r="1241" spans="2:9">
      <c r="B1241" s="96"/>
      <c r="C1241" s="140"/>
      <c r="D1241" s="140"/>
      <c r="E1241" s="140"/>
      <c r="F1241" s="140"/>
      <c r="G1241" s="140"/>
      <c r="H1241" s="140"/>
      <c r="I1241" s="140"/>
    </row>
    <row r="1242" spans="2:9">
      <c r="B1242" s="153" t="s">
        <v>344</v>
      </c>
      <c r="C1242" s="140" t="s">
        <v>124</v>
      </c>
      <c r="D1242" s="140" t="s">
        <v>124</v>
      </c>
      <c r="E1242" s="140" t="s">
        <v>124</v>
      </c>
      <c r="F1242" s="140" t="s">
        <v>124</v>
      </c>
      <c r="G1242" s="140" t="s">
        <v>124</v>
      </c>
      <c r="H1242" s="36">
        <v>36452.205000000002</v>
      </c>
      <c r="I1242" s="36">
        <v>0</v>
      </c>
    </row>
    <row r="1243" spans="2:9">
      <c r="B1243" s="96" t="s">
        <v>309</v>
      </c>
      <c r="C1243" s="140" t="s">
        <v>124</v>
      </c>
      <c r="D1243" s="140" t="s">
        <v>124</v>
      </c>
      <c r="E1243" s="140" t="s">
        <v>124</v>
      </c>
      <c r="F1243" s="140" t="s">
        <v>124</v>
      </c>
      <c r="G1243" s="140" t="s">
        <v>124</v>
      </c>
      <c r="H1243" s="36">
        <v>6434.308</v>
      </c>
      <c r="I1243" s="36">
        <v>0</v>
      </c>
    </row>
    <row r="1244" spans="2:9">
      <c r="B1244" s="96" t="s">
        <v>310</v>
      </c>
      <c r="C1244" s="140" t="s">
        <v>124</v>
      </c>
      <c r="D1244" s="140" t="s">
        <v>124</v>
      </c>
      <c r="E1244" s="140" t="s">
        <v>124</v>
      </c>
      <c r="F1244" s="140" t="s">
        <v>124</v>
      </c>
      <c r="G1244" s="140" t="s">
        <v>124</v>
      </c>
      <c r="H1244" s="36">
        <v>30017.897000000001</v>
      </c>
      <c r="I1244" s="36">
        <v>0</v>
      </c>
    </row>
    <row r="1245" spans="2:9">
      <c r="B1245" s="96" t="s">
        <v>311</v>
      </c>
      <c r="C1245" s="140" t="s">
        <v>124</v>
      </c>
      <c r="D1245" s="140" t="s">
        <v>124</v>
      </c>
      <c r="E1245" s="140" t="s">
        <v>124</v>
      </c>
      <c r="F1245" s="140" t="s">
        <v>124</v>
      </c>
      <c r="G1245" s="140" t="s">
        <v>124</v>
      </c>
      <c r="H1245" s="140">
        <v>0</v>
      </c>
      <c r="I1245" s="140">
        <v>0</v>
      </c>
    </row>
    <row r="1246" spans="2:9">
      <c r="B1246" s="96" t="s">
        <v>312</v>
      </c>
      <c r="C1246" s="140" t="s">
        <v>124</v>
      </c>
      <c r="D1246" s="140" t="s">
        <v>124</v>
      </c>
      <c r="E1246" s="140" t="s">
        <v>124</v>
      </c>
      <c r="F1246" s="140" t="s">
        <v>124</v>
      </c>
      <c r="G1246" s="140" t="s">
        <v>124</v>
      </c>
      <c r="H1246" s="140">
        <v>0</v>
      </c>
      <c r="I1246" s="140">
        <v>0</v>
      </c>
    </row>
    <row r="1247" spans="2:9">
      <c r="B1247" s="96" t="s">
        <v>313</v>
      </c>
      <c r="C1247" s="140" t="s">
        <v>124</v>
      </c>
      <c r="D1247" s="140" t="s">
        <v>124</v>
      </c>
      <c r="E1247" s="140" t="s">
        <v>124</v>
      </c>
      <c r="F1247" s="140" t="s">
        <v>124</v>
      </c>
      <c r="G1247" s="140" t="s">
        <v>124</v>
      </c>
      <c r="H1247" s="140">
        <v>0</v>
      </c>
      <c r="I1247" s="140">
        <v>0</v>
      </c>
    </row>
    <row r="1248" spans="2:9">
      <c r="B1248" s="96" t="s">
        <v>314</v>
      </c>
      <c r="C1248" s="140" t="s">
        <v>124</v>
      </c>
      <c r="D1248" s="140" t="s">
        <v>124</v>
      </c>
      <c r="E1248" s="140" t="s">
        <v>124</v>
      </c>
      <c r="F1248" s="140" t="s">
        <v>124</v>
      </c>
      <c r="G1248" s="140" t="s">
        <v>124</v>
      </c>
      <c r="H1248" s="140">
        <v>0</v>
      </c>
      <c r="I1248" s="140">
        <v>0</v>
      </c>
    </row>
    <row r="1249" spans="2:9" ht="14.4" customHeight="1">
      <c r="B1249" s="1310" t="s">
        <v>1539</v>
      </c>
      <c r="C1249" s="1310"/>
      <c r="D1249" s="1310"/>
      <c r="E1249" s="1310"/>
      <c r="F1249" s="1310"/>
      <c r="G1249" s="1310"/>
      <c r="H1249" s="1310"/>
      <c r="I1249" s="1310"/>
    </row>
    <row r="1250" spans="2:9" ht="14.4" customHeight="1">
      <c r="B1250" s="1310" t="s">
        <v>1542</v>
      </c>
      <c r="C1250" s="1310"/>
      <c r="D1250" s="1310"/>
      <c r="E1250" s="1310"/>
      <c r="F1250" s="1310"/>
      <c r="G1250" s="1310"/>
      <c r="H1250" s="1310"/>
      <c r="I1250" s="1264"/>
    </row>
    <row r="1251" spans="2:9">
      <c r="B1251" s="143"/>
      <c r="C1251" s="155"/>
      <c r="D1251" s="155"/>
      <c r="E1251" s="155"/>
      <c r="F1251" s="155"/>
      <c r="G1251" s="155"/>
      <c r="H1251" s="155"/>
      <c r="I1251" s="155"/>
    </row>
    <row r="1252" spans="2:9">
      <c r="B1252" s="24" t="s">
        <v>49</v>
      </c>
      <c r="C1252" s="157"/>
      <c r="D1252" s="157"/>
      <c r="E1252" s="157"/>
      <c r="F1252" s="157"/>
      <c r="G1252" s="157"/>
      <c r="H1252" s="157"/>
      <c r="I1252" s="157"/>
    </row>
    <row r="1253" spans="2:9">
      <c r="B1253" s="13" t="s">
        <v>48</v>
      </c>
      <c r="C1253" s="155"/>
      <c r="D1253" s="155"/>
      <c r="E1253" s="155"/>
      <c r="F1253" s="155"/>
      <c r="G1253" s="155"/>
      <c r="H1253" s="155"/>
      <c r="I1253" s="155"/>
    </row>
    <row r="1254" spans="2:9">
      <c r="B1254" s="142" t="s">
        <v>318</v>
      </c>
      <c r="C1254" s="155"/>
      <c r="D1254" s="155"/>
      <c r="E1254" s="155"/>
      <c r="F1254" s="155"/>
      <c r="G1254" s="155"/>
      <c r="H1254" s="155"/>
      <c r="I1254" s="155"/>
    </row>
    <row r="1255" spans="2:9">
      <c r="B1255" s="142"/>
      <c r="C1255" s="155"/>
      <c r="D1255" s="155"/>
      <c r="E1255" s="155"/>
      <c r="F1255" s="155"/>
      <c r="G1255" s="155"/>
      <c r="H1255" s="155"/>
      <c r="I1255" s="155"/>
    </row>
    <row r="1256" spans="2:9">
      <c r="B1256" s="16"/>
      <c r="C1256" s="158">
        <v>2014</v>
      </c>
      <c r="D1256" s="158">
        <v>2015</v>
      </c>
      <c r="E1256" s="158">
        <v>2016</v>
      </c>
      <c r="F1256" s="158">
        <v>2017</v>
      </c>
      <c r="G1256" s="158">
        <v>2018</v>
      </c>
      <c r="H1256" s="158">
        <v>2019</v>
      </c>
      <c r="I1256" s="158">
        <v>2020</v>
      </c>
    </row>
    <row r="1257" spans="2:9">
      <c r="B1257" s="92" t="s">
        <v>315</v>
      </c>
      <c r="C1257" s="155"/>
      <c r="D1257" s="155"/>
      <c r="E1257" s="155"/>
      <c r="F1257" s="155"/>
      <c r="G1257" s="155"/>
      <c r="H1257" s="155"/>
      <c r="I1257" s="155"/>
    </row>
    <row r="1258" spans="2:9">
      <c r="B1258" s="93" t="s">
        <v>347</v>
      </c>
      <c r="C1258" s="36">
        <v>22062.58414309478</v>
      </c>
      <c r="D1258" s="36">
        <v>17589.319405613216</v>
      </c>
      <c r="E1258" s="36">
        <v>17682.786091639238</v>
      </c>
      <c r="F1258" s="36">
        <v>9996.3698586357878</v>
      </c>
      <c r="G1258" s="36">
        <v>11587.429215278125</v>
      </c>
      <c r="H1258" s="36">
        <v>716243.50056350313</v>
      </c>
      <c r="I1258" s="36" t="s">
        <v>124</v>
      </c>
    </row>
    <row r="1259" spans="2:9">
      <c r="B1259" s="93"/>
      <c r="C1259" s="36"/>
      <c r="D1259" s="36"/>
      <c r="E1259" s="36"/>
      <c r="F1259" s="36"/>
      <c r="G1259" s="36"/>
      <c r="H1259" s="36"/>
      <c r="I1259" s="36"/>
    </row>
    <row r="1260" spans="2:9">
      <c r="B1260" s="93" t="s">
        <v>348</v>
      </c>
      <c r="C1260" s="36">
        <v>22062.58414309478</v>
      </c>
      <c r="D1260" s="36">
        <v>17589.319405613216</v>
      </c>
      <c r="E1260" s="36">
        <v>17682.786091639238</v>
      </c>
      <c r="F1260" s="36">
        <v>9996.3698586357878</v>
      </c>
      <c r="G1260" s="36">
        <v>11587.429215278125</v>
      </c>
      <c r="H1260" s="36">
        <v>713950.28245786403</v>
      </c>
      <c r="I1260" s="36" t="s">
        <v>124</v>
      </c>
    </row>
    <row r="1261" spans="2:9">
      <c r="B1261" s="96" t="s">
        <v>291</v>
      </c>
      <c r="C1261" s="36" t="s">
        <v>124</v>
      </c>
      <c r="D1261" s="36" t="s">
        <v>124</v>
      </c>
      <c r="E1261" s="36" t="s">
        <v>124</v>
      </c>
      <c r="F1261" s="36" t="s">
        <v>124</v>
      </c>
      <c r="G1261" s="36" t="s">
        <v>124</v>
      </c>
      <c r="H1261" s="36">
        <v>713945.94510731171</v>
      </c>
      <c r="I1261" s="36" t="s">
        <v>124</v>
      </c>
    </row>
    <row r="1262" spans="2:9">
      <c r="B1262" s="136" t="s">
        <v>292</v>
      </c>
      <c r="C1262" s="36" t="s">
        <v>124</v>
      </c>
      <c r="D1262" s="36" t="s">
        <v>124</v>
      </c>
      <c r="E1262" s="36" t="s">
        <v>124</v>
      </c>
      <c r="F1262" s="36" t="s">
        <v>124</v>
      </c>
      <c r="G1262" s="36" t="s">
        <v>124</v>
      </c>
      <c r="H1262" s="36">
        <v>545772.18861025467</v>
      </c>
      <c r="I1262" s="36" t="s">
        <v>124</v>
      </c>
    </row>
    <row r="1263" spans="2:9">
      <c r="B1263" s="136" t="s">
        <v>293</v>
      </c>
      <c r="C1263" s="36" t="s">
        <v>124</v>
      </c>
      <c r="D1263" s="36" t="s">
        <v>124</v>
      </c>
      <c r="E1263" s="36" t="s">
        <v>124</v>
      </c>
      <c r="F1263" s="36" t="s">
        <v>124</v>
      </c>
      <c r="G1263" s="36" t="s">
        <v>124</v>
      </c>
      <c r="H1263" s="36">
        <v>84695.171848803482</v>
      </c>
      <c r="I1263" s="36" t="s">
        <v>124</v>
      </c>
    </row>
    <row r="1264" spans="2:9">
      <c r="B1264" s="136" t="s">
        <v>297</v>
      </c>
      <c r="C1264" s="36" t="s">
        <v>124</v>
      </c>
      <c r="D1264" s="36" t="s">
        <v>124</v>
      </c>
      <c r="E1264" s="36" t="s">
        <v>124</v>
      </c>
      <c r="F1264" s="36" t="s">
        <v>124</v>
      </c>
      <c r="G1264" s="36" t="s">
        <v>124</v>
      </c>
      <c r="H1264" s="36">
        <v>83478.584648253658</v>
      </c>
      <c r="I1264" s="36" t="s">
        <v>124</v>
      </c>
    </row>
    <row r="1265" spans="2:9">
      <c r="B1265" s="96" t="s">
        <v>294</v>
      </c>
      <c r="C1265" s="36" t="s">
        <v>124</v>
      </c>
      <c r="D1265" s="36" t="s">
        <v>124</v>
      </c>
      <c r="E1265" s="36" t="s">
        <v>124</v>
      </c>
      <c r="F1265" s="36" t="s">
        <v>124</v>
      </c>
      <c r="G1265" s="36" t="s">
        <v>124</v>
      </c>
      <c r="H1265" s="36">
        <v>4.3373505522898386</v>
      </c>
      <c r="I1265" s="36" t="s">
        <v>124</v>
      </c>
    </row>
    <row r="1266" spans="2:9">
      <c r="B1266" s="96" t="s">
        <v>338</v>
      </c>
      <c r="C1266" s="36">
        <v>22062.58414309478</v>
      </c>
      <c r="D1266" s="36">
        <v>17589.319405613216</v>
      </c>
      <c r="E1266" s="36">
        <v>17682.786091639238</v>
      </c>
      <c r="F1266" s="36">
        <v>9996.3698586357878</v>
      </c>
      <c r="G1266" s="36">
        <v>11587.429215278125</v>
      </c>
      <c r="H1266" s="36">
        <v>0</v>
      </c>
      <c r="I1266" s="36" t="s">
        <v>124</v>
      </c>
    </row>
    <row r="1267" spans="2:9">
      <c r="B1267" s="96" t="s">
        <v>339</v>
      </c>
      <c r="C1267" s="36">
        <v>0</v>
      </c>
      <c r="D1267" s="36">
        <v>0</v>
      </c>
      <c r="E1267" s="36">
        <v>0</v>
      </c>
      <c r="F1267" s="36">
        <v>0</v>
      </c>
      <c r="G1267" s="36">
        <v>0</v>
      </c>
      <c r="H1267" s="36">
        <v>0</v>
      </c>
      <c r="I1267" s="36" t="s">
        <v>124</v>
      </c>
    </row>
    <row r="1268" spans="2:9">
      <c r="B1268" s="96" t="s">
        <v>340</v>
      </c>
      <c r="C1268" s="36">
        <v>1.2317066746540968</v>
      </c>
      <c r="D1268" s="36">
        <v>16.506752527248274</v>
      </c>
      <c r="E1268" s="36">
        <v>13.194005294859924</v>
      </c>
      <c r="F1268" s="36">
        <v>3.0784928066301891</v>
      </c>
      <c r="G1268" s="36">
        <v>0</v>
      </c>
      <c r="H1268" s="36">
        <v>0</v>
      </c>
      <c r="I1268" s="36" t="s">
        <v>124</v>
      </c>
    </row>
    <row r="1269" spans="2:9">
      <c r="B1269" s="96"/>
      <c r="C1269" s="36"/>
      <c r="D1269" s="36"/>
      <c r="E1269" s="36"/>
      <c r="F1269" s="36"/>
      <c r="G1269" s="36"/>
      <c r="H1269" s="36"/>
      <c r="I1269" s="36"/>
    </row>
    <row r="1270" spans="2:9">
      <c r="B1270" s="150" t="s">
        <v>349</v>
      </c>
      <c r="C1270" s="36" t="s">
        <v>124</v>
      </c>
      <c r="D1270" s="36" t="s">
        <v>124</v>
      </c>
      <c r="E1270" s="36" t="s">
        <v>124</v>
      </c>
      <c r="F1270" s="36" t="s">
        <v>124</v>
      </c>
      <c r="G1270" s="36" t="s">
        <v>124</v>
      </c>
      <c r="H1270" s="36" t="s">
        <v>124</v>
      </c>
      <c r="I1270" s="36" t="s">
        <v>124</v>
      </c>
    </row>
    <row r="1271" spans="2:9">
      <c r="B1271" s="152" t="s">
        <v>291</v>
      </c>
      <c r="C1271" s="36" t="s">
        <v>124</v>
      </c>
      <c r="D1271" s="36" t="s">
        <v>124</v>
      </c>
      <c r="E1271" s="36" t="s">
        <v>124</v>
      </c>
      <c r="F1271" s="36" t="s">
        <v>124</v>
      </c>
      <c r="G1271" s="36" t="s">
        <v>124</v>
      </c>
      <c r="H1271" s="36" t="s">
        <v>124</v>
      </c>
      <c r="I1271" s="36" t="s">
        <v>124</v>
      </c>
    </row>
    <row r="1272" spans="2:9">
      <c r="B1272" s="146" t="s">
        <v>292</v>
      </c>
      <c r="C1272" s="36" t="s">
        <v>124</v>
      </c>
      <c r="D1272" s="36" t="s">
        <v>124</v>
      </c>
      <c r="E1272" s="36" t="s">
        <v>124</v>
      </c>
      <c r="F1272" s="36" t="s">
        <v>124</v>
      </c>
      <c r="G1272" s="36" t="s">
        <v>124</v>
      </c>
      <c r="H1272" s="36" t="s">
        <v>124</v>
      </c>
      <c r="I1272" s="36" t="s">
        <v>124</v>
      </c>
    </row>
    <row r="1273" spans="2:9">
      <c r="B1273" s="146" t="s">
        <v>293</v>
      </c>
      <c r="C1273" s="36" t="s">
        <v>124</v>
      </c>
      <c r="D1273" s="36" t="s">
        <v>124</v>
      </c>
      <c r="E1273" s="36" t="s">
        <v>124</v>
      </c>
      <c r="F1273" s="36" t="s">
        <v>124</v>
      </c>
      <c r="G1273" s="36" t="s">
        <v>124</v>
      </c>
      <c r="H1273" s="36" t="s">
        <v>124</v>
      </c>
      <c r="I1273" s="36" t="s">
        <v>124</v>
      </c>
    </row>
    <row r="1274" spans="2:9">
      <c r="B1274" s="146" t="s">
        <v>337</v>
      </c>
      <c r="C1274" s="36" t="s">
        <v>124</v>
      </c>
      <c r="D1274" s="36" t="s">
        <v>124</v>
      </c>
      <c r="E1274" s="36" t="s">
        <v>124</v>
      </c>
      <c r="F1274" s="36" t="s">
        <v>124</v>
      </c>
      <c r="G1274" s="36" t="s">
        <v>124</v>
      </c>
      <c r="H1274" s="36" t="s">
        <v>124</v>
      </c>
      <c r="I1274" s="36" t="s">
        <v>124</v>
      </c>
    </row>
    <row r="1275" spans="2:9">
      <c r="B1275" s="152" t="s">
        <v>294</v>
      </c>
      <c r="C1275" s="36" t="s">
        <v>124</v>
      </c>
      <c r="D1275" s="36" t="s">
        <v>124</v>
      </c>
      <c r="E1275" s="36" t="s">
        <v>124</v>
      </c>
      <c r="F1275" s="36" t="s">
        <v>124</v>
      </c>
      <c r="G1275" s="36" t="s">
        <v>124</v>
      </c>
      <c r="H1275" s="36" t="s">
        <v>124</v>
      </c>
      <c r="I1275" s="36" t="s">
        <v>124</v>
      </c>
    </row>
    <row r="1276" spans="2:9">
      <c r="B1276" s="152" t="s">
        <v>236</v>
      </c>
      <c r="C1276" s="36"/>
      <c r="D1276" s="36"/>
      <c r="E1276" s="36"/>
      <c r="F1276" s="36"/>
      <c r="G1276" s="36"/>
      <c r="H1276" s="36"/>
      <c r="I1276" s="36"/>
    </row>
    <row r="1277" spans="2:9">
      <c r="B1277" s="152"/>
      <c r="C1277" s="36"/>
      <c r="D1277" s="36"/>
      <c r="E1277" s="36"/>
      <c r="F1277" s="36"/>
      <c r="G1277" s="36"/>
      <c r="H1277" s="36"/>
      <c r="I1277" s="36"/>
    </row>
    <row r="1278" spans="2:9">
      <c r="B1278" s="150" t="s">
        <v>350</v>
      </c>
      <c r="C1278" s="159" t="s">
        <v>124</v>
      </c>
      <c r="D1278" s="159" t="s">
        <v>124</v>
      </c>
      <c r="E1278" s="159" t="s">
        <v>124</v>
      </c>
      <c r="F1278" s="159" t="s">
        <v>124</v>
      </c>
      <c r="G1278" s="159" t="s">
        <v>124</v>
      </c>
      <c r="H1278" s="159" t="s">
        <v>124</v>
      </c>
      <c r="I1278" s="36" t="s">
        <v>124</v>
      </c>
    </row>
    <row r="1279" spans="2:9">
      <c r="B1279" s="152" t="s">
        <v>291</v>
      </c>
      <c r="C1279" s="36" t="s">
        <v>124</v>
      </c>
      <c r="D1279" s="36" t="s">
        <v>124</v>
      </c>
      <c r="E1279" s="36" t="s">
        <v>124</v>
      </c>
      <c r="F1279" s="36" t="s">
        <v>124</v>
      </c>
      <c r="G1279" s="36" t="s">
        <v>124</v>
      </c>
      <c r="H1279" s="36" t="s">
        <v>124</v>
      </c>
      <c r="I1279" s="36" t="s">
        <v>124</v>
      </c>
    </row>
    <row r="1280" spans="2:9">
      <c r="B1280" s="146" t="s">
        <v>292</v>
      </c>
      <c r="C1280" s="36" t="s">
        <v>124</v>
      </c>
      <c r="D1280" s="36" t="s">
        <v>124</v>
      </c>
      <c r="E1280" s="36" t="s">
        <v>124</v>
      </c>
      <c r="F1280" s="36" t="s">
        <v>124</v>
      </c>
      <c r="G1280" s="36" t="s">
        <v>124</v>
      </c>
      <c r="H1280" s="36" t="s">
        <v>124</v>
      </c>
      <c r="I1280" s="36" t="s">
        <v>124</v>
      </c>
    </row>
    <row r="1281" spans="2:9">
      <c r="B1281" s="146" t="s">
        <v>293</v>
      </c>
      <c r="C1281" s="36" t="s">
        <v>124</v>
      </c>
      <c r="D1281" s="36" t="s">
        <v>124</v>
      </c>
      <c r="E1281" s="36" t="s">
        <v>124</v>
      </c>
      <c r="F1281" s="36" t="s">
        <v>124</v>
      </c>
      <c r="G1281" s="36" t="s">
        <v>124</v>
      </c>
      <c r="H1281" s="36" t="s">
        <v>124</v>
      </c>
      <c r="I1281" s="36" t="s">
        <v>124</v>
      </c>
    </row>
    <row r="1282" spans="2:9">
      <c r="B1282" s="146" t="s">
        <v>297</v>
      </c>
      <c r="C1282" s="36" t="s">
        <v>124</v>
      </c>
      <c r="D1282" s="36" t="s">
        <v>124</v>
      </c>
      <c r="E1282" s="36" t="s">
        <v>124</v>
      </c>
      <c r="F1282" s="36" t="s">
        <v>124</v>
      </c>
      <c r="G1282" s="36" t="s">
        <v>124</v>
      </c>
      <c r="H1282" s="36" t="s">
        <v>124</v>
      </c>
      <c r="I1282" s="36" t="s">
        <v>124</v>
      </c>
    </row>
    <row r="1283" spans="2:9">
      <c r="B1283" s="152" t="s">
        <v>294</v>
      </c>
      <c r="C1283" s="36" t="s">
        <v>124</v>
      </c>
      <c r="D1283" s="36" t="s">
        <v>124</v>
      </c>
      <c r="E1283" s="36" t="s">
        <v>124</v>
      </c>
      <c r="F1283" s="36" t="s">
        <v>124</v>
      </c>
      <c r="G1283" s="36" t="s">
        <v>124</v>
      </c>
      <c r="H1283" s="36" t="s">
        <v>124</v>
      </c>
      <c r="I1283" s="36" t="s">
        <v>124</v>
      </c>
    </row>
    <row r="1284" spans="2:9">
      <c r="B1284" s="152" t="s">
        <v>236</v>
      </c>
      <c r="C1284" s="36"/>
      <c r="D1284" s="36"/>
      <c r="E1284" s="36"/>
      <c r="F1284" s="36"/>
      <c r="G1284" s="36"/>
      <c r="H1284" s="36"/>
      <c r="I1284" s="36"/>
    </row>
    <row r="1285" spans="2:9">
      <c r="B1285" s="152"/>
      <c r="C1285" s="36"/>
      <c r="D1285" s="36"/>
      <c r="E1285" s="36"/>
      <c r="F1285" s="36"/>
      <c r="G1285" s="36"/>
      <c r="H1285" s="36"/>
      <c r="I1285" s="36"/>
    </row>
    <row r="1286" spans="2:9">
      <c r="B1286" s="93" t="s">
        <v>351</v>
      </c>
      <c r="C1286" s="36" t="s">
        <v>124</v>
      </c>
      <c r="D1286" s="36" t="s">
        <v>124</v>
      </c>
      <c r="E1286" s="36" t="s">
        <v>124</v>
      </c>
      <c r="F1286" s="36" t="s">
        <v>124</v>
      </c>
      <c r="G1286" s="36" t="s">
        <v>124</v>
      </c>
      <c r="H1286" s="1019">
        <v>2293.2181056391191</v>
      </c>
      <c r="I1286" s="36" t="s">
        <v>124</v>
      </c>
    </row>
    <row r="1287" spans="2:9">
      <c r="B1287" s="96" t="s">
        <v>309</v>
      </c>
      <c r="C1287" s="36" t="s">
        <v>124</v>
      </c>
      <c r="D1287" s="36" t="s">
        <v>124</v>
      </c>
      <c r="E1287" s="36" t="s">
        <v>124</v>
      </c>
      <c r="F1287" s="36" t="s">
        <v>124</v>
      </c>
      <c r="G1287" s="36" t="s">
        <v>124</v>
      </c>
      <c r="H1287" s="1019">
        <v>2293.2181056391191</v>
      </c>
      <c r="I1287" s="36" t="s">
        <v>124</v>
      </c>
    </row>
    <row r="1288" spans="2:9">
      <c r="B1288" s="96" t="s">
        <v>310</v>
      </c>
      <c r="C1288" s="36" t="s">
        <v>124</v>
      </c>
      <c r="D1288" s="36" t="s">
        <v>124</v>
      </c>
      <c r="E1288" s="36" t="s">
        <v>124</v>
      </c>
      <c r="F1288" s="36" t="s">
        <v>124</v>
      </c>
      <c r="G1288" s="36" t="s">
        <v>124</v>
      </c>
      <c r="H1288" s="36" t="s">
        <v>124</v>
      </c>
      <c r="I1288" s="36" t="s">
        <v>124</v>
      </c>
    </row>
    <row r="1289" spans="2:9">
      <c r="B1289" s="96" t="s">
        <v>311</v>
      </c>
      <c r="C1289" s="36" t="s">
        <v>124</v>
      </c>
      <c r="D1289" s="36" t="s">
        <v>124</v>
      </c>
      <c r="E1289" s="36" t="s">
        <v>124</v>
      </c>
      <c r="F1289" s="36" t="s">
        <v>124</v>
      </c>
      <c r="G1289" s="36" t="s">
        <v>124</v>
      </c>
      <c r="H1289" s="36" t="s">
        <v>124</v>
      </c>
      <c r="I1289" s="36" t="s">
        <v>124</v>
      </c>
    </row>
    <row r="1290" spans="2:9">
      <c r="B1290" s="96" t="s">
        <v>312</v>
      </c>
      <c r="C1290" s="36" t="s">
        <v>124</v>
      </c>
      <c r="D1290" s="36" t="s">
        <v>124</v>
      </c>
      <c r="E1290" s="36" t="s">
        <v>124</v>
      </c>
      <c r="F1290" s="36" t="s">
        <v>124</v>
      </c>
      <c r="G1290" s="36" t="s">
        <v>124</v>
      </c>
      <c r="H1290" s="36" t="s">
        <v>124</v>
      </c>
      <c r="I1290" s="36" t="s">
        <v>124</v>
      </c>
    </row>
    <row r="1291" spans="2:9">
      <c r="B1291" s="96" t="s">
        <v>313</v>
      </c>
      <c r="C1291" s="36" t="s">
        <v>124</v>
      </c>
      <c r="D1291" s="36" t="s">
        <v>124</v>
      </c>
      <c r="E1291" s="36" t="s">
        <v>124</v>
      </c>
      <c r="F1291" s="36" t="s">
        <v>124</v>
      </c>
      <c r="G1291" s="36" t="s">
        <v>124</v>
      </c>
      <c r="H1291" s="36" t="s">
        <v>124</v>
      </c>
      <c r="I1291" s="36" t="s">
        <v>124</v>
      </c>
    </row>
    <row r="1292" spans="2:9">
      <c r="B1292" s="96" t="s">
        <v>314</v>
      </c>
      <c r="C1292" s="36"/>
      <c r="D1292" s="36"/>
      <c r="E1292" s="36"/>
      <c r="F1292" s="36"/>
      <c r="G1292" s="36"/>
      <c r="H1292" s="36"/>
      <c r="I1292" s="36"/>
    </row>
    <row r="1293" spans="2:9">
      <c r="B1293" s="96"/>
      <c r="C1293" s="36"/>
      <c r="D1293" s="36"/>
      <c r="E1293" s="36"/>
      <c r="F1293" s="36"/>
      <c r="G1293" s="36"/>
      <c r="H1293" s="36"/>
      <c r="I1293" s="36"/>
    </row>
    <row r="1294" spans="2:9">
      <c r="B1294" s="153" t="s">
        <v>352</v>
      </c>
      <c r="C1294" s="36" t="s">
        <v>124</v>
      </c>
      <c r="D1294" s="36" t="s">
        <v>124</v>
      </c>
      <c r="E1294" s="36" t="s">
        <v>124</v>
      </c>
      <c r="F1294" s="36" t="s">
        <v>124</v>
      </c>
      <c r="G1294" s="36" t="s">
        <v>124</v>
      </c>
      <c r="H1294" s="36" t="s">
        <v>124</v>
      </c>
      <c r="I1294" s="36" t="s">
        <v>124</v>
      </c>
    </row>
    <row r="1295" spans="2:9">
      <c r="B1295" s="96" t="s">
        <v>309</v>
      </c>
      <c r="C1295" s="36" t="s">
        <v>124</v>
      </c>
      <c r="D1295" s="36" t="s">
        <v>124</v>
      </c>
      <c r="E1295" s="36" t="s">
        <v>124</v>
      </c>
      <c r="F1295" s="36" t="s">
        <v>124</v>
      </c>
      <c r="G1295" s="36" t="s">
        <v>124</v>
      </c>
      <c r="H1295" s="36" t="s">
        <v>124</v>
      </c>
      <c r="I1295" s="36" t="s">
        <v>124</v>
      </c>
    </row>
    <row r="1296" spans="2:9">
      <c r="B1296" s="96" t="s">
        <v>310</v>
      </c>
      <c r="C1296" s="36" t="s">
        <v>124</v>
      </c>
      <c r="D1296" s="36" t="s">
        <v>124</v>
      </c>
      <c r="E1296" s="36" t="s">
        <v>124</v>
      </c>
      <c r="F1296" s="36" t="s">
        <v>124</v>
      </c>
      <c r="G1296" s="36" t="s">
        <v>124</v>
      </c>
      <c r="H1296" s="36" t="s">
        <v>124</v>
      </c>
      <c r="I1296" s="36" t="s">
        <v>124</v>
      </c>
    </row>
    <row r="1297" spans="2:9">
      <c r="B1297" s="96" t="s">
        <v>311</v>
      </c>
      <c r="C1297" s="36" t="s">
        <v>124</v>
      </c>
      <c r="D1297" s="36" t="s">
        <v>124</v>
      </c>
      <c r="E1297" s="36" t="s">
        <v>124</v>
      </c>
      <c r="F1297" s="36" t="s">
        <v>124</v>
      </c>
      <c r="G1297" s="36" t="s">
        <v>124</v>
      </c>
      <c r="H1297" s="36" t="s">
        <v>124</v>
      </c>
      <c r="I1297" s="36" t="s">
        <v>124</v>
      </c>
    </row>
    <row r="1298" spans="2:9">
      <c r="B1298" s="96" t="s">
        <v>312</v>
      </c>
      <c r="C1298" s="36" t="s">
        <v>124</v>
      </c>
      <c r="D1298" s="36" t="s">
        <v>124</v>
      </c>
      <c r="E1298" s="36" t="s">
        <v>124</v>
      </c>
      <c r="F1298" s="36" t="s">
        <v>124</v>
      </c>
      <c r="G1298" s="36" t="s">
        <v>124</v>
      </c>
      <c r="H1298" s="36" t="s">
        <v>124</v>
      </c>
      <c r="I1298" s="36" t="s">
        <v>124</v>
      </c>
    </row>
    <row r="1299" spans="2:9">
      <c r="B1299" s="96" t="s">
        <v>313</v>
      </c>
      <c r="C1299" s="36" t="s">
        <v>124</v>
      </c>
      <c r="D1299" s="36" t="s">
        <v>124</v>
      </c>
      <c r="E1299" s="36" t="s">
        <v>124</v>
      </c>
      <c r="F1299" s="36" t="s">
        <v>124</v>
      </c>
      <c r="G1299" s="36" t="s">
        <v>124</v>
      </c>
      <c r="H1299" s="36" t="s">
        <v>124</v>
      </c>
      <c r="I1299" s="36" t="s">
        <v>124</v>
      </c>
    </row>
    <row r="1300" spans="2:9">
      <c r="B1300" s="96" t="s">
        <v>314</v>
      </c>
      <c r="C1300" s="140" t="s">
        <v>124</v>
      </c>
      <c r="D1300" s="140" t="s">
        <v>124</v>
      </c>
      <c r="E1300" s="140" t="s">
        <v>124</v>
      </c>
      <c r="F1300" s="140" t="s">
        <v>124</v>
      </c>
      <c r="G1300" s="140" t="s">
        <v>124</v>
      </c>
      <c r="H1300" s="140" t="s">
        <v>124</v>
      </c>
      <c r="I1300" s="36" t="s">
        <v>124</v>
      </c>
    </row>
    <row r="1301" spans="2:9">
      <c r="B1301" s="96"/>
      <c r="C1301" s="140"/>
      <c r="D1301" s="140"/>
      <c r="E1301" s="140"/>
      <c r="F1301" s="140"/>
      <c r="G1301" s="140"/>
      <c r="H1301" s="140"/>
      <c r="I1301" s="140"/>
    </row>
    <row r="1302" spans="2:9">
      <c r="B1302" s="92" t="s">
        <v>1186</v>
      </c>
      <c r="C1302" s="155"/>
      <c r="D1302" s="155"/>
      <c r="E1302" s="155"/>
      <c r="F1302" s="155"/>
      <c r="G1302" s="155"/>
      <c r="H1302" s="155"/>
      <c r="I1302" s="155"/>
    </row>
    <row r="1303" spans="2:9">
      <c r="B1303" s="93" t="s">
        <v>347</v>
      </c>
      <c r="C1303" s="943">
        <v>6754.2068875601399</v>
      </c>
      <c r="D1303" s="36">
        <v>3505.2235644653588</v>
      </c>
      <c r="E1303" s="36">
        <v>6147.8144021763128</v>
      </c>
      <c r="F1303" s="36">
        <v>5932.0523377827012</v>
      </c>
      <c r="G1303" s="36">
        <v>7814963.0107674766</v>
      </c>
      <c r="H1303" s="36">
        <v>177651.76725294421</v>
      </c>
      <c r="I1303" s="36">
        <v>117072.86577611408</v>
      </c>
    </row>
    <row r="1304" spans="2:9">
      <c r="B1304" s="93"/>
      <c r="C1304" s="943"/>
      <c r="D1304" s="36"/>
      <c r="E1304" s="36"/>
      <c r="F1304" s="36"/>
      <c r="G1304" s="36"/>
      <c r="H1304" s="36"/>
      <c r="I1304" s="36"/>
    </row>
    <row r="1305" spans="2:9">
      <c r="B1305" s="93" t="s">
        <v>348</v>
      </c>
      <c r="C1305" s="943" t="s">
        <v>124</v>
      </c>
      <c r="D1305" s="36" t="s">
        <v>124</v>
      </c>
      <c r="E1305" s="36" t="s">
        <v>124</v>
      </c>
      <c r="F1305" s="36" t="s">
        <v>124</v>
      </c>
      <c r="G1305" s="36" t="s">
        <v>124</v>
      </c>
      <c r="H1305" s="36" t="s">
        <v>124</v>
      </c>
      <c r="I1305" s="36">
        <v>0</v>
      </c>
    </row>
    <row r="1306" spans="2:9">
      <c r="B1306" s="96" t="s">
        <v>291</v>
      </c>
      <c r="C1306" s="943" t="s">
        <v>124</v>
      </c>
      <c r="D1306" s="36" t="s">
        <v>124</v>
      </c>
      <c r="E1306" s="36" t="s">
        <v>124</v>
      </c>
      <c r="F1306" s="36" t="s">
        <v>124</v>
      </c>
      <c r="G1306" s="36" t="s">
        <v>124</v>
      </c>
      <c r="H1306" s="36" t="s">
        <v>124</v>
      </c>
      <c r="I1306" s="36">
        <v>0</v>
      </c>
    </row>
    <row r="1307" spans="2:9">
      <c r="B1307" s="136" t="s">
        <v>292</v>
      </c>
      <c r="C1307" s="943" t="s">
        <v>124</v>
      </c>
      <c r="D1307" s="36" t="s">
        <v>124</v>
      </c>
      <c r="E1307" s="36" t="s">
        <v>124</v>
      </c>
      <c r="F1307" s="36" t="s">
        <v>124</v>
      </c>
      <c r="G1307" s="36" t="s">
        <v>124</v>
      </c>
      <c r="H1307" s="36" t="s">
        <v>124</v>
      </c>
      <c r="I1307" s="36">
        <v>0</v>
      </c>
    </row>
    <row r="1308" spans="2:9">
      <c r="B1308" s="136" t="s">
        <v>293</v>
      </c>
      <c r="C1308" s="943" t="s">
        <v>124</v>
      </c>
      <c r="D1308" s="36" t="s">
        <v>124</v>
      </c>
      <c r="E1308" s="36" t="s">
        <v>124</v>
      </c>
      <c r="F1308" s="36" t="s">
        <v>124</v>
      </c>
      <c r="G1308" s="36" t="s">
        <v>124</v>
      </c>
      <c r="H1308" s="36" t="s">
        <v>124</v>
      </c>
      <c r="I1308" s="36">
        <v>0</v>
      </c>
    </row>
    <row r="1309" spans="2:9">
      <c r="B1309" s="136" t="s">
        <v>337</v>
      </c>
      <c r="C1309" s="943" t="s">
        <v>124</v>
      </c>
      <c r="D1309" s="36" t="s">
        <v>124</v>
      </c>
      <c r="E1309" s="36" t="s">
        <v>124</v>
      </c>
      <c r="F1309" s="36" t="s">
        <v>124</v>
      </c>
      <c r="G1309" s="36" t="s">
        <v>124</v>
      </c>
      <c r="H1309" s="36" t="s">
        <v>124</v>
      </c>
      <c r="I1309" s="36">
        <v>0</v>
      </c>
    </row>
    <row r="1310" spans="2:9">
      <c r="B1310" s="96" t="s">
        <v>294</v>
      </c>
      <c r="C1310" s="943" t="s">
        <v>124</v>
      </c>
      <c r="D1310" s="36" t="s">
        <v>124</v>
      </c>
      <c r="E1310" s="36" t="s">
        <v>124</v>
      </c>
      <c r="F1310" s="36" t="s">
        <v>124</v>
      </c>
      <c r="G1310" s="36" t="s">
        <v>124</v>
      </c>
      <c r="H1310" s="36" t="s">
        <v>124</v>
      </c>
      <c r="I1310" s="36">
        <v>0</v>
      </c>
    </row>
    <row r="1311" spans="2:9">
      <c r="B1311" s="96" t="s">
        <v>236</v>
      </c>
      <c r="C1311" s="943" t="s">
        <v>124</v>
      </c>
      <c r="D1311" s="36" t="s">
        <v>124</v>
      </c>
      <c r="E1311" s="36" t="s">
        <v>124</v>
      </c>
      <c r="F1311" s="36" t="s">
        <v>124</v>
      </c>
      <c r="G1311" s="36" t="s">
        <v>124</v>
      </c>
      <c r="H1311" s="36" t="s">
        <v>124</v>
      </c>
      <c r="I1311" s="36">
        <v>0</v>
      </c>
    </row>
    <row r="1312" spans="2:9">
      <c r="B1312" s="96"/>
      <c r="C1312" s="953"/>
      <c r="D1312" s="159"/>
      <c r="E1312" s="159"/>
      <c r="F1312" s="159"/>
      <c r="G1312" s="159"/>
      <c r="H1312" s="159"/>
      <c r="I1312" s="159"/>
    </row>
    <row r="1313" spans="2:9">
      <c r="B1313" s="150" t="s">
        <v>349</v>
      </c>
      <c r="C1313" s="943" t="s">
        <v>124</v>
      </c>
      <c r="D1313" s="36" t="s">
        <v>124</v>
      </c>
      <c r="E1313" s="36" t="s">
        <v>124</v>
      </c>
      <c r="F1313" s="36" t="s">
        <v>124</v>
      </c>
      <c r="G1313" s="36" t="s">
        <v>124</v>
      </c>
      <c r="H1313" s="36" t="s">
        <v>124</v>
      </c>
      <c r="I1313" s="36">
        <v>0</v>
      </c>
    </row>
    <row r="1314" spans="2:9">
      <c r="B1314" s="152" t="s">
        <v>291</v>
      </c>
      <c r="C1314" s="943" t="s">
        <v>124</v>
      </c>
      <c r="D1314" s="36" t="s">
        <v>124</v>
      </c>
      <c r="E1314" s="36" t="s">
        <v>124</v>
      </c>
      <c r="F1314" s="36" t="s">
        <v>124</v>
      </c>
      <c r="G1314" s="36" t="s">
        <v>124</v>
      </c>
      <c r="H1314" s="36" t="s">
        <v>124</v>
      </c>
      <c r="I1314" s="36">
        <v>0</v>
      </c>
    </row>
    <row r="1315" spans="2:9">
      <c r="B1315" s="146" t="s">
        <v>292</v>
      </c>
      <c r="C1315" s="943" t="s">
        <v>124</v>
      </c>
      <c r="D1315" s="36" t="s">
        <v>124</v>
      </c>
      <c r="E1315" s="36" t="s">
        <v>124</v>
      </c>
      <c r="F1315" s="36" t="s">
        <v>124</v>
      </c>
      <c r="G1315" s="36" t="s">
        <v>124</v>
      </c>
      <c r="H1315" s="36" t="s">
        <v>124</v>
      </c>
      <c r="I1315" s="36">
        <v>0</v>
      </c>
    </row>
    <row r="1316" spans="2:9">
      <c r="B1316" s="146" t="s">
        <v>293</v>
      </c>
      <c r="C1316" s="943" t="s">
        <v>124</v>
      </c>
      <c r="D1316" s="36" t="s">
        <v>124</v>
      </c>
      <c r="E1316" s="36" t="s">
        <v>124</v>
      </c>
      <c r="F1316" s="36" t="s">
        <v>124</v>
      </c>
      <c r="G1316" s="36" t="s">
        <v>124</v>
      </c>
      <c r="H1316" s="36" t="s">
        <v>124</v>
      </c>
      <c r="I1316" s="36">
        <v>0</v>
      </c>
    </row>
    <row r="1317" spans="2:9">
      <c r="B1317" s="146" t="s">
        <v>337</v>
      </c>
      <c r="C1317" s="943" t="s">
        <v>124</v>
      </c>
      <c r="D1317" s="36" t="s">
        <v>124</v>
      </c>
      <c r="E1317" s="36" t="s">
        <v>124</v>
      </c>
      <c r="F1317" s="36" t="s">
        <v>124</v>
      </c>
      <c r="G1317" s="36" t="s">
        <v>124</v>
      </c>
      <c r="H1317" s="36" t="s">
        <v>124</v>
      </c>
      <c r="I1317" s="36">
        <v>0</v>
      </c>
    </row>
    <row r="1318" spans="2:9">
      <c r="B1318" s="152" t="s">
        <v>294</v>
      </c>
      <c r="C1318" s="943" t="s">
        <v>124</v>
      </c>
      <c r="D1318" s="36" t="s">
        <v>124</v>
      </c>
      <c r="E1318" s="36" t="s">
        <v>124</v>
      </c>
      <c r="F1318" s="36" t="s">
        <v>124</v>
      </c>
      <c r="G1318" s="36" t="s">
        <v>124</v>
      </c>
      <c r="H1318" s="36" t="s">
        <v>124</v>
      </c>
      <c r="I1318" s="36">
        <v>0</v>
      </c>
    </row>
    <row r="1319" spans="2:9">
      <c r="B1319" s="152" t="s">
        <v>236</v>
      </c>
      <c r="C1319" s="943" t="s">
        <v>124</v>
      </c>
      <c r="D1319" s="36" t="s">
        <v>124</v>
      </c>
      <c r="E1319" s="36" t="s">
        <v>124</v>
      </c>
      <c r="F1319" s="36" t="s">
        <v>124</v>
      </c>
      <c r="G1319" s="36" t="s">
        <v>124</v>
      </c>
      <c r="H1319" s="36" t="s">
        <v>124</v>
      </c>
      <c r="I1319" s="36">
        <v>0</v>
      </c>
    </row>
    <row r="1320" spans="2:9">
      <c r="B1320" s="152"/>
      <c r="C1320" s="943"/>
      <c r="D1320" s="36"/>
      <c r="E1320" s="36"/>
      <c r="F1320" s="36"/>
      <c r="G1320" s="36"/>
      <c r="H1320" s="36"/>
      <c r="I1320" s="36"/>
    </row>
    <row r="1321" spans="2:9">
      <c r="B1321" s="150" t="s">
        <v>350</v>
      </c>
      <c r="C1321" s="943" t="s">
        <v>124</v>
      </c>
      <c r="D1321" s="36" t="s">
        <v>124</v>
      </c>
      <c r="E1321" s="36" t="s">
        <v>124</v>
      </c>
      <c r="F1321" s="36" t="s">
        <v>124</v>
      </c>
      <c r="G1321" s="36" t="s">
        <v>124</v>
      </c>
      <c r="H1321" s="36" t="s">
        <v>124</v>
      </c>
      <c r="I1321" s="36">
        <v>0</v>
      </c>
    </row>
    <row r="1322" spans="2:9">
      <c r="B1322" s="152" t="s">
        <v>291</v>
      </c>
      <c r="C1322" s="943" t="s">
        <v>124</v>
      </c>
      <c r="D1322" s="36" t="s">
        <v>124</v>
      </c>
      <c r="E1322" s="36" t="s">
        <v>124</v>
      </c>
      <c r="F1322" s="36" t="s">
        <v>124</v>
      </c>
      <c r="G1322" s="36" t="s">
        <v>124</v>
      </c>
      <c r="H1322" s="36" t="s">
        <v>124</v>
      </c>
      <c r="I1322" s="36">
        <v>0</v>
      </c>
    </row>
    <row r="1323" spans="2:9">
      <c r="B1323" s="146" t="s">
        <v>292</v>
      </c>
      <c r="C1323" s="943" t="s">
        <v>124</v>
      </c>
      <c r="D1323" s="36" t="s">
        <v>124</v>
      </c>
      <c r="E1323" s="36" t="s">
        <v>124</v>
      </c>
      <c r="F1323" s="36" t="s">
        <v>124</v>
      </c>
      <c r="G1323" s="36" t="s">
        <v>124</v>
      </c>
      <c r="H1323" s="36" t="s">
        <v>124</v>
      </c>
      <c r="I1323" s="36">
        <v>0</v>
      </c>
    </row>
    <row r="1324" spans="2:9">
      <c r="B1324" s="146" t="s">
        <v>293</v>
      </c>
      <c r="C1324" s="943" t="s">
        <v>124</v>
      </c>
      <c r="D1324" s="36" t="s">
        <v>124</v>
      </c>
      <c r="E1324" s="36" t="s">
        <v>124</v>
      </c>
      <c r="F1324" s="36" t="s">
        <v>124</v>
      </c>
      <c r="G1324" s="36" t="s">
        <v>124</v>
      </c>
      <c r="H1324" s="36" t="s">
        <v>124</v>
      </c>
      <c r="I1324" s="36">
        <v>0</v>
      </c>
    </row>
    <row r="1325" spans="2:9">
      <c r="B1325" s="146" t="s">
        <v>337</v>
      </c>
      <c r="C1325" s="943" t="s">
        <v>124</v>
      </c>
      <c r="D1325" s="36" t="s">
        <v>124</v>
      </c>
      <c r="E1325" s="36" t="s">
        <v>124</v>
      </c>
      <c r="F1325" s="36" t="s">
        <v>124</v>
      </c>
      <c r="G1325" s="36" t="s">
        <v>124</v>
      </c>
      <c r="H1325" s="36" t="s">
        <v>124</v>
      </c>
      <c r="I1325" s="36">
        <v>0</v>
      </c>
    </row>
    <row r="1326" spans="2:9">
      <c r="B1326" s="152" t="s">
        <v>294</v>
      </c>
      <c r="C1326" s="943" t="s">
        <v>124</v>
      </c>
      <c r="D1326" s="36" t="s">
        <v>124</v>
      </c>
      <c r="E1326" s="36" t="s">
        <v>124</v>
      </c>
      <c r="F1326" s="36" t="s">
        <v>124</v>
      </c>
      <c r="G1326" s="36" t="s">
        <v>124</v>
      </c>
      <c r="H1326" s="36" t="s">
        <v>124</v>
      </c>
      <c r="I1326" s="36">
        <v>0</v>
      </c>
    </row>
    <row r="1327" spans="2:9">
      <c r="B1327" s="152" t="s">
        <v>236</v>
      </c>
      <c r="C1327" s="943" t="s">
        <v>124</v>
      </c>
      <c r="D1327" s="36" t="s">
        <v>124</v>
      </c>
      <c r="E1327" s="36" t="s">
        <v>124</v>
      </c>
      <c r="F1327" s="36" t="s">
        <v>124</v>
      </c>
      <c r="G1327" s="36" t="s">
        <v>124</v>
      </c>
      <c r="H1327" s="36" t="s">
        <v>124</v>
      </c>
      <c r="I1327" s="36">
        <v>514.96020623900642</v>
      </c>
    </row>
    <row r="1328" spans="2:9">
      <c r="B1328" s="152"/>
      <c r="C1328" s="943"/>
      <c r="D1328" s="36"/>
      <c r="E1328" s="36"/>
      <c r="F1328" s="36"/>
      <c r="G1328" s="36"/>
      <c r="H1328" s="36"/>
      <c r="I1328" s="36"/>
    </row>
    <row r="1329" spans="2:9">
      <c r="B1329" s="93" t="s">
        <v>351</v>
      </c>
      <c r="C1329" s="943">
        <v>6754.2068875601399</v>
      </c>
      <c r="D1329" s="36">
        <v>3505.2235644653588</v>
      </c>
      <c r="E1329" s="36">
        <v>6147.8144021763128</v>
      </c>
      <c r="F1329" s="36">
        <v>5932.0523377827012</v>
      </c>
      <c r="G1329" s="36">
        <v>7814963.0107674766</v>
      </c>
      <c r="H1329" s="36">
        <v>177651.76725294421</v>
      </c>
      <c r="I1329" s="36">
        <v>116557.90556987507</v>
      </c>
    </row>
    <row r="1330" spans="2:9" ht="15.6">
      <c r="B1330" s="96" t="s">
        <v>353</v>
      </c>
      <c r="C1330" s="943">
        <v>41.965965867982888</v>
      </c>
      <c r="D1330" s="36">
        <v>37.160506728181467</v>
      </c>
      <c r="E1330" s="36">
        <v>34.469524674767506</v>
      </c>
      <c r="F1330" s="36">
        <v>12.401593676428289</v>
      </c>
      <c r="G1330" s="36">
        <v>8307.8847766231211</v>
      </c>
      <c r="H1330" s="36">
        <v>170217.44075397111</v>
      </c>
      <c r="I1330" s="36">
        <v>107416.54984417958</v>
      </c>
    </row>
    <row r="1331" spans="2:9" ht="15.6">
      <c r="B1331" s="96" t="s">
        <v>355</v>
      </c>
      <c r="C1331" s="943" t="s">
        <v>354</v>
      </c>
      <c r="D1331" s="36" t="s">
        <v>124</v>
      </c>
      <c r="E1331" s="36" t="s">
        <v>124</v>
      </c>
      <c r="F1331" s="36" t="s">
        <v>124</v>
      </c>
      <c r="G1331" s="36">
        <v>359.15394238831152</v>
      </c>
      <c r="H1331" s="36">
        <v>1.1898682278928121</v>
      </c>
      <c r="I1331" s="36">
        <v>0.51380797230805797</v>
      </c>
    </row>
    <row r="1332" spans="2:9">
      <c r="B1332" s="96" t="s">
        <v>311</v>
      </c>
      <c r="C1332" s="943" t="s">
        <v>354</v>
      </c>
      <c r="D1332" s="36" t="s">
        <v>124</v>
      </c>
      <c r="E1332" s="36" t="s">
        <v>124</v>
      </c>
      <c r="F1332" s="36" t="s">
        <v>124</v>
      </c>
      <c r="G1332" s="36" t="s">
        <v>124</v>
      </c>
      <c r="H1332" s="36" t="s">
        <v>124</v>
      </c>
      <c r="I1332" s="36">
        <v>0.13533804195388638</v>
      </c>
    </row>
    <row r="1333" spans="2:9" ht="15.6">
      <c r="B1333" s="96" t="s">
        <v>356</v>
      </c>
      <c r="C1333" s="943">
        <v>5791.1414307532687</v>
      </c>
      <c r="D1333" s="36">
        <v>3033.668935968627</v>
      </c>
      <c r="E1333" s="36">
        <v>5032.0336218076109</v>
      </c>
      <c r="F1333" s="36">
        <v>4922.9446261358671</v>
      </c>
      <c r="G1333" s="36">
        <v>6218302.4626867641</v>
      </c>
      <c r="H1333" s="36">
        <v>7383.6496470183401</v>
      </c>
      <c r="I1333" s="36">
        <v>9026.9119854049204</v>
      </c>
    </row>
    <row r="1334" spans="2:9" ht="15.6">
      <c r="B1334" s="96" t="s">
        <v>357</v>
      </c>
      <c r="C1334" s="943">
        <v>921.09949093888793</v>
      </c>
      <c r="D1334" s="36">
        <v>434.39412176855046</v>
      </c>
      <c r="E1334" s="36">
        <v>1081.3112556939345</v>
      </c>
      <c r="F1334" s="36">
        <v>996.70611797040624</v>
      </c>
      <c r="G1334" s="36">
        <v>1587993.5093617009</v>
      </c>
      <c r="H1334" s="36">
        <v>49.486983726858661</v>
      </c>
      <c r="I1334" s="36">
        <v>113.79459427632517</v>
      </c>
    </row>
    <row r="1335" spans="2:9">
      <c r="B1335" s="96" t="s">
        <v>314</v>
      </c>
      <c r="C1335" s="943" t="s">
        <v>124</v>
      </c>
      <c r="D1335" s="36" t="s">
        <v>124</v>
      </c>
      <c r="E1335" s="36" t="s">
        <v>124</v>
      </c>
      <c r="F1335" s="36" t="s">
        <v>124</v>
      </c>
      <c r="G1335" s="36" t="s">
        <v>124</v>
      </c>
      <c r="H1335" s="36">
        <v>0</v>
      </c>
      <c r="I1335" s="36">
        <v>0</v>
      </c>
    </row>
    <row r="1336" spans="2:9">
      <c r="B1336" s="96"/>
      <c r="C1336" s="943"/>
      <c r="D1336" s="36"/>
      <c r="E1336" s="36"/>
      <c r="F1336" s="36"/>
      <c r="G1336" s="36"/>
      <c r="H1336" s="36">
        <v>0</v>
      </c>
      <c r="I1336" s="36">
        <v>0</v>
      </c>
    </row>
    <row r="1337" spans="2:9">
      <c r="B1337" s="952" t="s">
        <v>352</v>
      </c>
      <c r="C1337" s="943" t="s">
        <v>124</v>
      </c>
      <c r="D1337" s="36" t="s">
        <v>124</v>
      </c>
      <c r="E1337" s="36" t="s">
        <v>124</v>
      </c>
      <c r="F1337" s="36" t="s">
        <v>124</v>
      </c>
      <c r="G1337" s="36" t="s">
        <v>124</v>
      </c>
      <c r="H1337" s="36" t="s">
        <v>502</v>
      </c>
      <c r="I1337" s="36" t="s">
        <v>502</v>
      </c>
    </row>
    <row r="1338" spans="2:9">
      <c r="B1338" s="96" t="s">
        <v>309</v>
      </c>
      <c r="C1338" s="943" t="s">
        <v>124</v>
      </c>
      <c r="D1338" s="36" t="s">
        <v>124</v>
      </c>
      <c r="E1338" s="36" t="s">
        <v>124</v>
      </c>
      <c r="F1338" s="36" t="s">
        <v>124</v>
      </c>
      <c r="G1338" s="36" t="s">
        <v>124</v>
      </c>
      <c r="H1338" s="36">
        <v>0</v>
      </c>
      <c r="I1338" s="36">
        <v>0</v>
      </c>
    </row>
    <row r="1339" spans="2:9">
      <c r="B1339" s="96" t="s">
        <v>310</v>
      </c>
      <c r="C1339" s="943" t="s">
        <v>124</v>
      </c>
      <c r="D1339" s="36" t="s">
        <v>124</v>
      </c>
      <c r="E1339" s="36" t="s">
        <v>124</v>
      </c>
      <c r="F1339" s="36" t="s">
        <v>124</v>
      </c>
      <c r="G1339" s="36" t="s">
        <v>124</v>
      </c>
      <c r="H1339" s="36" t="s">
        <v>502</v>
      </c>
      <c r="I1339" s="36" t="s">
        <v>502</v>
      </c>
    </row>
    <row r="1340" spans="2:9">
      <c r="B1340" s="96" t="s">
        <v>311</v>
      </c>
      <c r="C1340" s="943" t="s">
        <v>124</v>
      </c>
      <c r="D1340" s="36" t="s">
        <v>124</v>
      </c>
      <c r="E1340" s="36" t="s">
        <v>124</v>
      </c>
      <c r="F1340" s="36" t="s">
        <v>124</v>
      </c>
      <c r="G1340" s="36" t="s">
        <v>124</v>
      </c>
      <c r="H1340" s="36" t="s">
        <v>124</v>
      </c>
      <c r="I1340" s="36" t="s">
        <v>124</v>
      </c>
    </row>
    <row r="1341" spans="2:9">
      <c r="B1341" s="96" t="s">
        <v>312</v>
      </c>
      <c r="C1341" s="943" t="s">
        <v>124</v>
      </c>
      <c r="D1341" s="36" t="s">
        <v>124</v>
      </c>
      <c r="E1341" s="36" t="s">
        <v>124</v>
      </c>
      <c r="F1341" s="36" t="s">
        <v>124</v>
      </c>
      <c r="G1341" s="36" t="s">
        <v>124</v>
      </c>
      <c r="H1341" s="36" t="s">
        <v>124</v>
      </c>
      <c r="I1341" s="36" t="s">
        <v>124</v>
      </c>
    </row>
    <row r="1342" spans="2:9">
      <c r="B1342" s="96" t="s">
        <v>313</v>
      </c>
      <c r="C1342" s="943" t="s">
        <v>124</v>
      </c>
      <c r="D1342" s="36" t="s">
        <v>124</v>
      </c>
      <c r="E1342" s="36" t="s">
        <v>124</v>
      </c>
      <c r="F1342" s="36" t="s">
        <v>124</v>
      </c>
      <c r="G1342" s="36" t="s">
        <v>124</v>
      </c>
      <c r="H1342" s="36" t="s">
        <v>124</v>
      </c>
      <c r="I1342" s="36" t="s">
        <v>124</v>
      </c>
    </row>
    <row r="1343" spans="2:9">
      <c r="B1343" s="96" t="s">
        <v>314</v>
      </c>
      <c r="C1343" s="954" t="s">
        <v>124</v>
      </c>
      <c r="D1343" s="36" t="s">
        <v>124</v>
      </c>
      <c r="E1343" s="36" t="s">
        <v>124</v>
      </c>
      <c r="F1343" s="36" t="s">
        <v>124</v>
      </c>
      <c r="G1343" s="36" t="s">
        <v>124</v>
      </c>
      <c r="H1343" s="36" t="s">
        <v>124</v>
      </c>
      <c r="I1343" s="36" t="s">
        <v>124</v>
      </c>
    </row>
    <row r="1344" spans="2:9">
      <c r="B1344" s="96"/>
      <c r="C1344" s="140"/>
      <c r="D1344" s="140"/>
      <c r="E1344" s="140"/>
      <c r="F1344" s="140"/>
      <c r="G1344" s="140"/>
      <c r="H1344" s="140"/>
      <c r="I1344" s="140"/>
    </row>
    <row r="1345" spans="2:9">
      <c r="B1345" s="92" t="s">
        <v>305</v>
      </c>
      <c r="C1345" s="155"/>
      <c r="D1345" s="155"/>
      <c r="E1345" s="155"/>
      <c r="F1345" s="155"/>
      <c r="G1345" s="155"/>
      <c r="H1345" s="155"/>
      <c r="I1345" s="155"/>
    </row>
    <row r="1346" spans="2:9">
      <c r="B1346" s="93" t="s">
        <v>347</v>
      </c>
      <c r="C1346" s="36">
        <v>76280.685139530819</v>
      </c>
      <c r="D1346" s="36">
        <v>57477.418375590154</v>
      </c>
      <c r="E1346" s="36">
        <v>83516.955123503794</v>
      </c>
      <c r="F1346" s="36">
        <v>136025.21279202309</v>
      </c>
      <c r="G1346" s="36">
        <v>97839.80795545131</v>
      </c>
      <c r="H1346" s="36">
        <v>99839.137700350606</v>
      </c>
      <c r="I1346" s="36">
        <v>71075.427970073695</v>
      </c>
    </row>
    <row r="1347" spans="2:9">
      <c r="B1347" s="93"/>
      <c r="C1347" s="36"/>
      <c r="D1347" s="36">
        <v>0</v>
      </c>
      <c r="E1347" s="36">
        <v>0</v>
      </c>
      <c r="F1347" s="36">
        <v>0</v>
      </c>
      <c r="G1347" s="36">
        <v>0</v>
      </c>
      <c r="H1347" s="36">
        <v>0</v>
      </c>
      <c r="I1347" s="36">
        <v>0</v>
      </c>
    </row>
    <row r="1348" spans="2:9">
      <c r="B1348" s="93" t="s">
        <v>348</v>
      </c>
      <c r="C1348" s="36">
        <v>76002.901223192559</v>
      </c>
      <c r="D1348" s="36">
        <v>57249.234554817369</v>
      </c>
      <c r="E1348" s="36">
        <v>83300.44313897047</v>
      </c>
      <c r="F1348" s="36">
        <v>135782.19045285552</v>
      </c>
      <c r="G1348" s="36">
        <v>97298.707460031001</v>
      </c>
      <c r="H1348" s="36">
        <v>94400.401284589694</v>
      </c>
      <c r="I1348" s="36">
        <v>69677.713252709771</v>
      </c>
    </row>
    <row r="1349" spans="2:9">
      <c r="B1349" s="96" t="s">
        <v>291</v>
      </c>
      <c r="C1349" s="36">
        <v>60941.169786267477</v>
      </c>
      <c r="D1349" s="36">
        <v>41535.99093138946</v>
      </c>
      <c r="E1349" s="36">
        <v>67548.803262205518</v>
      </c>
      <c r="F1349" s="36">
        <v>115240.22328514664</v>
      </c>
      <c r="G1349" s="36">
        <v>91654.095468451909</v>
      </c>
      <c r="H1349" s="36">
        <v>90208.38151879955</v>
      </c>
      <c r="I1349" s="36">
        <v>69595.70950822439</v>
      </c>
    </row>
    <row r="1350" spans="2:9">
      <c r="B1350" s="136" t="s">
        <v>292</v>
      </c>
      <c r="C1350" s="36" t="s">
        <v>124</v>
      </c>
      <c r="D1350" s="36" t="s">
        <v>124</v>
      </c>
      <c r="E1350" s="36" t="s">
        <v>124</v>
      </c>
      <c r="F1350" s="36" t="s">
        <v>124</v>
      </c>
      <c r="G1350" s="36" t="s">
        <v>124</v>
      </c>
      <c r="H1350" s="36" t="s">
        <v>124</v>
      </c>
      <c r="I1350" s="36" t="s">
        <v>124</v>
      </c>
    </row>
    <row r="1351" spans="2:9" ht="15.6">
      <c r="B1351" s="136" t="s">
        <v>300</v>
      </c>
      <c r="C1351" s="36">
        <v>2910.6512888640846</v>
      </c>
      <c r="D1351" s="36">
        <v>1334.2533028573625</v>
      </c>
      <c r="E1351" s="36">
        <v>1886.7251261220676</v>
      </c>
      <c r="F1351" s="36">
        <v>3961.5003568727293</v>
      </c>
      <c r="G1351" s="36">
        <v>2695.1531348373242</v>
      </c>
      <c r="H1351" s="36">
        <v>14855.874042081976</v>
      </c>
      <c r="I1351" s="36">
        <v>6336.1626146066083</v>
      </c>
    </row>
    <row r="1352" spans="2:9">
      <c r="B1352" s="136" t="s">
        <v>337</v>
      </c>
      <c r="C1352" s="36">
        <v>58030.518497403398</v>
      </c>
      <c r="D1352" s="36">
        <v>40201.737628532101</v>
      </c>
      <c r="E1352" s="36">
        <v>65662.078136083452</v>
      </c>
      <c r="F1352" s="36">
        <v>111278.7229282739</v>
      </c>
      <c r="G1352" s="36">
        <v>88958.94233361457</v>
      </c>
      <c r="H1352" s="36">
        <v>75352.507476717583</v>
      </c>
      <c r="I1352" s="36">
        <v>63259.546893617779</v>
      </c>
    </row>
    <row r="1353" spans="2:9">
      <c r="B1353" s="96" t="s">
        <v>294</v>
      </c>
      <c r="C1353" s="36">
        <v>4904.7064990182389</v>
      </c>
      <c r="D1353" s="36">
        <v>3664.3733792364469</v>
      </c>
      <c r="E1353" s="36">
        <v>4370.6390742192534</v>
      </c>
      <c r="F1353" s="36">
        <v>6520.3843572562346</v>
      </c>
      <c r="G1353" s="36">
        <v>5644.6119915790978</v>
      </c>
      <c r="H1353" s="36">
        <v>4192.0197657901326</v>
      </c>
      <c r="I1353" s="36">
        <v>69.962266947943903</v>
      </c>
    </row>
    <row r="1354" spans="2:9">
      <c r="B1354" s="96" t="s">
        <v>338</v>
      </c>
      <c r="C1354" s="36" t="s">
        <v>354</v>
      </c>
      <c r="D1354" s="36">
        <v>12048.870244191465</v>
      </c>
      <c r="E1354" s="36">
        <v>11381.00080254571</v>
      </c>
      <c r="F1354" s="36">
        <v>14021.582810452643</v>
      </c>
      <c r="G1354" s="36">
        <v>0</v>
      </c>
      <c r="H1354" s="36">
        <v>0</v>
      </c>
      <c r="I1354" s="36">
        <v>12.041477537437604</v>
      </c>
    </row>
    <row r="1355" spans="2:9" ht="15.6">
      <c r="B1355" s="96" t="s">
        <v>358</v>
      </c>
      <c r="C1355" s="36">
        <v>10157.024937906828</v>
      </c>
      <c r="D1355" s="36" t="s">
        <v>124</v>
      </c>
      <c r="E1355" s="36" t="s">
        <v>124</v>
      </c>
      <c r="F1355" s="36" t="s">
        <v>124</v>
      </c>
      <c r="G1355" s="36" t="s">
        <v>124</v>
      </c>
      <c r="H1355" s="36" t="s">
        <v>124</v>
      </c>
      <c r="I1355" s="36" t="s">
        <v>124</v>
      </c>
    </row>
    <row r="1356" spans="2:9">
      <c r="B1356" s="96" t="s">
        <v>340</v>
      </c>
      <c r="C1356" s="36" t="s">
        <v>124</v>
      </c>
      <c r="D1356" s="36" t="s">
        <v>124</v>
      </c>
      <c r="E1356" s="36" t="s">
        <v>124</v>
      </c>
      <c r="F1356" s="36" t="s">
        <v>124</v>
      </c>
      <c r="G1356" s="36" t="s">
        <v>124</v>
      </c>
      <c r="H1356" s="36" t="s">
        <v>124</v>
      </c>
      <c r="I1356" s="36" t="s">
        <v>124</v>
      </c>
    </row>
    <row r="1357" spans="2:9">
      <c r="B1357" s="96"/>
      <c r="C1357" s="36"/>
      <c r="D1357" s="36"/>
      <c r="E1357" s="36"/>
      <c r="F1357" s="36"/>
      <c r="G1357" s="36"/>
      <c r="H1357" s="36"/>
      <c r="I1357" s="36"/>
    </row>
    <row r="1358" spans="2:9">
      <c r="B1358" s="150" t="s">
        <v>349</v>
      </c>
      <c r="C1358" s="38" t="s">
        <v>124</v>
      </c>
      <c r="D1358" s="159" t="s">
        <v>124</v>
      </c>
      <c r="E1358" s="159" t="s">
        <v>124</v>
      </c>
      <c r="F1358" s="159" t="s">
        <v>124</v>
      </c>
      <c r="G1358" s="159" t="s">
        <v>124</v>
      </c>
      <c r="H1358" s="159" t="s">
        <v>124</v>
      </c>
      <c r="I1358" s="159" t="s">
        <v>124</v>
      </c>
    </row>
    <row r="1359" spans="2:9">
      <c r="B1359" s="152" t="s">
        <v>291</v>
      </c>
      <c r="C1359" s="159" t="s">
        <v>124</v>
      </c>
      <c r="D1359" s="159" t="s">
        <v>124</v>
      </c>
      <c r="E1359" s="159" t="s">
        <v>124</v>
      </c>
      <c r="F1359" s="159" t="s">
        <v>124</v>
      </c>
      <c r="G1359" s="159" t="s">
        <v>124</v>
      </c>
      <c r="H1359" s="159" t="s">
        <v>124</v>
      </c>
      <c r="I1359" s="159" t="s">
        <v>124</v>
      </c>
    </row>
    <row r="1360" spans="2:9">
      <c r="B1360" s="146" t="s">
        <v>292</v>
      </c>
      <c r="C1360" s="36" t="s">
        <v>124</v>
      </c>
      <c r="D1360" s="36" t="s">
        <v>124</v>
      </c>
      <c r="E1360" s="36" t="s">
        <v>124</v>
      </c>
      <c r="F1360" s="36" t="s">
        <v>124</v>
      </c>
      <c r="G1360" s="36" t="s">
        <v>124</v>
      </c>
      <c r="H1360" s="36" t="s">
        <v>124</v>
      </c>
      <c r="I1360" s="36" t="s">
        <v>124</v>
      </c>
    </row>
    <row r="1361" spans="2:9">
      <c r="B1361" s="146" t="s">
        <v>293</v>
      </c>
      <c r="C1361" s="36" t="s">
        <v>124</v>
      </c>
      <c r="D1361" s="36" t="s">
        <v>124</v>
      </c>
      <c r="E1361" s="36" t="s">
        <v>124</v>
      </c>
      <c r="F1361" s="36" t="s">
        <v>124</v>
      </c>
      <c r="G1361" s="36" t="s">
        <v>124</v>
      </c>
      <c r="H1361" s="36" t="s">
        <v>124</v>
      </c>
      <c r="I1361" s="36" t="s">
        <v>124</v>
      </c>
    </row>
    <row r="1362" spans="2:9">
      <c r="B1362" s="146" t="s">
        <v>337</v>
      </c>
      <c r="C1362" s="36" t="s">
        <v>124</v>
      </c>
      <c r="D1362" s="36" t="s">
        <v>124</v>
      </c>
      <c r="E1362" s="36" t="s">
        <v>124</v>
      </c>
      <c r="F1362" s="36" t="s">
        <v>124</v>
      </c>
      <c r="G1362" s="36" t="s">
        <v>124</v>
      </c>
      <c r="H1362" s="36" t="s">
        <v>124</v>
      </c>
      <c r="I1362" s="36" t="s">
        <v>124</v>
      </c>
    </row>
    <row r="1363" spans="2:9">
      <c r="B1363" s="152" t="s">
        <v>294</v>
      </c>
      <c r="C1363" s="36" t="s">
        <v>124</v>
      </c>
      <c r="D1363" s="36" t="s">
        <v>124</v>
      </c>
      <c r="E1363" s="36" t="s">
        <v>124</v>
      </c>
      <c r="F1363" s="36" t="s">
        <v>124</v>
      </c>
      <c r="G1363" s="36" t="s">
        <v>124</v>
      </c>
      <c r="H1363" s="36" t="s">
        <v>124</v>
      </c>
      <c r="I1363" s="36" t="s">
        <v>124</v>
      </c>
    </row>
    <row r="1364" spans="2:9">
      <c r="B1364" s="152" t="s">
        <v>236</v>
      </c>
      <c r="C1364" s="36" t="s">
        <v>124</v>
      </c>
      <c r="D1364" s="36" t="s">
        <v>124</v>
      </c>
      <c r="E1364" s="36" t="s">
        <v>124</v>
      </c>
      <c r="F1364" s="36" t="s">
        <v>124</v>
      </c>
      <c r="G1364" s="36" t="s">
        <v>124</v>
      </c>
      <c r="H1364" s="36" t="s">
        <v>124</v>
      </c>
      <c r="I1364" s="36" t="s">
        <v>124</v>
      </c>
    </row>
    <row r="1365" spans="2:9">
      <c r="B1365" s="152"/>
      <c r="C1365" s="36"/>
      <c r="D1365" s="36"/>
      <c r="E1365" s="36"/>
      <c r="F1365" s="36"/>
      <c r="G1365" s="36"/>
      <c r="H1365" s="36"/>
      <c r="I1365" s="36"/>
    </row>
    <row r="1366" spans="2:9">
      <c r="B1366" s="150" t="s">
        <v>350</v>
      </c>
      <c r="C1366" s="38" t="s">
        <v>124</v>
      </c>
      <c r="D1366" s="159" t="s">
        <v>124</v>
      </c>
      <c r="E1366" s="159" t="s">
        <v>124</v>
      </c>
      <c r="F1366" s="159" t="s">
        <v>124</v>
      </c>
      <c r="G1366" s="159" t="s">
        <v>124</v>
      </c>
      <c r="H1366" s="159" t="s">
        <v>124</v>
      </c>
      <c r="I1366" s="159" t="s">
        <v>124</v>
      </c>
    </row>
    <row r="1367" spans="2:9">
      <c r="B1367" s="152" t="s">
        <v>291</v>
      </c>
      <c r="C1367" s="36" t="s">
        <v>124</v>
      </c>
      <c r="D1367" s="36" t="s">
        <v>124</v>
      </c>
      <c r="E1367" s="36" t="s">
        <v>124</v>
      </c>
      <c r="F1367" s="36" t="s">
        <v>124</v>
      </c>
      <c r="G1367" s="36" t="s">
        <v>124</v>
      </c>
      <c r="H1367" s="36" t="s">
        <v>124</v>
      </c>
      <c r="I1367" s="36" t="s">
        <v>124</v>
      </c>
    </row>
    <row r="1368" spans="2:9">
      <c r="B1368" s="146" t="s">
        <v>292</v>
      </c>
      <c r="C1368" s="36" t="s">
        <v>124</v>
      </c>
      <c r="D1368" s="36" t="s">
        <v>124</v>
      </c>
      <c r="E1368" s="36" t="s">
        <v>124</v>
      </c>
      <c r="F1368" s="36" t="s">
        <v>124</v>
      </c>
      <c r="G1368" s="36" t="s">
        <v>124</v>
      </c>
      <c r="H1368" s="36" t="s">
        <v>124</v>
      </c>
      <c r="I1368" s="36" t="s">
        <v>124</v>
      </c>
    </row>
    <row r="1369" spans="2:9">
      <c r="B1369" s="146" t="s">
        <v>293</v>
      </c>
      <c r="C1369" s="36" t="s">
        <v>124</v>
      </c>
      <c r="D1369" s="36" t="s">
        <v>124</v>
      </c>
      <c r="E1369" s="36" t="s">
        <v>124</v>
      </c>
      <c r="F1369" s="36" t="s">
        <v>124</v>
      </c>
      <c r="G1369" s="36" t="s">
        <v>124</v>
      </c>
      <c r="H1369" s="36" t="s">
        <v>124</v>
      </c>
      <c r="I1369" s="36" t="s">
        <v>124</v>
      </c>
    </row>
    <row r="1370" spans="2:9">
      <c r="B1370" s="146" t="s">
        <v>337</v>
      </c>
      <c r="C1370" s="36" t="s">
        <v>124</v>
      </c>
      <c r="D1370" s="36" t="s">
        <v>124</v>
      </c>
      <c r="E1370" s="36" t="s">
        <v>124</v>
      </c>
      <c r="F1370" s="36" t="s">
        <v>124</v>
      </c>
      <c r="G1370" s="36" t="s">
        <v>124</v>
      </c>
      <c r="H1370" s="36" t="s">
        <v>124</v>
      </c>
      <c r="I1370" s="36" t="s">
        <v>124</v>
      </c>
    </row>
    <row r="1371" spans="2:9">
      <c r="B1371" s="152" t="s">
        <v>294</v>
      </c>
      <c r="C1371" s="36" t="s">
        <v>124</v>
      </c>
      <c r="D1371" s="36" t="s">
        <v>124</v>
      </c>
      <c r="E1371" s="36" t="s">
        <v>124</v>
      </c>
      <c r="F1371" s="36" t="s">
        <v>124</v>
      </c>
      <c r="G1371" s="36" t="s">
        <v>124</v>
      </c>
      <c r="H1371" s="36" t="s">
        <v>124</v>
      </c>
      <c r="I1371" s="36" t="s">
        <v>124</v>
      </c>
    </row>
    <row r="1372" spans="2:9">
      <c r="B1372" s="152" t="s">
        <v>236</v>
      </c>
      <c r="C1372" s="36" t="s">
        <v>124</v>
      </c>
      <c r="D1372" s="36" t="s">
        <v>124</v>
      </c>
      <c r="E1372" s="36" t="s">
        <v>124</v>
      </c>
      <c r="F1372" s="36" t="s">
        <v>124</v>
      </c>
      <c r="G1372" s="36" t="s">
        <v>124</v>
      </c>
      <c r="H1372" s="36" t="s">
        <v>124</v>
      </c>
      <c r="I1372" s="36" t="s">
        <v>124</v>
      </c>
    </row>
    <row r="1373" spans="2:9">
      <c r="B1373" s="152"/>
      <c r="C1373" s="36"/>
      <c r="D1373" s="36"/>
      <c r="E1373" s="36"/>
      <c r="F1373" s="36"/>
      <c r="G1373" s="36"/>
      <c r="H1373" s="36"/>
      <c r="I1373" s="36"/>
    </row>
    <row r="1374" spans="2:9">
      <c r="B1374" s="93" t="s">
        <v>351</v>
      </c>
      <c r="C1374" s="36">
        <v>277.783916338258</v>
      </c>
      <c r="D1374" s="36">
        <v>228.18382077277971</v>
      </c>
      <c r="E1374" s="36">
        <v>216.51198453331824</v>
      </c>
      <c r="F1374" s="36">
        <v>243.02233916758104</v>
      </c>
      <c r="G1374" s="36">
        <v>541.10049542031777</v>
      </c>
      <c r="H1374" s="36">
        <v>5438.7364157609145</v>
      </c>
      <c r="I1374" s="36">
        <v>1397.7147173639173</v>
      </c>
    </row>
    <row r="1375" spans="2:9">
      <c r="B1375" s="96" t="s">
        <v>309</v>
      </c>
      <c r="C1375" s="36" t="s">
        <v>124</v>
      </c>
      <c r="D1375" s="36" t="s">
        <v>124</v>
      </c>
      <c r="E1375" s="36" t="s">
        <v>124</v>
      </c>
      <c r="F1375" s="36" t="s">
        <v>124</v>
      </c>
      <c r="G1375" s="36">
        <v>317.82351494248616</v>
      </c>
      <c r="H1375" s="36">
        <v>5260.3919067701809</v>
      </c>
      <c r="I1375" s="36">
        <v>1385.8573068576181</v>
      </c>
    </row>
    <row r="1376" spans="2:9">
      <c r="B1376" s="96" t="s">
        <v>310</v>
      </c>
      <c r="C1376" s="36">
        <v>277.783916338258</v>
      </c>
      <c r="D1376" s="36">
        <v>228.18382077277971</v>
      </c>
      <c r="E1376" s="36">
        <v>216.51198453331824</v>
      </c>
      <c r="F1376" s="36">
        <v>243.02233916758104</v>
      </c>
      <c r="G1376" s="36">
        <v>223.27698047783159</v>
      </c>
      <c r="H1376" s="36">
        <v>178.34450899073377</v>
      </c>
      <c r="I1376" s="36">
        <v>11.857410506299026</v>
      </c>
    </row>
    <row r="1377" spans="2:9">
      <c r="B1377" s="96" t="s">
        <v>311</v>
      </c>
      <c r="C1377" s="36" t="s">
        <v>124</v>
      </c>
      <c r="D1377" s="36" t="s">
        <v>124</v>
      </c>
      <c r="E1377" s="36" t="s">
        <v>124</v>
      </c>
      <c r="F1377" s="36" t="s">
        <v>124</v>
      </c>
      <c r="G1377" s="36" t="s">
        <v>124</v>
      </c>
      <c r="H1377" s="36" t="s">
        <v>124</v>
      </c>
      <c r="I1377" s="38" t="s">
        <v>124</v>
      </c>
    </row>
    <row r="1378" spans="2:9">
      <c r="B1378" s="96" t="s">
        <v>312</v>
      </c>
      <c r="C1378" s="36" t="s">
        <v>124</v>
      </c>
      <c r="D1378" s="36" t="s">
        <v>124</v>
      </c>
      <c r="E1378" s="36" t="s">
        <v>124</v>
      </c>
      <c r="F1378" s="36" t="s">
        <v>124</v>
      </c>
      <c r="G1378" s="36" t="s">
        <v>124</v>
      </c>
      <c r="H1378" s="36" t="s">
        <v>124</v>
      </c>
      <c r="I1378" s="159" t="s">
        <v>124</v>
      </c>
    </row>
    <row r="1379" spans="2:9">
      <c r="B1379" s="96" t="s">
        <v>313</v>
      </c>
      <c r="C1379" s="36" t="s">
        <v>124</v>
      </c>
      <c r="D1379" s="36" t="s">
        <v>124</v>
      </c>
      <c r="E1379" s="36" t="s">
        <v>124</v>
      </c>
      <c r="F1379" s="36" t="s">
        <v>124</v>
      </c>
      <c r="G1379" s="36" t="s">
        <v>124</v>
      </c>
      <c r="H1379" s="36" t="s">
        <v>124</v>
      </c>
      <c r="I1379" s="36" t="s">
        <v>124</v>
      </c>
    </row>
    <row r="1380" spans="2:9">
      <c r="B1380" s="96" t="s">
        <v>314</v>
      </c>
      <c r="C1380" s="36" t="s">
        <v>124</v>
      </c>
      <c r="D1380" s="36" t="s">
        <v>124</v>
      </c>
      <c r="E1380" s="36" t="s">
        <v>124</v>
      </c>
      <c r="F1380" s="36" t="s">
        <v>124</v>
      </c>
      <c r="G1380" s="36" t="s">
        <v>124</v>
      </c>
      <c r="H1380" s="36" t="s">
        <v>124</v>
      </c>
      <c r="I1380" s="36" t="s">
        <v>124</v>
      </c>
    </row>
    <row r="1381" spans="2:9">
      <c r="B1381" s="96"/>
      <c r="C1381" s="36"/>
      <c r="D1381" s="36"/>
      <c r="E1381" s="36"/>
      <c r="F1381" s="36"/>
      <c r="G1381" s="36"/>
      <c r="H1381" s="36"/>
      <c r="I1381" s="36" t="s">
        <v>124</v>
      </c>
    </row>
    <row r="1382" spans="2:9">
      <c r="B1382" s="153" t="s">
        <v>352</v>
      </c>
      <c r="C1382" s="36" t="s">
        <v>124</v>
      </c>
      <c r="D1382" s="36" t="s">
        <v>124</v>
      </c>
      <c r="E1382" s="36" t="s">
        <v>124</v>
      </c>
      <c r="F1382" s="36" t="s">
        <v>124</v>
      </c>
      <c r="G1382" s="36" t="s">
        <v>124</v>
      </c>
      <c r="H1382" s="36" t="s">
        <v>124</v>
      </c>
      <c r="I1382" s="36" t="s">
        <v>124</v>
      </c>
    </row>
    <row r="1383" spans="2:9">
      <c r="B1383" s="96" t="s">
        <v>309</v>
      </c>
      <c r="C1383" s="36" t="s">
        <v>124</v>
      </c>
      <c r="D1383" s="36" t="s">
        <v>124</v>
      </c>
      <c r="E1383" s="36" t="s">
        <v>124</v>
      </c>
      <c r="F1383" s="36" t="s">
        <v>124</v>
      </c>
      <c r="G1383" s="36" t="s">
        <v>124</v>
      </c>
      <c r="H1383" s="36" t="s">
        <v>124</v>
      </c>
      <c r="I1383" s="36" t="s">
        <v>124</v>
      </c>
    </row>
    <row r="1384" spans="2:9">
      <c r="B1384" s="96" t="s">
        <v>310</v>
      </c>
      <c r="C1384" s="36" t="s">
        <v>124</v>
      </c>
      <c r="D1384" s="36" t="s">
        <v>124</v>
      </c>
      <c r="E1384" s="36" t="s">
        <v>124</v>
      </c>
      <c r="F1384" s="36" t="s">
        <v>124</v>
      </c>
      <c r="G1384" s="36" t="s">
        <v>124</v>
      </c>
      <c r="H1384" s="36" t="s">
        <v>124</v>
      </c>
      <c r="I1384" s="36"/>
    </row>
    <row r="1385" spans="2:9">
      <c r="B1385" s="96" t="s">
        <v>311</v>
      </c>
      <c r="C1385" s="36" t="s">
        <v>124</v>
      </c>
      <c r="D1385" s="36" t="s">
        <v>124</v>
      </c>
      <c r="E1385" s="36" t="s">
        <v>124</v>
      </c>
      <c r="F1385" s="36" t="s">
        <v>124</v>
      </c>
      <c r="G1385" s="36" t="s">
        <v>124</v>
      </c>
      <c r="H1385" s="36" t="s">
        <v>124</v>
      </c>
      <c r="I1385" s="159" t="s">
        <v>124</v>
      </c>
    </row>
    <row r="1386" spans="2:9">
      <c r="B1386" s="96" t="s">
        <v>312</v>
      </c>
      <c r="C1386" s="36" t="s">
        <v>124</v>
      </c>
      <c r="D1386" s="36" t="s">
        <v>124</v>
      </c>
      <c r="E1386" s="36" t="s">
        <v>124</v>
      </c>
      <c r="F1386" s="36" t="s">
        <v>124</v>
      </c>
      <c r="G1386" s="36" t="s">
        <v>124</v>
      </c>
      <c r="H1386" s="36" t="s">
        <v>124</v>
      </c>
      <c r="I1386" s="36" t="s">
        <v>124</v>
      </c>
    </row>
    <row r="1387" spans="2:9">
      <c r="B1387" s="96" t="s">
        <v>313</v>
      </c>
      <c r="C1387" s="36" t="s">
        <v>124</v>
      </c>
      <c r="D1387" s="36" t="s">
        <v>124</v>
      </c>
      <c r="E1387" s="36" t="s">
        <v>124</v>
      </c>
      <c r="F1387" s="36" t="s">
        <v>124</v>
      </c>
      <c r="G1387" s="36" t="s">
        <v>124</v>
      </c>
      <c r="H1387" s="36" t="s">
        <v>124</v>
      </c>
      <c r="I1387" s="36" t="s">
        <v>124</v>
      </c>
    </row>
    <row r="1388" spans="2:9">
      <c r="B1388" s="96" t="s">
        <v>314</v>
      </c>
      <c r="C1388" s="36" t="s">
        <v>124</v>
      </c>
      <c r="D1388" s="36" t="s">
        <v>124</v>
      </c>
      <c r="E1388" s="36" t="s">
        <v>124</v>
      </c>
      <c r="F1388" s="36" t="s">
        <v>124</v>
      </c>
      <c r="G1388" s="36" t="s">
        <v>124</v>
      </c>
      <c r="H1388" s="36" t="s">
        <v>124</v>
      </c>
      <c r="I1388" s="36" t="s">
        <v>124</v>
      </c>
    </row>
    <row r="1389" spans="2:9">
      <c r="B1389" s="96"/>
      <c r="C1389" s="140"/>
      <c r="D1389" s="140"/>
      <c r="E1389" s="140"/>
      <c r="F1389" s="140"/>
      <c r="G1389" s="140"/>
      <c r="H1389" s="140"/>
      <c r="I1389" s="140"/>
    </row>
    <row r="1390" spans="2:9">
      <c r="B1390" s="92" t="s">
        <v>316</v>
      </c>
      <c r="C1390" s="155"/>
      <c r="D1390" s="155"/>
      <c r="E1390" s="155"/>
      <c r="F1390" s="155"/>
      <c r="G1390" s="155"/>
      <c r="H1390" s="155"/>
      <c r="I1390" s="155"/>
    </row>
    <row r="1391" spans="2:9">
      <c r="B1391" s="93" t="s">
        <v>347</v>
      </c>
      <c r="C1391" s="950">
        <v>1213.4212081532764</v>
      </c>
      <c r="D1391" s="36">
        <v>1407.1133713679353</v>
      </c>
      <c r="E1391" s="36">
        <v>1705.50902801804</v>
      </c>
      <c r="F1391" s="36">
        <v>9707.5387237019986</v>
      </c>
      <c r="G1391" s="36">
        <v>1993.9140750261176</v>
      </c>
      <c r="H1391" s="36">
        <v>3276.2130434456858</v>
      </c>
      <c r="I1391" s="36">
        <v>10634.524839553125</v>
      </c>
    </row>
    <row r="1392" spans="2:9">
      <c r="B1392" s="93"/>
      <c r="C1392" s="950"/>
      <c r="D1392" s="36">
        <v>0</v>
      </c>
      <c r="E1392" s="36">
        <v>0</v>
      </c>
      <c r="F1392" s="36">
        <v>0</v>
      </c>
      <c r="G1392" s="36">
        <v>0</v>
      </c>
      <c r="H1392" s="36">
        <v>0</v>
      </c>
      <c r="I1392" s="36">
        <v>0</v>
      </c>
    </row>
    <row r="1393" spans="2:9">
      <c r="B1393" s="955" t="s">
        <v>359</v>
      </c>
      <c r="C1393" s="950">
        <v>1213.4212081532764</v>
      </c>
      <c r="D1393" s="36">
        <v>1407.1133713679353</v>
      </c>
      <c r="E1393" s="36">
        <v>1705.50902801804</v>
      </c>
      <c r="F1393" s="36">
        <v>9707.5387237019986</v>
      </c>
      <c r="G1393" s="36">
        <v>1993.9140750261176</v>
      </c>
      <c r="H1393" s="36">
        <v>3276.2130434456858</v>
      </c>
      <c r="I1393" s="36">
        <v>10634.524839553125</v>
      </c>
    </row>
    <row r="1394" spans="2:9">
      <c r="B1394" s="956" t="s">
        <v>291</v>
      </c>
      <c r="C1394" s="950">
        <v>21.271653777942099</v>
      </c>
      <c r="D1394" s="36">
        <v>28.848644136870433</v>
      </c>
      <c r="E1394" s="36">
        <v>34.464540762892582</v>
      </c>
      <c r="F1394" s="36">
        <v>11.16566788465021</v>
      </c>
      <c r="G1394" s="36">
        <v>4.1849876482148094</v>
      </c>
      <c r="H1394" s="36">
        <v>2.3172491511812336</v>
      </c>
      <c r="I1394" s="36">
        <v>22.808889945329213</v>
      </c>
    </row>
    <row r="1395" spans="2:9">
      <c r="B1395" s="957" t="s">
        <v>360</v>
      </c>
      <c r="C1395" s="950" t="s">
        <v>124</v>
      </c>
      <c r="D1395" s="36" t="s">
        <v>124</v>
      </c>
      <c r="E1395" s="36" t="s">
        <v>124</v>
      </c>
      <c r="F1395" s="36" t="s">
        <v>124</v>
      </c>
      <c r="G1395" s="36" t="s">
        <v>124</v>
      </c>
      <c r="H1395" s="36" t="s">
        <v>124</v>
      </c>
      <c r="I1395" s="36" t="s">
        <v>124</v>
      </c>
    </row>
    <row r="1396" spans="2:9">
      <c r="B1396" s="957" t="s">
        <v>361</v>
      </c>
      <c r="C1396" s="950">
        <v>20.296339718952005</v>
      </c>
      <c r="D1396" s="36">
        <v>25.360543944636678</v>
      </c>
      <c r="E1396" s="36">
        <v>32.939555273750486</v>
      </c>
      <c r="F1396" s="36">
        <v>9.095026099647388</v>
      </c>
      <c r="G1396" s="36">
        <v>8.7874884615282874E-4</v>
      </c>
      <c r="H1396" s="36">
        <v>0.17738709408130893</v>
      </c>
      <c r="I1396" s="36">
        <v>22.022106013786548</v>
      </c>
    </row>
    <row r="1397" spans="2:9">
      <c r="B1397" s="957" t="s">
        <v>362</v>
      </c>
      <c r="C1397" s="950">
        <v>0.97531405899009638</v>
      </c>
      <c r="D1397" s="36">
        <v>3.4881001922337562</v>
      </c>
      <c r="E1397" s="36">
        <v>1.5249854891420929</v>
      </c>
      <c r="F1397" s="36">
        <v>2.0706417850028229</v>
      </c>
      <c r="G1397" s="36">
        <v>4.1841088993686562</v>
      </c>
      <c r="H1397" s="36">
        <v>2.1398620570999247</v>
      </c>
      <c r="I1397" s="36">
        <v>0.78678393154266701</v>
      </c>
    </row>
    <row r="1398" spans="2:9">
      <c r="B1398" s="956" t="s">
        <v>294</v>
      </c>
      <c r="C1398" s="950">
        <v>0.79831023484625363</v>
      </c>
      <c r="D1398" s="36">
        <v>0.2053365628604383</v>
      </c>
      <c r="E1398" s="36">
        <v>0.61778567462871137</v>
      </c>
      <c r="F1398" s="36">
        <v>1.2459923725112123</v>
      </c>
      <c r="G1398" s="36">
        <v>0.79651769584985299</v>
      </c>
      <c r="H1398" s="36">
        <v>1.2991239335503797</v>
      </c>
      <c r="I1398" s="36">
        <v>9.8288566674589961E-2</v>
      </c>
    </row>
    <row r="1399" spans="2:9">
      <c r="B1399" s="956" t="s">
        <v>1187</v>
      </c>
      <c r="C1399" s="950">
        <v>40.784118802689463</v>
      </c>
      <c r="D1399" s="36">
        <v>1378.0593906682045</v>
      </c>
      <c r="E1399" s="36">
        <v>1670.4267015805187</v>
      </c>
      <c r="F1399" s="36">
        <v>9695.1270634448374</v>
      </c>
      <c r="G1399" s="36">
        <v>1988.9325696820529</v>
      </c>
      <c r="H1399" s="36">
        <v>3272.5966703609542</v>
      </c>
      <c r="I1399" s="36">
        <v>10611.617661041122</v>
      </c>
    </row>
    <row r="1400" spans="2:9">
      <c r="B1400" s="956" t="s">
        <v>363</v>
      </c>
      <c r="C1400" s="950">
        <v>1049.2871107800536</v>
      </c>
      <c r="D1400" s="36">
        <v>1607.4206318815993</v>
      </c>
      <c r="E1400" s="36">
        <v>1137.9270694802099</v>
      </c>
      <c r="F1400" s="36">
        <v>1159.7446798677881</v>
      </c>
      <c r="G1400" s="36">
        <v>1045.8914180441118</v>
      </c>
      <c r="H1400" s="36">
        <v>1847.0885247382789</v>
      </c>
      <c r="I1400" s="36" t="s">
        <v>124</v>
      </c>
    </row>
    <row r="1401" spans="2:9">
      <c r="B1401" s="956" t="s">
        <v>364</v>
      </c>
      <c r="C1401" s="950">
        <v>101.28001455774469</v>
      </c>
      <c r="D1401" s="36">
        <v>235.64677909853901</v>
      </c>
      <c r="E1401" s="36">
        <v>579.63767884020149</v>
      </c>
      <c r="F1401" s="36">
        <v>1148.0429118794466</v>
      </c>
      <c r="G1401" s="36">
        <v>1389.5833765231946</v>
      </c>
      <c r="H1401" s="36">
        <v>1998.633183481561</v>
      </c>
      <c r="I1401" s="36" t="s">
        <v>124</v>
      </c>
    </row>
    <row r="1402" spans="2:9">
      <c r="B1402" s="956" t="s">
        <v>1188</v>
      </c>
      <c r="C1402" s="950">
        <v>0</v>
      </c>
      <c r="D1402" s="36">
        <v>0</v>
      </c>
      <c r="E1402" s="36">
        <v>10.72388882505102</v>
      </c>
      <c r="F1402" s="36">
        <v>142.27250059930984</v>
      </c>
      <c r="G1402" s="36">
        <v>194.00176916707596</v>
      </c>
      <c r="H1402" s="36">
        <v>185.55809166986108</v>
      </c>
      <c r="I1402" s="36" t="s">
        <v>124</v>
      </c>
    </row>
    <row r="1403" spans="2:9">
      <c r="B1403" s="956" t="s">
        <v>1189</v>
      </c>
      <c r="C1403" s="950">
        <v>0</v>
      </c>
      <c r="D1403" s="36">
        <v>0</v>
      </c>
      <c r="E1403" s="36">
        <v>0</v>
      </c>
      <c r="F1403" s="36">
        <v>0</v>
      </c>
      <c r="G1403" s="36">
        <v>0</v>
      </c>
      <c r="H1403" s="36">
        <v>17.811288028673761</v>
      </c>
      <c r="I1403" s="36" t="s">
        <v>124</v>
      </c>
    </row>
    <row r="1404" spans="2:9">
      <c r="B1404" s="96" t="s">
        <v>338</v>
      </c>
      <c r="C1404" s="950" t="s">
        <v>124</v>
      </c>
      <c r="D1404" s="140" t="s">
        <v>124</v>
      </c>
      <c r="E1404" s="140" t="s">
        <v>124</v>
      </c>
      <c r="F1404" s="140" t="s">
        <v>124</v>
      </c>
      <c r="G1404" s="140" t="s">
        <v>124</v>
      </c>
      <c r="H1404" s="140" t="s">
        <v>124</v>
      </c>
      <c r="I1404" s="140" t="s">
        <v>124</v>
      </c>
    </row>
    <row r="1405" spans="2:9">
      <c r="B1405" s="96" t="s">
        <v>339</v>
      </c>
      <c r="C1405" s="950" t="s">
        <v>124</v>
      </c>
      <c r="D1405" s="140" t="s">
        <v>124</v>
      </c>
      <c r="E1405" s="140" t="s">
        <v>124</v>
      </c>
      <c r="F1405" s="140" t="s">
        <v>124</v>
      </c>
      <c r="G1405" s="140" t="s">
        <v>124</v>
      </c>
      <c r="H1405" s="140" t="s">
        <v>124</v>
      </c>
      <c r="I1405" s="140" t="s">
        <v>124</v>
      </c>
    </row>
    <row r="1406" spans="2:9">
      <c r="B1406" s="96" t="s">
        <v>340</v>
      </c>
      <c r="C1406" s="950" t="s">
        <v>124</v>
      </c>
      <c r="D1406" s="140" t="s">
        <v>124</v>
      </c>
      <c r="E1406" s="140" t="s">
        <v>124</v>
      </c>
      <c r="F1406" s="140" t="s">
        <v>124</v>
      </c>
      <c r="G1406" s="140" t="s">
        <v>124</v>
      </c>
      <c r="H1406" s="140" t="s">
        <v>124</v>
      </c>
      <c r="I1406" s="140" t="s">
        <v>124</v>
      </c>
    </row>
    <row r="1407" spans="2:9">
      <c r="B1407" s="96"/>
      <c r="C1407" s="950"/>
      <c r="D1407" s="140"/>
      <c r="E1407" s="140"/>
      <c r="F1407" s="140"/>
      <c r="G1407" s="140"/>
      <c r="H1407" s="140"/>
      <c r="I1407" s="140"/>
    </row>
    <row r="1408" spans="2:9">
      <c r="B1408" s="150" t="s">
        <v>350</v>
      </c>
      <c r="C1408" s="950" t="s">
        <v>124</v>
      </c>
      <c r="D1408" s="140" t="s">
        <v>124</v>
      </c>
      <c r="E1408" s="140" t="s">
        <v>124</v>
      </c>
      <c r="F1408" s="140" t="s">
        <v>124</v>
      </c>
      <c r="G1408" s="140" t="s">
        <v>124</v>
      </c>
      <c r="H1408" s="140" t="s">
        <v>124</v>
      </c>
      <c r="I1408" s="140" t="s">
        <v>124</v>
      </c>
    </row>
    <row r="1409" spans="2:9">
      <c r="B1409" s="152" t="s">
        <v>291</v>
      </c>
      <c r="C1409" s="950" t="s">
        <v>124</v>
      </c>
      <c r="D1409" s="140" t="s">
        <v>124</v>
      </c>
      <c r="E1409" s="140" t="s">
        <v>124</v>
      </c>
      <c r="F1409" s="140" t="s">
        <v>124</v>
      </c>
      <c r="G1409" s="140" t="s">
        <v>124</v>
      </c>
      <c r="H1409" s="140" t="s">
        <v>124</v>
      </c>
      <c r="I1409" s="140" t="s">
        <v>124</v>
      </c>
    </row>
    <row r="1410" spans="2:9">
      <c r="B1410" s="146" t="s">
        <v>292</v>
      </c>
      <c r="C1410" s="950" t="s">
        <v>124</v>
      </c>
      <c r="D1410" s="140" t="s">
        <v>124</v>
      </c>
      <c r="E1410" s="140" t="s">
        <v>124</v>
      </c>
      <c r="F1410" s="140" t="s">
        <v>124</v>
      </c>
      <c r="G1410" s="140" t="s">
        <v>124</v>
      </c>
      <c r="H1410" s="140" t="s">
        <v>124</v>
      </c>
      <c r="I1410" s="140" t="s">
        <v>124</v>
      </c>
    </row>
    <row r="1411" spans="2:9">
      <c r="B1411" s="146" t="s">
        <v>293</v>
      </c>
      <c r="C1411" s="950" t="s">
        <v>124</v>
      </c>
      <c r="D1411" s="140" t="s">
        <v>124</v>
      </c>
      <c r="E1411" s="140" t="s">
        <v>124</v>
      </c>
      <c r="F1411" s="140" t="s">
        <v>124</v>
      </c>
      <c r="G1411" s="140" t="s">
        <v>124</v>
      </c>
      <c r="H1411" s="140" t="s">
        <v>124</v>
      </c>
      <c r="I1411" s="140" t="s">
        <v>124</v>
      </c>
    </row>
    <row r="1412" spans="2:9">
      <c r="B1412" s="146" t="s">
        <v>337</v>
      </c>
      <c r="C1412" s="950" t="s">
        <v>124</v>
      </c>
      <c r="D1412" s="140" t="s">
        <v>124</v>
      </c>
      <c r="E1412" s="140" t="s">
        <v>124</v>
      </c>
      <c r="F1412" s="140" t="s">
        <v>124</v>
      </c>
      <c r="G1412" s="140" t="s">
        <v>124</v>
      </c>
      <c r="H1412" s="140" t="s">
        <v>124</v>
      </c>
      <c r="I1412" s="140" t="s">
        <v>124</v>
      </c>
    </row>
    <row r="1413" spans="2:9">
      <c r="B1413" s="152" t="s">
        <v>294</v>
      </c>
      <c r="C1413" s="950" t="s">
        <v>124</v>
      </c>
      <c r="D1413" s="140" t="s">
        <v>124</v>
      </c>
      <c r="E1413" s="140" t="s">
        <v>124</v>
      </c>
      <c r="F1413" s="140" t="s">
        <v>124</v>
      </c>
      <c r="G1413" s="140" t="s">
        <v>124</v>
      </c>
      <c r="H1413" s="140" t="s">
        <v>124</v>
      </c>
      <c r="I1413" s="140" t="s">
        <v>124</v>
      </c>
    </row>
    <row r="1414" spans="2:9">
      <c r="B1414" s="152" t="s">
        <v>236</v>
      </c>
      <c r="C1414" s="950" t="s">
        <v>124</v>
      </c>
      <c r="D1414" s="140" t="s">
        <v>124</v>
      </c>
      <c r="E1414" s="140" t="s">
        <v>124</v>
      </c>
      <c r="F1414" s="140" t="s">
        <v>124</v>
      </c>
      <c r="G1414" s="140" t="s">
        <v>124</v>
      </c>
      <c r="H1414" s="140" t="s">
        <v>124</v>
      </c>
      <c r="I1414" s="140" t="s">
        <v>124</v>
      </c>
    </row>
    <row r="1415" spans="2:9">
      <c r="B1415" s="152"/>
      <c r="C1415" s="950"/>
      <c r="D1415" s="140"/>
      <c r="E1415" s="140"/>
      <c r="F1415" s="140"/>
      <c r="G1415" s="140"/>
      <c r="H1415" s="140"/>
      <c r="I1415" s="140"/>
    </row>
    <row r="1416" spans="2:9">
      <c r="B1416" s="93" t="s">
        <v>351</v>
      </c>
      <c r="C1416" s="950" t="s">
        <v>124</v>
      </c>
      <c r="D1416" s="140" t="s">
        <v>124</v>
      </c>
      <c r="E1416" s="140" t="s">
        <v>124</v>
      </c>
      <c r="F1416" s="140" t="s">
        <v>124</v>
      </c>
      <c r="G1416" s="140" t="s">
        <v>124</v>
      </c>
      <c r="H1416" s="140" t="s">
        <v>124</v>
      </c>
      <c r="I1416" s="140" t="s">
        <v>124</v>
      </c>
    </row>
    <row r="1417" spans="2:9">
      <c r="B1417" s="96" t="s">
        <v>309</v>
      </c>
      <c r="C1417" s="950" t="s">
        <v>124</v>
      </c>
      <c r="D1417" s="140" t="s">
        <v>124</v>
      </c>
      <c r="E1417" s="140" t="s">
        <v>124</v>
      </c>
      <c r="F1417" s="140" t="s">
        <v>124</v>
      </c>
      <c r="G1417" s="140" t="s">
        <v>124</v>
      </c>
      <c r="H1417" s="140" t="s">
        <v>124</v>
      </c>
      <c r="I1417" s="140" t="s">
        <v>124</v>
      </c>
    </row>
    <row r="1418" spans="2:9">
      <c r="B1418" s="96" t="s">
        <v>310</v>
      </c>
      <c r="C1418" s="950" t="s">
        <v>124</v>
      </c>
      <c r="D1418" s="140" t="s">
        <v>124</v>
      </c>
      <c r="E1418" s="140" t="s">
        <v>124</v>
      </c>
      <c r="F1418" s="140" t="s">
        <v>124</v>
      </c>
      <c r="G1418" s="140" t="s">
        <v>124</v>
      </c>
      <c r="H1418" s="140" t="s">
        <v>124</v>
      </c>
      <c r="I1418" s="140" t="s">
        <v>124</v>
      </c>
    </row>
    <row r="1419" spans="2:9">
      <c r="B1419" s="96" t="s">
        <v>311</v>
      </c>
      <c r="C1419" s="950" t="s">
        <v>124</v>
      </c>
      <c r="D1419" s="140" t="s">
        <v>124</v>
      </c>
      <c r="E1419" s="140" t="s">
        <v>124</v>
      </c>
      <c r="F1419" s="140" t="s">
        <v>124</v>
      </c>
      <c r="G1419" s="140" t="s">
        <v>124</v>
      </c>
      <c r="H1419" s="140" t="s">
        <v>124</v>
      </c>
      <c r="I1419" s="140" t="s">
        <v>124</v>
      </c>
    </row>
    <row r="1420" spans="2:9">
      <c r="B1420" s="96" t="s">
        <v>312</v>
      </c>
      <c r="C1420" s="950" t="s">
        <v>124</v>
      </c>
      <c r="D1420" s="140" t="s">
        <v>124</v>
      </c>
      <c r="E1420" s="140" t="s">
        <v>124</v>
      </c>
      <c r="F1420" s="140" t="s">
        <v>124</v>
      </c>
      <c r="G1420" s="140" t="s">
        <v>124</v>
      </c>
      <c r="H1420" s="140" t="s">
        <v>124</v>
      </c>
      <c r="I1420" s="140" t="s">
        <v>124</v>
      </c>
    </row>
    <row r="1421" spans="2:9">
      <c r="B1421" s="96" t="s">
        <v>313</v>
      </c>
      <c r="C1421" s="950" t="s">
        <v>124</v>
      </c>
      <c r="D1421" s="140" t="s">
        <v>124</v>
      </c>
      <c r="E1421" s="140" t="s">
        <v>124</v>
      </c>
      <c r="F1421" s="140" t="s">
        <v>124</v>
      </c>
      <c r="G1421" s="140" t="s">
        <v>124</v>
      </c>
      <c r="H1421" s="140" t="s">
        <v>124</v>
      </c>
      <c r="I1421" s="140" t="s">
        <v>124</v>
      </c>
    </row>
    <row r="1422" spans="2:9">
      <c r="B1422" s="96" t="s">
        <v>314</v>
      </c>
      <c r="C1422" s="950" t="s">
        <v>124</v>
      </c>
      <c r="D1422" s="140" t="s">
        <v>124</v>
      </c>
      <c r="E1422" s="140" t="s">
        <v>124</v>
      </c>
      <c r="F1422" s="140" t="s">
        <v>124</v>
      </c>
      <c r="G1422" s="140" t="s">
        <v>124</v>
      </c>
      <c r="H1422" s="140" t="s">
        <v>124</v>
      </c>
      <c r="I1422" s="140" t="s">
        <v>124</v>
      </c>
    </row>
    <row r="1423" spans="2:9">
      <c r="B1423" s="96"/>
      <c r="C1423" s="950"/>
      <c r="D1423" s="140"/>
      <c r="E1423" s="140"/>
      <c r="F1423" s="140"/>
      <c r="G1423" s="140"/>
      <c r="H1423" s="140"/>
      <c r="I1423" s="140"/>
    </row>
    <row r="1424" spans="2:9">
      <c r="B1424" s="952" t="s">
        <v>352</v>
      </c>
      <c r="C1424" s="950" t="s">
        <v>124</v>
      </c>
      <c r="D1424" s="140" t="s">
        <v>124</v>
      </c>
      <c r="E1424" s="140" t="s">
        <v>124</v>
      </c>
      <c r="F1424" s="140" t="s">
        <v>124</v>
      </c>
      <c r="G1424" s="140" t="s">
        <v>124</v>
      </c>
      <c r="H1424" s="140" t="s">
        <v>124</v>
      </c>
      <c r="I1424" s="140" t="s">
        <v>124</v>
      </c>
    </row>
    <row r="1425" spans="2:9">
      <c r="B1425" s="96" t="s">
        <v>309</v>
      </c>
      <c r="C1425" s="950" t="s">
        <v>124</v>
      </c>
      <c r="D1425" s="140" t="s">
        <v>124</v>
      </c>
      <c r="E1425" s="140" t="s">
        <v>124</v>
      </c>
      <c r="F1425" s="140" t="s">
        <v>124</v>
      </c>
      <c r="G1425" s="140" t="s">
        <v>124</v>
      </c>
      <c r="H1425" s="140" t="s">
        <v>124</v>
      </c>
      <c r="I1425" s="140" t="s">
        <v>124</v>
      </c>
    </row>
    <row r="1426" spans="2:9">
      <c r="B1426" s="96" t="s">
        <v>310</v>
      </c>
      <c r="C1426" s="950" t="s">
        <v>124</v>
      </c>
      <c r="D1426" s="140" t="s">
        <v>124</v>
      </c>
      <c r="E1426" s="140" t="s">
        <v>124</v>
      </c>
      <c r="F1426" s="140" t="s">
        <v>124</v>
      </c>
      <c r="G1426" s="140" t="s">
        <v>124</v>
      </c>
      <c r="H1426" s="140" t="s">
        <v>124</v>
      </c>
      <c r="I1426" s="140" t="s">
        <v>124</v>
      </c>
    </row>
    <row r="1427" spans="2:9">
      <c r="B1427" s="96" t="s">
        <v>311</v>
      </c>
      <c r="C1427" s="950" t="s">
        <v>124</v>
      </c>
      <c r="D1427" s="140" t="s">
        <v>124</v>
      </c>
      <c r="E1427" s="140" t="s">
        <v>124</v>
      </c>
      <c r="F1427" s="140" t="s">
        <v>124</v>
      </c>
      <c r="G1427" s="140" t="s">
        <v>124</v>
      </c>
      <c r="H1427" s="140" t="s">
        <v>124</v>
      </c>
      <c r="I1427" s="140" t="s">
        <v>124</v>
      </c>
    </row>
    <row r="1428" spans="2:9">
      <c r="B1428" s="96" t="s">
        <v>312</v>
      </c>
      <c r="C1428" s="950" t="s">
        <v>124</v>
      </c>
      <c r="D1428" s="140" t="s">
        <v>124</v>
      </c>
      <c r="E1428" s="140" t="s">
        <v>124</v>
      </c>
      <c r="F1428" s="140" t="s">
        <v>124</v>
      </c>
      <c r="G1428" s="140" t="s">
        <v>124</v>
      </c>
      <c r="H1428" s="140" t="s">
        <v>124</v>
      </c>
      <c r="I1428" s="140" t="s">
        <v>124</v>
      </c>
    </row>
    <row r="1429" spans="2:9">
      <c r="B1429" s="96" t="s">
        <v>313</v>
      </c>
      <c r="C1429" s="950" t="s">
        <v>124</v>
      </c>
      <c r="D1429" s="140" t="s">
        <v>124</v>
      </c>
      <c r="E1429" s="140" t="s">
        <v>124</v>
      </c>
      <c r="F1429" s="140" t="s">
        <v>124</v>
      </c>
      <c r="G1429" s="140" t="s">
        <v>124</v>
      </c>
      <c r="H1429" s="140" t="s">
        <v>124</v>
      </c>
      <c r="I1429" s="140" t="s">
        <v>124</v>
      </c>
    </row>
    <row r="1430" spans="2:9" ht="15" thickBot="1">
      <c r="B1430" s="133" t="s">
        <v>314</v>
      </c>
      <c r="C1430" s="156" t="s">
        <v>124</v>
      </c>
      <c r="D1430" s="156" t="s">
        <v>124</v>
      </c>
      <c r="E1430" s="156" t="s">
        <v>124</v>
      </c>
      <c r="F1430" s="156" t="s">
        <v>124</v>
      </c>
      <c r="G1430" s="156" t="s">
        <v>124</v>
      </c>
      <c r="H1430" s="156" t="s">
        <v>124</v>
      </c>
      <c r="I1430" s="140" t="s">
        <v>124</v>
      </c>
    </row>
    <row r="1431" spans="2:9" ht="15" thickTop="1">
      <c r="B1431" s="1313" t="s">
        <v>1543</v>
      </c>
      <c r="C1431" s="1313"/>
      <c r="D1431" s="1313"/>
      <c r="E1431" s="1313"/>
      <c r="F1431" s="1313"/>
      <c r="G1431" s="1313"/>
      <c r="H1431" s="1313"/>
      <c r="I1431" s="1313"/>
    </row>
    <row r="1432" spans="2:9">
      <c r="B1432" s="1311" t="s">
        <v>1544</v>
      </c>
      <c r="C1432" s="1311"/>
      <c r="D1432" s="1311"/>
      <c r="E1432" s="1311"/>
      <c r="F1432" s="1311"/>
      <c r="G1432" s="1311"/>
      <c r="H1432" s="1311"/>
      <c r="I1432" s="1311"/>
    </row>
    <row r="1433" spans="2:9">
      <c r="B1433" s="27"/>
      <c r="C1433" s="14"/>
      <c r="D1433" s="14"/>
      <c r="E1433" s="14"/>
      <c r="F1433" s="14"/>
      <c r="G1433" s="14"/>
      <c r="H1433" s="14"/>
      <c r="I1433" s="14"/>
    </row>
    <row r="1434" spans="2:9">
      <c r="B1434" s="24" t="s">
        <v>52</v>
      </c>
      <c r="C1434" s="24"/>
      <c r="D1434" s="24"/>
      <c r="E1434" s="24"/>
      <c r="F1434" s="24"/>
      <c r="G1434" s="24"/>
      <c r="H1434" s="882"/>
      <c r="I1434" s="882"/>
    </row>
    <row r="1435" spans="2:9">
      <c r="B1435" s="13" t="s">
        <v>51</v>
      </c>
      <c r="C1435" s="14"/>
      <c r="D1435" s="14"/>
      <c r="E1435" s="14"/>
      <c r="F1435" s="14"/>
      <c r="G1435" s="14"/>
      <c r="H1435" s="14"/>
      <c r="I1435" s="14"/>
    </row>
    <row r="1436" spans="2:9">
      <c r="B1436" s="127" t="s">
        <v>326</v>
      </c>
      <c r="C1436" s="14"/>
      <c r="D1436" s="14"/>
      <c r="E1436" s="14"/>
      <c r="F1436" s="14"/>
      <c r="G1436" s="14"/>
      <c r="H1436" s="14"/>
      <c r="I1436" s="14"/>
    </row>
    <row r="1437" spans="2:9">
      <c r="B1437" s="128"/>
      <c r="C1437" s="14"/>
      <c r="D1437" s="14"/>
      <c r="E1437" s="14"/>
      <c r="F1437" s="14"/>
      <c r="G1437" s="14"/>
      <c r="H1437" s="14"/>
      <c r="I1437" s="14"/>
    </row>
    <row r="1438" spans="2:9">
      <c r="B1438" s="16"/>
      <c r="C1438" s="17">
        <v>2014</v>
      </c>
      <c r="D1438" s="17">
        <v>2015</v>
      </c>
      <c r="E1438" s="17">
        <v>2016</v>
      </c>
      <c r="F1438" s="17">
        <v>2017</v>
      </c>
      <c r="G1438" s="17">
        <v>2018</v>
      </c>
      <c r="H1438" s="17">
        <v>2019</v>
      </c>
      <c r="I1438" s="17">
        <v>2020</v>
      </c>
    </row>
    <row r="1439" spans="2:9">
      <c r="B1439" s="92" t="s">
        <v>365</v>
      </c>
      <c r="C1439" s="14"/>
      <c r="D1439" s="14"/>
      <c r="E1439" s="14"/>
      <c r="F1439" s="14"/>
      <c r="G1439" s="14"/>
      <c r="H1439" s="14"/>
      <c r="I1439" s="14"/>
    </row>
    <row r="1440" spans="2:9" ht="15.6">
      <c r="B1440" s="93" t="s">
        <v>366</v>
      </c>
      <c r="C1440" s="48">
        <v>619</v>
      </c>
      <c r="D1440" s="48">
        <v>615</v>
      </c>
      <c r="E1440" s="48">
        <v>625</v>
      </c>
      <c r="F1440" s="48">
        <v>709</v>
      </c>
      <c r="G1440" s="48">
        <v>719</v>
      </c>
      <c r="H1440" s="48">
        <v>379</v>
      </c>
      <c r="I1440" s="48">
        <v>665</v>
      </c>
    </row>
    <row r="1441" spans="2:9" ht="15.6">
      <c r="B1441" s="96" t="s">
        <v>367</v>
      </c>
      <c r="C1441" s="48">
        <v>3</v>
      </c>
      <c r="D1441" s="48">
        <v>3</v>
      </c>
      <c r="E1441" s="48">
        <v>3</v>
      </c>
      <c r="F1441" s="48">
        <v>3</v>
      </c>
      <c r="G1441" s="48">
        <v>3</v>
      </c>
      <c r="H1441" s="48">
        <v>1</v>
      </c>
      <c r="I1441" s="48">
        <v>1</v>
      </c>
    </row>
    <row r="1442" spans="2:9" ht="15.6">
      <c r="B1442" s="96" t="s">
        <v>368</v>
      </c>
      <c r="C1442" s="48">
        <v>3</v>
      </c>
      <c r="D1442" s="48">
        <v>9</v>
      </c>
      <c r="E1442" s="48">
        <v>9</v>
      </c>
      <c r="F1442" s="48">
        <v>9</v>
      </c>
      <c r="G1442" s="48">
        <v>9</v>
      </c>
      <c r="H1442" s="48">
        <v>3</v>
      </c>
      <c r="I1442" s="48">
        <v>5</v>
      </c>
    </row>
    <row r="1443" spans="2:9" ht="15.6">
      <c r="B1443" s="96" t="s">
        <v>369</v>
      </c>
      <c r="C1443" s="48">
        <v>1</v>
      </c>
      <c r="D1443" s="48">
        <v>3</v>
      </c>
      <c r="E1443" s="48">
        <v>3</v>
      </c>
      <c r="F1443" s="48">
        <v>2</v>
      </c>
      <c r="G1443" s="48">
        <v>2</v>
      </c>
      <c r="H1443" s="48">
        <v>3</v>
      </c>
      <c r="I1443" s="48">
        <v>3</v>
      </c>
    </row>
    <row r="1444" spans="2:9">
      <c r="B1444" s="96" t="s">
        <v>330</v>
      </c>
      <c r="C1444" s="48">
        <v>130</v>
      </c>
      <c r="D1444" s="48">
        <v>133</v>
      </c>
      <c r="E1444" s="48">
        <v>131</v>
      </c>
      <c r="F1444" s="48">
        <v>131</v>
      </c>
      <c r="G1444" s="48">
        <v>129</v>
      </c>
      <c r="H1444" s="48">
        <v>60</v>
      </c>
      <c r="I1444" s="48">
        <v>65</v>
      </c>
    </row>
    <row r="1445" spans="2:9" ht="15.6">
      <c r="B1445" s="96" t="s">
        <v>370</v>
      </c>
      <c r="C1445" s="48">
        <v>482</v>
      </c>
      <c r="D1445" s="48">
        <v>467</v>
      </c>
      <c r="E1445" s="48">
        <v>479</v>
      </c>
      <c r="F1445" s="48">
        <v>564</v>
      </c>
      <c r="G1445" s="48">
        <v>576</v>
      </c>
      <c r="H1445" s="48">
        <v>312</v>
      </c>
      <c r="I1445" s="48">
        <v>591</v>
      </c>
    </row>
    <row r="1446" spans="2:9">
      <c r="B1446" s="96"/>
      <c r="C1446" s="132"/>
      <c r="D1446" s="132"/>
      <c r="E1446" s="132"/>
      <c r="F1446" s="132"/>
      <c r="G1446" s="132"/>
      <c r="H1446" s="132"/>
      <c r="I1446" s="132"/>
    </row>
    <row r="1447" spans="2:9">
      <c r="B1447" s="93" t="s">
        <v>371</v>
      </c>
      <c r="C1447" s="45">
        <v>618</v>
      </c>
      <c r="D1447" s="45">
        <v>612</v>
      </c>
      <c r="E1447" s="45">
        <v>622</v>
      </c>
      <c r="F1447" s="45">
        <v>701</v>
      </c>
      <c r="G1447" s="45">
        <v>709</v>
      </c>
      <c r="H1447" s="45">
        <v>379</v>
      </c>
      <c r="I1447" s="45">
        <v>656</v>
      </c>
    </row>
    <row r="1448" spans="2:9">
      <c r="B1448" s="96" t="s">
        <v>328</v>
      </c>
      <c r="C1448" s="45">
        <v>3</v>
      </c>
      <c r="D1448" s="45">
        <v>3</v>
      </c>
      <c r="E1448" s="45">
        <v>3</v>
      </c>
      <c r="F1448" s="45">
        <v>3</v>
      </c>
      <c r="G1448" s="45">
        <v>3</v>
      </c>
      <c r="H1448" s="45">
        <v>1</v>
      </c>
      <c r="I1448" s="45">
        <v>1</v>
      </c>
    </row>
    <row r="1449" spans="2:9">
      <c r="B1449" s="96" t="s">
        <v>372</v>
      </c>
      <c r="C1449" s="45">
        <v>3</v>
      </c>
      <c r="D1449" s="45">
        <v>9</v>
      </c>
      <c r="E1449" s="45">
        <v>9</v>
      </c>
      <c r="F1449" s="45">
        <v>9</v>
      </c>
      <c r="G1449" s="45">
        <v>9</v>
      </c>
      <c r="H1449" s="45">
        <v>3</v>
      </c>
      <c r="I1449" s="45">
        <v>5</v>
      </c>
    </row>
    <row r="1450" spans="2:9">
      <c r="B1450" s="96" t="s">
        <v>373</v>
      </c>
      <c r="C1450" s="45" t="s">
        <v>124</v>
      </c>
      <c r="D1450" s="45" t="s">
        <v>124</v>
      </c>
      <c r="E1450" s="45" t="s">
        <v>124</v>
      </c>
      <c r="F1450" s="45" t="s">
        <v>124</v>
      </c>
      <c r="G1450" s="45" t="s">
        <v>124</v>
      </c>
      <c r="H1450" s="45">
        <v>3</v>
      </c>
      <c r="I1450" s="45">
        <v>0</v>
      </c>
    </row>
    <row r="1451" spans="2:9">
      <c r="B1451" s="96" t="s">
        <v>330</v>
      </c>
      <c r="C1451" s="45">
        <v>130</v>
      </c>
      <c r="D1451" s="45">
        <v>133</v>
      </c>
      <c r="E1451" s="45">
        <v>131</v>
      </c>
      <c r="F1451" s="45">
        <v>131</v>
      </c>
      <c r="G1451" s="45">
        <v>129</v>
      </c>
      <c r="H1451" s="45">
        <v>60</v>
      </c>
      <c r="I1451" s="45">
        <v>65</v>
      </c>
    </row>
    <row r="1452" spans="2:9">
      <c r="B1452" s="96" t="s">
        <v>331</v>
      </c>
      <c r="C1452" s="45">
        <v>482</v>
      </c>
      <c r="D1452" s="45">
        <v>467</v>
      </c>
      <c r="E1452" s="45">
        <v>479</v>
      </c>
      <c r="F1452" s="45">
        <v>558</v>
      </c>
      <c r="G1452" s="45">
        <v>568</v>
      </c>
      <c r="H1452" s="45">
        <v>312</v>
      </c>
      <c r="I1452" s="45">
        <v>585</v>
      </c>
    </row>
    <row r="1453" spans="2:9">
      <c r="B1453" s="96"/>
      <c r="C1453" s="45"/>
      <c r="D1453" s="45"/>
      <c r="E1453" s="45"/>
      <c r="F1453" s="45"/>
      <c r="G1453" s="45"/>
      <c r="H1453" s="45"/>
      <c r="I1453" s="45"/>
    </row>
    <row r="1454" spans="2:9">
      <c r="B1454" s="93" t="s">
        <v>374</v>
      </c>
      <c r="C1454" s="45">
        <v>1</v>
      </c>
      <c r="D1454" s="45">
        <v>3</v>
      </c>
      <c r="E1454" s="45">
        <v>3</v>
      </c>
      <c r="F1454" s="45">
        <v>8</v>
      </c>
      <c r="G1454" s="45">
        <v>8</v>
      </c>
      <c r="H1454" s="45">
        <v>0</v>
      </c>
      <c r="I1454" s="45">
        <v>9</v>
      </c>
    </row>
    <row r="1455" spans="2:9">
      <c r="B1455" s="96" t="s">
        <v>328</v>
      </c>
      <c r="C1455" s="45" t="s">
        <v>124</v>
      </c>
      <c r="D1455" s="45" t="s">
        <v>124</v>
      </c>
      <c r="E1455" s="45" t="s">
        <v>124</v>
      </c>
      <c r="F1455" s="45" t="s">
        <v>124</v>
      </c>
      <c r="G1455" s="45" t="s">
        <v>124</v>
      </c>
      <c r="H1455" s="45">
        <v>0</v>
      </c>
      <c r="I1455" s="45">
        <v>0</v>
      </c>
    </row>
    <row r="1456" spans="2:9">
      <c r="B1456" s="96" t="s">
        <v>372</v>
      </c>
      <c r="C1456" s="45" t="s">
        <v>124</v>
      </c>
      <c r="D1456" s="45" t="s">
        <v>124</v>
      </c>
      <c r="E1456" s="45" t="s">
        <v>124</v>
      </c>
      <c r="F1456" s="45" t="s">
        <v>124</v>
      </c>
      <c r="G1456" s="45" t="s">
        <v>124</v>
      </c>
      <c r="H1456" s="45">
        <v>0</v>
      </c>
      <c r="I1456" s="45">
        <v>0</v>
      </c>
    </row>
    <row r="1457" spans="2:9">
      <c r="B1457" s="96" t="s">
        <v>373</v>
      </c>
      <c r="C1457" s="45">
        <v>1</v>
      </c>
      <c r="D1457" s="45">
        <v>3</v>
      </c>
      <c r="E1457" s="45">
        <v>3</v>
      </c>
      <c r="F1457" s="45">
        <v>2</v>
      </c>
      <c r="G1457" s="45">
        <v>2</v>
      </c>
      <c r="H1457" s="45">
        <v>0</v>
      </c>
      <c r="I1457" s="45">
        <v>3</v>
      </c>
    </row>
    <row r="1458" spans="2:9">
      <c r="B1458" s="96" t="s">
        <v>330</v>
      </c>
      <c r="C1458" s="45" t="s">
        <v>124</v>
      </c>
      <c r="D1458" s="45" t="s">
        <v>124</v>
      </c>
      <c r="E1458" s="45" t="s">
        <v>124</v>
      </c>
      <c r="F1458" s="45" t="s">
        <v>124</v>
      </c>
      <c r="G1458" s="45" t="s">
        <v>124</v>
      </c>
      <c r="H1458" s="45">
        <v>0</v>
      </c>
      <c r="I1458" s="45">
        <v>0</v>
      </c>
    </row>
    <row r="1459" spans="2:9">
      <c r="B1459" s="96" t="s">
        <v>331</v>
      </c>
      <c r="C1459" s="741" t="s">
        <v>124</v>
      </c>
      <c r="D1459" s="45" t="s">
        <v>124</v>
      </c>
      <c r="E1459" s="45" t="s">
        <v>124</v>
      </c>
      <c r="F1459" s="45">
        <v>6</v>
      </c>
      <c r="G1459" s="45">
        <v>6</v>
      </c>
      <c r="H1459" s="45">
        <v>0</v>
      </c>
      <c r="I1459" s="45">
        <v>6</v>
      </c>
    </row>
    <row r="1460" spans="2:9">
      <c r="B1460" s="96"/>
      <c r="C1460" s="741"/>
      <c r="D1460" s="45"/>
      <c r="E1460" s="45"/>
      <c r="F1460" s="45"/>
      <c r="G1460" s="45"/>
      <c r="H1460" s="45"/>
      <c r="I1460" s="45"/>
    </row>
    <row r="1461" spans="2:9">
      <c r="B1461" s="688" t="s">
        <v>286</v>
      </c>
      <c r="C1461" s="687"/>
      <c r="D1461" s="687"/>
      <c r="E1461" s="687"/>
      <c r="F1461" s="687"/>
      <c r="G1461" s="687"/>
      <c r="H1461" s="687"/>
      <c r="I1461" s="687"/>
    </row>
    <row r="1462" spans="2:9" ht="15.6">
      <c r="B1462" s="93" t="s">
        <v>366</v>
      </c>
      <c r="C1462" s="687" t="s">
        <v>124</v>
      </c>
      <c r="D1462" s="687">
        <v>162</v>
      </c>
      <c r="E1462" s="687">
        <v>337</v>
      </c>
      <c r="F1462" s="687">
        <v>327</v>
      </c>
      <c r="G1462" s="687">
        <v>332</v>
      </c>
      <c r="H1462" s="687">
        <v>340</v>
      </c>
      <c r="I1462" s="687">
        <v>281</v>
      </c>
    </row>
    <row r="1463" spans="2:9" ht="15.6">
      <c r="B1463" s="96" t="s">
        <v>367</v>
      </c>
      <c r="C1463" s="687">
        <v>0</v>
      </c>
      <c r="D1463" s="687">
        <v>0</v>
      </c>
      <c r="E1463" s="687">
        <v>0</v>
      </c>
      <c r="F1463" s="687">
        <v>0</v>
      </c>
      <c r="G1463" s="687">
        <v>0</v>
      </c>
      <c r="H1463" s="687">
        <v>0</v>
      </c>
      <c r="I1463" s="687">
        <v>0</v>
      </c>
    </row>
    <row r="1464" spans="2:9" ht="15.6">
      <c r="B1464" s="96" t="s">
        <v>368</v>
      </c>
      <c r="C1464" s="687">
        <v>0</v>
      </c>
      <c r="D1464" s="687">
        <v>0</v>
      </c>
      <c r="E1464" s="687">
        <v>0</v>
      </c>
      <c r="F1464" s="687">
        <v>0</v>
      </c>
      <c r="G1464" s="687">
        <v>0</v>
      </c>
      <c r="H1464" s="687">
        <v>0</v>
      </c>
      <c r="I1464" s="687">
        <v>0</v>
      </c>
    </row>
    <row r="1465" spans="2:9" ht="15.6">
      <c r="B1465" s="96" t="s">
        <v>369</v>
      </c>
      <c r="C1465" s="687">
        <v>0</v>
      </c>
      <c r="D1465" s="687">
        <v>0</v>
      </c>
      <c r="E1465" s="687">
        <v>0</v>
      </c>
      <c r="F1465" s="687">
        <v>0</v>
      </c>
      <c r="G1465" s="687">
        <v>0</v>
      </c>
      <c r="H1465" s="687">
        <v>0</v>
      </c>
      <c r="I1465" s="687">
        <v>0</v>
      </c>
    </row>
    <row r="1466" spans="2:9">
      <c r="B1466" s="96" t="s">
        <v>330</v>
      </c>
      <c r="C1466" s="687">
        <v>0</v>
      </c>
      <c r="D1466" s="687">
        <v>60</v>
      </c>
      <c r="E1466" s="687">
        <v>62</v>
      </c>
      <c r="F1466" s="687">
        <v>61</v>
      </c>
      <c r="G1466" s="687">
        <v>64</v>
      </c>
      <c r="H1466" s="687">
        <v>78</v>
      </c>
      <c r="I1466" s="687">
        <v>78</v>
      </c>
    </row>
    <row r="1467" spans="2:9" ht="15.6">
      <c r="B1467" s="96" t="s">
        <v>370</v>
      </c>
      <c r="C1467" s="687">
        <v>0</v>
      </c>
      <c r="D1467" s="687">
        <v>102</v>
      </c>
      <c r="E1467" s="687">
        <v>275</v>
      </c>
      <c r="F1467" s="687">
        <v>266</v>
      </c>
      <c r="G1467" s="687">
        <v>268</v>
      </c>
      <c r="H1467" s="687">
        <v>262</v>
      </c>
      <c r="I1467" s="687">
        <v>203</v>
      </c>
    </row>
    <row r="1468" spans="2:9">
      <c r="B1468" s="96"/>
      <c r="C1468" s="687"/>
      <c r="D1468" s="687"/>
      <c r="E1468" s="687"/>
      <c r="F1468" s="687"/>
      <c r="G1468" s="687"/>
      <c r="H1468" s="687"/>
      <c r="I1468" s="687"/>
    </row>
    <row r="1469" spans="2:9">
      <c r="B1469" s="93" t="s">
        <v>371</v>
      </c>
      <c r="C1469" s="687" t="s">
        <v>124</v>
      </c>
      <c r="D1469" s="687">
        <v>162</v>
      </c>
      <c r="E1469" s="687">
        <v>337</v>
      </c>
      <c r="F1469" s="687">
        <v>327</v>
      </c>
      <c r="G1469" s="687">
        <v>332</v>
      </c>
      <c r="H1469" s="687">
        <v>340</v>
      </c>
      <c r="I1469" s="687">
        <v>281</v>
      </c>
    </row>
    <row r="1470" spans="2:9">
      <c r="B1470" s="96" t="s">
        <v>328</v>
      </c>
      <c r="C1470" s="687">
        <v>0</v>
      </c>
      <c r="D1470" s="687">
        <v>0</v>
      </c>
      <c r="E1470" s="687">
        <v>0</v>
      </c>
      <c r="F1470" s="687">
        <v>0</v>
      </c>
      <c r="G1470" s="687">
        <v>0</v>
      </c>
      <c r="H1470" s="687">
        <v>0</v>
      </c>
      <c r="I1470" s="687">
        <v>0</v>
      </c>
    </row>
    <row r="1471" spans="2:9">
      <c r="B1471" s="96" t="s">
        <v>372</v>
      </c>
      <c r="C1471" s="687">
        <v>0</v>
      </c>
      <c r="D1471" s="687">
        <v>0</v>
      </c>
      <c r="E1471" s="687">
        <v>0</v>
      </c>
      <c r="F1471" s="687">
        <v>0</v>
      </c>
      <c r="G1471" s="687">
        <v>0</v>
      </c>
      <c r="H1471" s="687">
        <v>0</v>
      </c>
      <c r="I1471" s="687">
        <v>0</v>
      </c>
    </row>
    <row r="1472" spans="2:9">
      <c r="B1472" s="96" t="s">
        <v>373</v>
      </c>
      <c r="C1472" s="687">
        <v>0</v>
      </c>
      <c r="D1472" s="687">
        <v>0</v>
      </c>
      <c r="E1472" s="687">
        <v>0</v>
      </c>
      <c r="F1472" s="687">
        <v>0</v>
      </c>
      <c r="G1472" s="687">
        <v>0</v>
      </c>
      <c r="H1472" s="687">
        <v>0</v>
      </c>
      <c r="I1472" s="687">
        <v>0</v>
      </c>
    </row>
    <row r="1473" spans="2:9">
      <c r="B1473" s="96" t="s">
        <v>330</v>
      </c>
      <c r="C1473" s="687">
        <v>0</v>
      </c>
      <c r="D1473" s="687">
        <v>60</v>
      </c>
      <c r="E1473" s="687">
        <v>62</v>
      </c>
      <c r="F1473" s="687">
        <v>61</v>
      </c>
      <c r="G1473" s="687">
        <v>64</v>
      </c>
      <c r="H1473" s="687">
        <v>78</v>
      </c>
      <c r="I1473" s="687">
        <v>78</v>
      </c>
    </row>
    <row r="1474" spans="2:9">
      <c r="B1474" s="96" t="s">
        <v>331</v>
      </c>
      <c r="C1474" s="687">
        <v>0</v>
      </c>
      <c r="D1474" s="687">
        <v>102</v>
      </c>
      <c r="E1474" s="687">
        <v>275</v>
      </c>
      <c r="F1474" s="687">
        <v>266</v>
      </c>
      <c r="G1474" s="687">
        <v>268</v>
      </c>
      <c r="H1474" s="687">
        <v>262</v>
      </c>
      <c r="I1474" s="687">
        <v>203</v>
      </c>
    </row>
    <row r="1475" spans="2:9">
      <c r="B1475" s="96"/>
      <c r="C1475" s="687"/>
      <c r="D1475" s="687"/>
      <c r="E1475" s="687"/>
      <c r="F1475" s="687"/>
      <c r="G1475" s="687"/>
      <c r="H1475" s="687"/>
      <c r="I1475" s="687"/>
    </row>
    <row r="1476" spans="2:9">
      <c r="B1476" s="93" t="s">
        <v>374</v>
      </c>
      <c r="C1476" s="687">
        <v>0</v>
      </c>
      <c r="D1476" s="687">
        <v>0</v>
      </c>
      <c r="E1476" s="687">
        <v>0</v>
      </c>
      <c r="F1476" s="687">
        <v>0</v>
      </c>
      <c r="G1476" s="687">
        <v>0</v>
      </c>
      <c r="H1476" s="45">
        <v>0</v>
      </c>
      <c r="I1476" s="45">
        <v>0</v>
      </c>
    </row>
    <row r="1477" spans="2:9">
      <c r="B1477" s="96" t="s">
        <v>328</v>
      </c>
      <c r="C1477" s="687">
        <v>0</v>
      </c>
      <c r="D1477" s="687">
        <v>0</v>
      </c>
      <c r="E1477" s="687">
        <v>0</v>
      </c>
      <c r="F1477" s="687">
        <v>0</v>
      </c>
      <c r="G1477" s="687">
        <v>0</v>
      </c>
      <c r="H1477" s="45">
        <v>0</v>
      </c>
      <c r="I1477" s="45">
        <v>0</v>
      </c>
    </row>
    <row r="1478" spans="2:9">
      <c r="B1478" s="96" t="s">
        <v>372</v>
      </c>
      <c r="C1478" s="687">
        <v>0</v>
      </c>
      <c r="D1478" s="687">
        <v>0</v>
      </c>
      <c r="E1478" s="687">
        <v>0</v>
      </c>
      <c r="F1478" s="687">
        <v>0</v>
      </c>
      <c r="G1478" s="687">
        <v>0</v>
      </c>
      <c r="H1478" s="45">
        <v>0</v>
      </c>
      <c r="I1478" s="45">
        <v>0</v>
      </c>
    </row>
    <row r="1479" spans="2:9">
      <c r="B1479" s="96" t="s">
        <v>373</v>
      </c>
      <c r="C1479" s="687">
        <v>0</v>
      </c>
      <c r="D1479" s="687">
        <v>0</v>
      </c>
      <c r="E1479" s="687">
        <v>0</v>
      </c>
      <c r="F1479" s="687">
        <v>0</v>
      </c>
      <c r="G1479" s="687">
        <v>0</v>
      </c>
      <c r="H1479" s="45">
        <v>0</v>
      </c>
      <c r="I1479" s="45">
        <v>0</v>
      </c>
    </row>
    <row r="1480" spans="2:9">
      <c r="B1480" s="96" t="s">
        <v>330</v>
      </c>
      <c r="C1480" s="687">
        <v>0</v>
      </c>
      <c r="D1480" s="687">
        <v>0</v>
      </c>
      <c r="E1480" s="687">
        <v>0</v>
      </c>
      <c r="F1480" s="687">
        <v>0</v>
      </c>
      <c r="G1480" s="687">
        <v>0</v>
      </c>
      <c r="H1480" s="45">
        <v>0</v>
      </c>
      <c r="I1480" s="45">
        <v>0</v>
      </c>
    </row>
    <row r="1481" spans="2:9" ht="15" thickBot="1">
      <c r="B1481" s="133" t="s">
        <v>331</v>
      </c>
      <c r="C1481" s="687">
        <v>0</v>
      </c>
      <c r="D1481" s="687">
        <v>0</v>
      </c>
      <c r="E1481" s="687">
        <v>0</v>
      </c>
      <c r="F1481" s="687">
        <v>0</v>
      </c>
      <c r="G1481" s="687">
        <v>0</v>
      </c>
      <c r="H1481" s="45">
        <v>0</v>
      </c>
      <c r="I1481" s="45">
        <v>0</v>
      </c>
    </row>
    <row r="1482" spans="2:9" ht="15" thickTop="1">
      <c r="B1482" s="1313" t="s">
        <v>1545</v>
      </c>
      <c r="C1482" s="1313"/>
      <c r="D1482" s="1313"/>
      <c r="E1482" s="1313"/>
      <c r="F1482" s="1313"/>
      <c r="G1482" s="1313"/>
      <c r="H1482" s="1313"/>
      <c r="I1482" s="1313"/>
    </row>
    <row r="1483" spans="2:9">
      <c r="B1483" s="1311" t="s">
        <v>375</v>
      </c>
      <c r="C1483" s="1311"/>
      <c r="D1483" s="1311"/>
      <c r="E1483" s="1311"/>
      <c r="F1483" s="1311"/>
      <c r="G1483" s="1311"/>
      <c r="H1483" s="1311"/>
      <c r="I1483" s="1311"/>
    </row>
    <row r="1484" spans="2:9">
      <c r="B1484" s="134"/>
      <c r="C1484" s="14"/>
      <c r="D1484" s="14"/>
      <c r="E1484" s="14"/>
      <c r="F1484" s="14"/>
      <c r="G1484" s="14"/>
      <c r="H1484" s="14"/>
      <c r="I1484" s="14"/>
    </row>
    <row r="1485" spans="2:9">
      <c r="B1485" s="24" t="s">
        <v>54</v>
      </c>
      <c r="C1485" s="24"/>
      <c r="D1485" s="24"/>
      <c r="E1485" s="24"/>
      <c r="F1485" s="24"/>
      <c r="G1485" s="24"/>
      <c r="H1485" s="882"/>
      <c r="I1485" s="882"/>
    </row>
    <row r="1486" spans="2:9">
      <c r="B1486" s="13" t="s">
        <v>53</v>
      </c>
      <c r="C1486" s="14"/>
      <c r="D1486" s="14"/>
      <c r="E1486" s="14"/>
      <c r="F1486" s="14"/>
      <c r="G1486" s="14"/>
      <c r="H1486" s="14"/>
      <c r="I1486" s="14"/>
    </row>
    <row r="1487" spans="2:9">
      <c r="B1487" s="134" t="s">
        <v>376</v>
      </c>
      <c r="C1487" s="14"/>
      <c r="D1487" s="14"/>
      <c r="E1487" s="14"/>
      <c r="F1487" s="14"/>
      <c r="G1487" s="14"/>
      <c r="H1487" s="14"/>
      <c r="I1487" s="14"/>
    </row>
    <row r="1488" spans="2:9">
      <c r="B1488" s="134"/>
      <c r="C1488" s="14"/>
      <c r="D1488" s="14"/>
      <c r="E1488" s="14"/>
      <c r="F1488" s="14"/>
      <c r="G1488" s="14"/>
      <c r="H1488" s="14"/>
      <c r="I1488" s="14"/>
    </row>
    <row r="1489" spans="2:9">
      <c r="B1489" s="16"/>
      <c r="C1489" s="17">
        <v>2014</v>
      </c>
      <c r="D1489" s="17">
        <v>2015</v>
      </c>
      <c r="E1489" s="17">
        <v>2016</v>
      </c>
      <c r="F1489" s="17">
        <v>2017</v>
      </c>
      <c r="G1489" s="17">
        <v>2018</v>
      </c>
      <c r="H1489" s="17">
        <v>2019</v>
      </c>
      <c r="I1489" s="17">
        <v>2020</v>
      </c>
    </row>
    <row r="1490" spans="2:9">
      <c r="B1490" s="92" t="s">
        <v>377</v>
      </c>
      <c r="C1490" s="14"/>
      <c r="D1490" s="14"/>
      <c r="E1490" s="14"/>
      <c r="F1490" s="14"/>
      <c r="G1490" s="14"/>
      <c r="H1490" s="14"/>
      <c r="I1490" s="14"/>
    </row>
    <row r="1491" spans="2:9">
      <c r="B1491" s="93" t="s">
        <v>378</v>
      </c>
      <c r="C1491" s="162">
        <v>4428</v>
      </c>
      <c r="D1491" s="36">
        <v>4380</v>
      </c>
      <c r="E1491" s="36">
        <v>4620</v>
      </c>
      <c r="F1491" s="36">
        <v>9922</v>
      </c>
      <c r="G1491" s="36">
        <v>5070</v>
      </c>
      <c r="H1491" s="36">
        <v>5484</v>
      </c>
      <c r="I1491" s="36">
        <v>4665</v>
      </c>
    </row>
    <row r="1492" spans="2:9">
      <c r="B1492" s="96" t="s">
        <v>291</v>
      </c>
      <c r="C1492" s="162">
        <v>4428</v>
      </c>
      <c r="D1492" s="36">
        <v>4380</v>
      </c>
      <c r="E1492" s="36">
        <v>4620</v>
      </c>
      <c r="F1492" s="36">
        <v>9922</v>
      </c>
      <c r="G1492" s="36">
        <v>5070</v>
      </c>
      <c r="H1492" s="36">
        <v>1535</v>
      </c>
      <c r="I1492" s="36">
        <v>1094</v>
      </c>
    </row>
    <row r="1493" spans="2:9">
      <c r="B1493" s="136" t="s">
        <v>292</v>
      </c>
      <c r="C1493" s="162" t="s">
        <v>124</v>
      </c>
      <c r="D1493" s="36" t="s">
        <v>124</v>
      </c>
      <c r="E1493" s="36" t="s">
        <v>124</v>
      </c>
      <c r="F1493" s="36" t="s">
        <v>124</v>
      </c>
      <c r="G1493" s="36" t="s">
        <v>124</v>
      </c>
      <c r="H1493" s="36">
        <v>153</v>
      </c>
      <c r="I1493" s="36">
        <v>131</v>
      </c>
    </row>
    <row r="1494" spans="2:9">
      <c r="B1494" s="136" t="s">
        <v>293</v>
      </c>
      <c r="C1494" s="162" t="s">
        <v>124</v>
      </c>
      <c r="D1494" s="36" t="s">
        <v>124</v>
      </c>
      <c r="E1494" s="36" t="s">
        <v>124</v>
      </c>
      <c r="F1494" s="36" t="s">
        <v>124</v>
      </c>
      <c r="G1494" s="36" t="s">
        <v>124</v>
      </c>
      <c r="H1494" s="36">
        <v>1382</v>
      </c>
      <c r="I1494" s="36">
        <v>963</v>
      </c>
    </row>
    <row r="1495" spans="2:9">
      <c r="B1495" s="96" t="s">
        <v>294</v>
      </c>
      <c r="C1495" s="162" t="s">
        <v>124</v>
      </c>
      <c r="D1495" s="36" t="s">
        <v>124</v>
      </c>
      <c r="E1495" s="36" t="s">
        <v>124</v>
      </c>
      <c r="F1495" s="36" t="s">
        <v>124</v>
      </c>
      <c r="G1495" s="36" t="s">
        <v>124</v>
      </c>
      <c r="H1495" s="36">
        <v>1406</v>
      </c>
      <c r="I1495" s="36">
        <v>1337</v>
      </c>
    </row>
    <row r="1496" spans="2:9">
      <c r="B1496" s="96" t="s">
        <v>236</v>
      </c>
      <c r="C1496" s="744" t="s">
        <v>124</v>
      </c>
      <c r="D1496" s="36" t="s">
        <v>124</v>
      </c>
      <c r="E1496" s="36" t="s">
        <v>124</v>
      </c>
      <c r="F1496" s="36" t="s">
        <v>124</v>
      </c>
      <c r="G1496" s="36" t="s">
        <v>124</v>
      </c>
      <c r="H1496" s="36">
        <v>2543</v>
      </c>
      <c r="I1496" s="36">
        <v>2234</v>
      </c>
    </row>
    <row r="1497" spans="2:9">
      <c r="B1497" s="96"/>
      <c r="C1497" s="744"/>
      <c r="D1497" s="36"/>
      <c r="E1497" s="36"/>
      <c r="F1497" s="36"/>
      <c r="G1497" s="36"/>
      <c r="H1497" s="36"/>
      <c r="I1497" s="36"/>
    </row>
    <row r="1498" spans="2:9">
      <c r="B1498" s="688" t="s">
        <v>286</v>
      </c>
      <c r="C1498" s="687"/>
      <c r="D1498" s="1020"/>
      <c r="E1498" s="1020"/>
      <c r="F1498" s="1020"/>
      <c r="G1498" s="1020"/>
      <c r="H1498" s="1020"/>
      <c r="I1498" s="1020"/>
    </row>
    <row r="1499" spans="2:9">
      <c r="B1499" s="93" t="s">
        <v>378</v>
      </c>
      <c r="C1499" s="687" t="s">
        <v>124</v>
      </c>
      <c r="D1499" s="36">
        <v>192</v>
      </c>
      <c r="E1499" s="36">
        <v>155</v>
      </c>
      <c r="F1499" s="36">
        <v>1538</v>
      </c>
      <c r="G1499" s="36">
        <v>3266</v>
      </c>
      <c r="H1499" s="36">
        <v>3653</v>
      </c>
      <c r="I1499" s="36">
        <v>3294</v>
      </c>
    </row>
    <row r="1500" spans="2:9">
      <c r="B1500" s="96" t="s">
        <v>291</v>
      </c>
      <c r="C1500" s="687">
        <v>0</v>
      </c>
      <c r="D1500" s="36">
        <v>192</v>
      </c>
      <c r="E1500" s="36">
        <v>155</v>
      </c>
      <c r="F1500" s="36">
        <v>1538</v>
      </c>
      <c r="G1500" s="36">
        <v>3266</v>
      </c>
      <c r="H1500" s="36">
        <v>3653</v>
      </c>
      <c r="I1500" s="36">
        <v>3294</v>
      </c>
    </row>
    <row r="1501" spans="2:9">
      <c r="B1501" s="136" t="s">
        <v>292</v>
      </c>
      <c r="C1501" s="687">
        <v>0</v>
      </c>
      <c r="D1501" s="1020">
        <v>127</v>
      </c>
      <c r="E1501" s="1020">
        <v>36</v>
      </c>
      <c r="F1501" s="1020">
        <v>9</v>
      </c>
      <c r="G1501" s="1020">
        <v>8</v>
      </c>
      <c r="H1501" s="1020">
        <v>5</v>
      </c>
      <c r="I1501" s="1020">
        <v>9</v>
      </c>
    </row>
    <row r="1502" spans="2:9">
      <c r="B1502" s="136" t="s">
        <v>293</v>
      </c>
      <c r="C1502" s="687">
        <v>0</v>
      </c>
      <c r="D1502" s="1020">
        <v>65</v>
      </c>
      <c r="E1502" s="1020">
        <v>119</v>
      </c>
      <c r="F1502" s="1020">
        <v>1529</v>
      </c>
      <c r="G1502" s="1020">
        <v>3258</v>
      </c>
      <c r="H1502" s="1020">
        <v>3648</v>
      </c>
      <c r="I1502" s="1020">
        <v>3285</v>
      </c>
    </row>
    <row r="1503" spans="2:9">
      <c r="B1503" s="96" t="s">
        <v>294</v>
      </c>
      <c r="C1503" s="687">
        <v>0</v>
      </c>
      <c r="D1503" s="1020">
        <v>0</v>
      </c>
      <c r="E1503" s="1020">
        <v>0</v>
      </c>
      <c r="F1503" s="1020">
        <v>0</v>
      </c>
      <c r="G1503" s="1020">
        <v>0</v>
      </c>
      <c r="H1503" s="1020">
        <v>0</v>
      </c>
      <c r="I1503" s="1020">
        <v>0</v>
      </c>
    </row>
    <row r="1504" spans="2:9" ht="15" thickBot="1">
      <c r="B1504" s="133" t="s">
        <v>236</v>
      </c>
      <c r="C1504" s="745">
        <v>0</v>
      </c>
      <c r="D1504" s="1021">
        <v>0</v>
      </c>
      <c r="E1504" s="1021">
        <v>0</v>
      </c>
      <c r="F1504" s="1021">
        <v>0</v>
      </c>
      <c r="G1504" s="1021">
        <v>0</v>
      </c>
      <c r="H1504" s="1021">
        <v>0</v>
      </c>
      <c r="I1504" s="1021">
        <v>0</v>
      </c>
    </row>
    <row r="1505" spans="2:9" ht="15" thickTop="1">
      <c r="B1505" s="1314" t="s">
        <v>1545</v>
      </c>
      <c r="C1505" s="1314"/>
      <c r="D1505" s="1314"/>
      <c r="E1505" s="1314"/>
      <c r="F1505" s="1314"/>
      <c r="G1505" s="1314"/>
      <c r="H1505" s="1314"/>
      <c r="I1505" s="14"/>
    </row>
    <row r="1506" spans="2:9">
      <c r="B1506" s="141"/>
      <c r="C1506" s="14"/>
      <c r="D1506" s="14"/>
      <c r="E1506" s="14"/>
      <c r="F1506" s="14"/>
      <c r="G1506" s="14"/>
      <c r="H1506" s="14"/>
      <c r="I1506" s="14"/>
    </row>
    <row r="1507" spans="2:9">
      <c r="B1507" s="24" t="s">
        <v>56</v>
      </c>
      <c r="C1507" s="24"/>
      <c r="D1507" s="24"/>
      <c r="E1507" s="24"/>
      <c r="F1507" s="24"/>
      <c r="G1507" s="24"/>
      <c r="H1507" s="882"/>
      <c r="I1507" s="882"/>
    </row>
    <row r="1508" spans="2:9">
      <c r="B1508" s="13" t="s">
        <v>55</v>
      </c>
      <c r="C1508" s="14"/>
      <c r="D1508" s="14"/>
      <c r="E1508" s="14"/>
      <c r="F1508" s="14"/>
      <c r="G1508" s="14"/>
      <c r="H1508" s="14"/>
      <c r="I1508" s="14"/>
    </row>
    <row r="1509" spans="2:9">
      <c r="B1509" s="142" t="s">
        <v>379</v>
      </c>
      <c r="C1509" s="14"/>
      <c r="D1509" s="14"/>
      <c r="E1509" s="14"/>
      <c r="F1509" s="14"/>
      <c r="G1509" s="14"/>
      <c r="H1509" s="14"/>
      <c r="I1509" s="14"/>
    </row>
    <row r="1510" spans="2:9">
      <c r="B1510" s="143"/>
      <c r="C1510" s="14"/>
      <c r="D1510" s="14"/>
      <c r="E1510" s="14"/>
      <c r="F1510" s="14"/>
      <c r="G1510" s="14"/>
      <c r="H1510" s="14"/>
      <c r="I1510" s="14"/>
    </row>
    <row r="1511" spans="2:9">
      <c r="B1511" s="16"/>
      <c r="C1511" s="17">
        <v>2014</v>
      </c>
      <c r="D1511" s="17">
        <v>2015</v>
      </c>
      <c r="E1511" s="17">
        <v>2016</v>
      </c>
      <c r="F1511" s="17">
        <v>2017</v>
      </c>
      <c r="G1511" s="17">
        <v>2018</v>
      </c>
      <c r="H1511" s="17">
        <v>2019</v>
      </c>
      <c r="I1511" s="17">
        <v>2020</v>
      </c>
    </row>
    <row r="1512" spans="2:9">
      <c r="B1512" s="92" t="s">
        <v>377</v>
      </c>
      <c r="C1512" s="14"/>
      <c r="D1512" s="14"/>
      <c r="E1512" s="14"/>
      <c r="F1512" s="14"/>
      <c r="G1512" s="14"/>
      <c r="H1512" s="14"/>
      <c r="I1512" s="14"/>
    </row>
    <row r="1513" spans="2:9">
      <c r="B1513" s="82" t="s">
        <v>380</v>
      </c>
      <c r="C1513" s="943">
        <v>69577.682522511808</v>
      </c>
      <c r="D1513" s="1020">
        <v>58833.373417681563</v>
      </c>
      <c r="E1513" s="1020">
        <v>68086.098598124954</v>
      </c>
      <c r="F1513" s="1020">
        <v>95211.285167943235</v>
      </c>
      <c r="G1513" s="1020">
        <v>36869.523358627601</v>
      </c>
      <c r="H1513" s="1020">
        <v>25423.108861958426</v>
      </c>
      <c r="I1513" s="1020">
        <v>21996.657395424292</v>
      </c>
    </row>
    <row r="1514" spans="2:9">
      <c r="B1514" s="96" t="s">
        <v>291</v>
      </c>
      <c r="C1514" s="943">
        <v>46273.412419255612</v>
      </c>
      <c r="D1514" s="1020">
        <v>37179.202467253359</v>
      </c>
      <c r="E1514" s="1020">
        <v>61295.063153777242</v>
      </c>
      <c r="F1514" s="1020">
        <v>88674.48626306314</v>
      </c>
      <c r="G1514" s="1020">
        <v>33524.702247919107</v>
      </c>
      <c r="H1514" s="1020">
        <v>20877.640216562319</v>
      </c>
      <c r="I1514" s="1020">
        <v>18619.312648466839</v>
      </c>
    </row>
    <row r="1515" spans="2:9">
      <c r="B1515" s="136" t="s">
        <v>381</v>
      </c>
      <c r="C1515" s="943">
        <v>5491.2101668092155</v>
      </c>
      <c r="D1515" s="1020">
        <v>4820.2469151095729</v>
      </c>
      <c r="E1515" s="1020">
        <v>4927.6583260779043</v>
      </c>
      <c r="F1515" s="1020">
        <v>5224.3520363051421</v>
      </c>
      <c r="G1515" s="1024" t="s">
        <v>124</v>
      </c>
      <c r="H1515" s="1020">
        <v>6173.875223374238</v>
      </c>
      <c r="I1515" s="1020">
        <v>4567.7409870097454</v>
      </c>
    </row>
    <row r="1516" spans="2:9">
      <c r="B1516" s="136" t="s">
        <v>293</v>
      </c>
      <c r="C1516" s="943">
        <v>40782.20225244639</v>
      </c>
      <c r="D1516" s="1020">
        <v>32358.955552143787</v>
      </c>
      <c r="E1516" s="1020">
        <v>56367.404827699342</v>
      </c>
      <c r="F1516" s="1020">
        <v>83450.134226757989</v>
      </c>
      <c r="G1516" s="1020">
        <v>33524.702247919107</v>
      </c>
      <c r="H1516" s="1020">
        <v>14703.764993188079</v>
      </c>
      <c r="I1516" s="1020">
        <v>14051.571661457094</v>
      </c>
    </row>
    <row r="1517" spans="2:9">
      <c r="B1517" s="96" t="s">
        <v>294</v>
      </c>
      <c r="C1517" s="943">
        <v>13518.883170628771</v>
      </c>
      <c r="D1517" s="1020">
        <v>14902.831666483913</v>
      </c>
      <c r="E1517" s="1020">
        <v>740.32441231025484</v>
      </c>
      <c r="F1517" s="1020">
        <v>851.02001683160927</v>
      </c>
      <c r="G1517" s="1020">
        <v>389.6498916904489</v>
      </c>
      <c r="H1517" s="1020">
        <v>259.12380113532015</v>
      </c>
      <c r="I1517" s="1020">
        <v>185.48400639410508</v>
      </c>
    </row>
    <row r="1518" spans="2:9">
      <c r="B1518" s="96" t="s">
        <v>382</v>
      </c>
      <c r="C1518" s="954">
        <v>9785.3869326274162</v>
      </c>
      <c r="D1518" s="1020">
        <v>6751.3392839442895</v>
      </c>
      <c r="E1518" s="1020">
        <v>6050.7110320374504</v>
      </c>
      <c r="F1518" s="1020">
        <v>5685.7788880484914</v>
      </c>
      <c r="G1518" s="1020">
        <v>2955.171219018046</v>
      </c>
      <c r="H1518" s="1020">
        <v>4286.3448442607896</v>
      </c>
      <c r="I1518" s="1020">
        <v>3191.8607405514617</v>
      </c>
    </row>
    <row r="1519" spans="2:9">
      <c r="B1519" s="96"/>
      <c r="C1519" s="954"/>
      <c r="D1519" s="36"/>
      <c r="E1519" s="36"/>
      <c r="F1519" s="36"/>
      <c r="G1519" s="36"/>
      <c r="H1519" s="36"/>
      <c r="I1519" s="36"/>
    </row>
    <row r="1520" spans="2:9">
      <c r="B1520" s="688" t="s">
        <v>286</v>
      </c>
      <c r="C1520" s="958"/>
      <c r="D1520" s="687"/>
      <c r="E1520" s="687"/>
      <c r="F1520" s="687"/>
      <c r="G1520" s="687"/>
      <c r="H1520" s="1020"/>
      <c r="I1520" s="1020"/>
    </row>
    <row r="1521" spans="2:9">
      <c r="B1521" s="82" t="s">
        <v>380</v>
      </c>
      <c r="C1521" s="1022" t="s">
        <v>124</v>
      </c>
      <c r="D1521" s="687" t="s">
        <v>124</v>
      </c>
      <c r="E1521" s="687" t="s">
        <v>124</v>
      </c>
      <c r="F1521" s="687" t="s">
        <v>124</v>
      </c>
      <c r="G1521" s="687" t="s">
        <v>124</v>
      </c>
      <c r="H1521" s="1020">
        <v>139517.99686885381</v>
      </c>
      <c r="I1521" s="1020">
        <v>94122.753235131924</v>
      </c>
    </row>
    <row r="1522" spans="2:9">
      <c r="B1522" s="96" t="s">
        <v>291</v>
      </c>
      <c r="C1522" s="1022" t="s">
        <v>124</v>
      </c>
      <c r="D1522" s="687" t="s">
        <v>124</v>
      </c>
      <c r="E1522" s="687" t="s">
        <v>124</v>
      </c>
      <c r="F1522" s="687" t="s">
        <v>124</v>
      </c>
      <c r="G1522" s="687" t="s">
        <v>124</v>
      </c>
      <c r="H1522" s="1020">
        <v>139517.99686885381</v>
      </c>
      <c r="I1522" s="1020">
        <v>94122.753235131924</v>
      </c>
    </row>
    <row r="1523" spans="2:9">
      <c r="B1523" s="136" t="s">
        <v>381</v>
      </c>
      <c r="C1523" s="1022" t="s">
        <v>124</v>
      </c>
      <c r="D1523" s="687" t="s">
        <v>124</v>
      </c>
      <c r="E1523" s="687" t="s">
        <v>124</v>
      </c>
      <c r="F1523" s="687" t="s">
        <v>124</v>
      </c>
      <c r="G1523" s="687" t="s">
        <v>124</v>
      </c>
      <c r="H1523" s="1025" t="s">
        <v>124</v>
      </c>
      <c r="I1523" s="1025" t="s">
        <v>124</v>
      </c>
    </row>
    <row r="1524" spans="2:9">
      <c r="B1524" s="136" t="s">
        <v>293</v>
      </c>
      <c r="C1524" s="1022" t="s">
        <v>124</v>
      </c>
      <c r="D1524" s="687" t="s">
        <v>124</v>
      </c>
      <c r="E1524" s="687" t="s">
        <v>124</v>
      </c>
      <c r="F1524" s="687" t="s">
        <v>124</v>
      </c>
      <c r="G1524" s="687" t="s">
        <v>124</v>
      </c>
      <c r="H1524" s="1025" t="s">
        <v>124</v>
      </c>
      <c r="I1524" s="1025" t="s">
        <v>124</v>
      </c>
    </row>
    <row r="1525" spans="2:9">
      <c r="B1525" s="96" t="s">
        <v>294</v>
      </c>
      <c r="C1525" s="1022" t="s">
        <v>124</v>
      </c>
      <c r="D1525" s="687" t="s">
        <v>124</v>
      </c>
      <c r="E1525" s="687" t="s">
        <v>124</v>
      </c>
      <c r="F1525" s="687" t="s">
        <v>124</v>
      </c>
      <c r="G1525" s="687" t="s">
        <v>124</v>
      </c>
      <c r="H1525" s="1025" t="s">
        <v>124</v>
      </c>
      <c r="I1525" s="1025" t="s">
        <v>124</v>
      </c>
    </row>
    <row r="1526" spans="2:9" ht="15" thickBot="1">
      <c r="B1526" s="133" t="s">
        <v>382</v>
      </c>
      <c r="C1526" s="1023" t="s">
        <v>124</v>
      </c>
      <c r="D1526" s="745" t="s">
        <v>124</v>
      </c>
      <c r="E1526" s="745" t="s">
        <v>124</v>
      </c>
      <c r="F1526" s="745" t="s">
        <v>124</v>
      </c>
      <c r="G1526" s="745" t="s">
        <v>124</v>
      </c>
      <c r="H1526" s="1026" t="s">
        <v>124</v>
      </c>
      <c r="I1526" s="1026" t="s">
        <v>124</v>
      </c>
    </row>
    <row r="1527" spans="2:9" ht="15" thickTop="1">
      <c r="B1527" s="1314" t="s">
        <v>1545</v>
      </c>
      <c r="C1527" s="1314"/>
      <c r="D1527" s="1314"/>
      <c r="E1527" s="1314"/>
      <c r="F1527" s="1314"/>
      <c r="G1527" s="1314"/>
      <c r="H1527" s="1314"/>
      <c r="I1527" s="14"/>
    </row>
    <row r="1528" spans="2:9" ht="46.8">
      <c r="B1528" s="163" t="s">
        <v>383</v>
      </c>
      <c r="C1528" s="164"/>
      <c r="D1528" s="164"/>
      <c r="E1528" s="164"/>
      <c r="F1528" s="164"/>
      <c r="G1528" s="164"/>
      <c r="H1528" s="164"/>
      <c r="I1528" s="164"/>
    </row>
    <row r="1529" spans="2:9">
      <c r="B1529" s="27"/>
      <c r="C1529" s="14"/>
      <c r="D1529" s="14"/>
      <c r="E1529" s="14"/>
      <c r="F1529" s="14"/>
      <c r="G1529" s="14"/>
      <c r="H1529" s="14"/>
      <c r="I1529" s="14"/>
    </row>
    <row r="1530" spans="2:9">
      <c r="B1530" s="24" t="s">
        <v>58</v>
      </c>
      <c r="C1530" s="24"/>
      <c r="D1530" s="24"/>
      <c r="E1530" s="24"/>
      <c r="F1530" s="24"/>
      <c r="G1530" s="24"/>
      <c r="H1530" s="882"/>
      <c r="I1530" s="882"/>
    </row>
    <row r="1531" spans="2:9">
      <c r="B1531" s="13" t="s">
        <v>57</v>
      </c>
      <c r="C1531" s="14"/>
      <c r="D1531" s="14"/>
      <c r="E1531" s="14"/>
      <c r="F1531" s="14"/>
      <c r="G1531" s="14"/>
      <c r="H1531" s="14"/>
      <c r="I1531" s="14"/>
    </row>
    <row r="1532" spans="2:9">
      <c r="B1532" s="142" t="s">
        <v>384</v>
      </c>
      <c r="C1532" s="14"/>
      <c r="D1532" s="14"/>
      <c r="E1532" s="14"/>
      <c r="F1532" s="14"/>
      <c r="G1532" s="14"/>
      <c r="H1532" s="14"/>
      <c r="I1532" s="14"/>
    </row>
    <row r="1533" spans="2:9">
      <c r="B1533" s="142"/>
      <c r="C1533" s="14"/>
      <c r="D1533" s="14"/>
      <c r="E1533" s="14"/>
      <c r="F1533" s="14"/>
      <c r="G1533" s="14"/>
      <c r="H1533" s="14"/>
      <c r="I1533" s="14"/>
    </row>
    <row r="1534" spans="2:9">
      <c r="B1534" s="16"/>
      <c r="C1534" s="17">
        <v>2014</v>
      </c>
      <c r="D1534" s="17">
        <v>2015</v>
      </c>
      <c r="E1534" s="17">
        <v>2016</v>
      </c>
      <c r="F1534" s="17">
        <v>2017</v>
      </c>
      <c r="G1534" s="17">
        <v>2018</v>
      </c>
      <c r="H1534" s="17">
        <v>2019</v>
      </c>
      <c r="I1534" s="17">
        <v>2020</v>
      </c>
    </row>
    <row r="1535" spans="2:9">
      <c r="B1535" s="92" t="s">
        <v>377</v>
      </c>
      <c r="C1535" s="14"/>
      <c r="D1535" s="14"/>
      <c r="E1535" s="14"/>
      <c r="F1535" s="14"/>
      <c r="G1535" s="14"/>
      <c r="H1535" s="14"/>
      <c r="I1535" s="14"/>
    </row>
    <row r="1536" spans="2:9">
      <c r="B1536" s="47" t="s">
        <v>385</v>
      </c>
      <c r="C1536" s="132" t="s">
        <v>124</v>
      </c>
      <c r="D1536" s="132" t="s">
        <v>124</v>
      </c>
      <c r="E1536" s="132" t="s">
        <v>124</v>
      </c>
      <c r="F1536" s="132" t="s">
        <v>124</v>
      </c>
      <c r="G1536" s="132">
        <v>8431</v>
      </c>
      <c r="H1536" s="48">
        <v>54</v>
      </c>
      <c r="I1536" s="48">
        <v>42.52</v>
      </c>
    </row>
    <row r="1537" spans="2:9">
      <c r="B1537" s="103" t="s">
        <v>386</v>
      </c>
      <c r="C1537" s="132" t="s">
        <v>124</v>
      </c>
      <c r="D1537" s="132" t="s">
        <v>124</v>
      </c>
      <c r="E1537" s="132" t="s">
        <v>124</v>
      </c>
      <c r="F1537" s="132" t="s">
        <v>124</v>
      </c>
      <c r="G1537" s="132">
        <v>8431</v>
      </c>
      <c r="H1537" s="48">
        <v>54</v>
      </c>
      <c r="I1537" s="48">
        <v>42.52</v>
      </c>
    </row>
    <row r="1538" spans="2:9">
      <c r="B1538" s="96" t="s">
        <v>291</v>
      </c>
      <c r="C1538" s="132" t="s">
        <v>124</v>
      </c>
      <c r="D1538" s="132" t="s">
        <v>124</v>
      </c>
      <c r="E1538" s="132" t="s">
        <v>124</v>
      </c>
      <c r="F1538" s="132" t="s">
        <v>124</v>
      </c>
      <c r="G1538" s="132">
        <v>7009</v>
      </c>
      <c r="H1538" s="48" t="s">
        <v>124</v>
      </c>
      <c r="I1538" s="48" t="s">
        <v>124</v>
      </c>
    </row>
    <row r="1539" spans="2:9">
      <c r="B1539" s="136" t="s">
        <v>292</v>
      </c>
      <c r="C1539" s="132" t="s">
        <v>124</v>
      </c>
      <c r="D1539" s="132" t="s">
        <v>124</v>
      </c>
      <c r="E1539" s="132" t="s">
        <v>124</v>
      </c>
      <c r="F1539" s="132" t="s">
        <v>124</v>
      </c>
      <c r="G1539" s="132">
        <v>231</v>
      </c>
      <c r="H1539" s="48" t="s">
        <v>124</v>
      </c>
      <c r="I1539" s="48" t="s">
        <v>124</v>
      </c>
    </row>
    <row r="1540" spans="2:9">
      <c r="B1540" s="136" t="s">
        <v>293</v>
      </c>
      <c r="C1540" s="132" t="s">
        <v>124</v>
      </c>
      <c r="D1540" s="132" t="s">
        <v>124</v>
      </c>
      <c r="E1540" s="132" t="s">
        <v>124</v>
      </c>
      <c r="F1540" s="132" t="s">
        <v>124</v>
      </c>
      <c r="G1540" s="132">
        <v>6778</v>
      </c>
      <c r="H1540" s="48" t="s">
        <v>124</v>
      </c>
      <c r="I1540" s="48" t="s">
        <v>124</v>
      </c>
    </row>
    <row r="1541" spans="2:9">
      <c r="B1541" s="96" t="s">
        <v>294</v>
      </c>
      <c r="C1541" s="132" t="s">
        <v>124</v>
      </c>
      <c r="D1541" s="132" t="s">
        <v>124</v>
      </c>
      <c r="E1541" s="132" t="s">
        <v>124</v>
      </c>
      <c r="F1541" s="132" t="s">
        <v>124</v>
      </c>
      <c r="G1541" s="132">
        <v>1422</v>
      </c>
      <c r="H1541" s="48" t="s">
        <v>124</v>
      </c>
      <c r="I1541" s="48" t="s">
        <v>124</v>
      </c>
    </row>
    <row r="1542" spans="2:9">
      <c r="B1542" s="96" t="s">
        <v>236</v>
      </c>
      <c r="C1542" s="132" t="s">
        <v>124</v>
      </c>
      <c r="D1542" s="132" t="s">
        <v>124</v>
      </c>
      <c r="E1542" s="132" t="s">
        <v>124</v>
      </c>
      <c r="F1542" s="132" t="s">
        <v>124</v>
      </c>
      <c r="G1542" s="132" t="s">
        <v>124</v>
      </c>
      <c r="H1542" s="48" t="s">
        <v>124</v>
      </c>
      <c r="I1542" s="48" t="s">
        <v>124</v>
      </c>
    </row>
    <row r="1543" spans="2:9">
      <c r="B1543" s="96"/>
      <c r="C1543" s="14"/>
      <c r="D1543" s="14"/>
      <c r="E1543" s="14"/>
      <c r="F1543" s="14"/>
      <c r="G1543" s="14"/>
      <c r="H1543" s="14"/>
      <c r="I1543" s="14"/>
    </row>
    <row r="1544" spans="2:9">
      <c r="B1544" s="103" t="s">
        <v>387</v>
      </c>
      <c r="C1544" s="132" t="s">
        <v>124</v>
      </c>
      <c r="D1544" s="132" t="s">
        <v>124</v>
      </c>
      <c r="E1544" s="132" t="s">
        <v>124</v>
      </c>
      <c r="F1544" s="132" t="s">
        <v>124</v>
      </c>
      <c r="G1544" s="132" t="s">
        <v>124</v>
      </c>
      <c r="H1544" s="132" t="s">
        <v>124</v>
      </c>
      <c r="I1544" s="132" t="s">
        <v>124</v>
      </c>
    </row>
    <row r="1545" spans="2:9">
      <c r="B1545" s="96" t="s">
        <v>291</v>
      </c>
      <c r="C1545" s="132" t="s">
        <v>124</v>
      </c>
      <c r="D1545" s="132" t="s">
        <v>124</v>
      </c>
      <c r="E1545" s="132" t="s">
        <v>124</v>
      </c>
      <c r="F1545" s="132" t="s">
        <v>124</v>
      </c>
      <c r="G1545" s="132" t="s">
        <v>124</v>
      </c>
      <c r="H1545" s="132" t="s">
        <v>124</v>
      </c>
      <c r="I1545" s="132" t="s">
        <v>124</v>
      </c>
    </row>
    <row r="1546" spans="2:9">
      <c r="B1546" s="136" t="s">
        <v>292</v>
      </c>
      <c r="C1546" s="132" t="s">
        <v>124</v>
      </c>
      <c r="D1546" s="132" t="s">
        <v>124</v>
      </c>
      <c r="E1546" s="132" t="s">
        <v>124</v>
      </c>
      <c r="F1546" s="132" t="s">
        <v>124</v>
      </c>
      <c r="G1546" s="132" t="s">
        <v>124</v>
      </c>
      <c r="H1546" s="132" t="s">
        <v>124</v>
      </c>
      <c r="I1546" s="132" t="s">
        <v>124</v>
      </c>
    </row>
    <row r="1547" spans="2:9">
      <c r="B1547" s="136" t="s">
        <v>293</v>
      </c>
      <c r="C1547" s="132" t="s">
        <v>124</v>
      </c>
      <c r="D1547" s="132" t="s">
        <v>124</v>
      </c>
      <c r="E1547" s="132" t="s">
        <v>124</v>
      </c>
      <c r="F1547" s="132" t="s">
        <v>124</v>
      </c>
      <c r="G1547" s="132" t="s">
        <v>124</v>
      </c>
      <c r="H1547" s="132" t="s">
        <v>124</v>
      </c>
      <c r="I1547" s="132" t="s">
        <v>124</v>
      </c>
    </row>
    <row r="1548" spans="2:9">
      <c r="B1548" s="96" t="s">
        <v>294</v>
      </c>
      <c r="C1548" s="132" t="s">
        <v>124</v>
      </c>
      <c r="D1548" s="132" t="s">
        <v>124</v>
      </c>
      <c r="E1548" s="132" t="s">
        <v>124</v>
      </c>
      <c r="F1548" s="132" t="s">
        <v>124</v>
      </c>
      <c r="G1548" s="132" t="s">
        <v>124</v>
      </c>
      <c r="H1548" s="132" t="s">
        <v>124</v>
      </c>
      <c r="I1548" s="132" t="s">
        <v>124</v>
      </c>
    </row>
    <row r="1549" spans="2:9">
      <c r="B1549" s="96" t="s">
        <v>236</v>
      </c>
      <c r="C1549" s="747" t="s">
        <v>124</v>
      </c>
      <c r="D1549" s="86" t="s">
        <v>124</v>
      </c>
      <c r="E1549" s="86" t="s">
        <v>124</v>
      </c>
      <c r="F1549" s="86" t="s">
        <v>124</v>
      </c>
      <c r="G1549" s="86" t="s">
        <v>124</v>
      </c>
      <c r="H1549" s="86" t="s">
        <v>124</v>
      </c>
      <c r="I1549" s="86" t="s">
        <v>124</v>
      </c>
    </row>
    <row r="1550" spans="2:9">
      <c r="B1550" s="96"/>
      <c r="C1550" s="747"/>
      <c r="D1550" s="86"/>
      <c r="E1550" s="86"/>
      <c r="F1550" s="86"/>
      <c r="G1550" s="86"/>
      <c r="H1550" s="86"/>
      <c r="I1550" s="86"/>
    </row>
    <row r="1551" spans="2:9">
      <c r="B1551" s="688" t="s">
        <v>286</v>
      </c>
      <c r="C1551" s="687"/>
      <c r="D1551" s="687"/>
      <c r="E1551" s="687"/>
      <c r="F1551" s="687"/>
      <c r="G1551" s="687"/>
      <c r="H1551" s="687"/>
      <c r="I1551" s="687"/>
    </row>
    <row r="1552" spans="2:9">
      <c r="B1552" s="47" t="s">
        <v>385</v>
      </c>
      <c r="C1552" s="302" t="s">
        <v>124</v>
      </c>
      <c r="D1552" s="302" t="s">
        <v>124</v>
      </c>
      <c r="E1552" s="302" t="s">
        <v>124</v>
      </c>
      <c r="F1552" s="302" t="s">
        <v>124</v>
      </c>
      <c r="G1552" s="302" t="s">
        <v>124</v>
      </c>
      <c r="H1552" s="302">
        <v>261734</v>
      </c>
      <c r="I1552" s="302">
        <v>147550</v>
      </c>
    </row>
    <row r="1553" spans="2:9">
      <c r="B1553" s="103" t="s">
        <v>386</v>
      </c>
      <c r="C1553" s="302" t="s">
        <v>124</v>
      </c>
      <c r="D1553" s="302" t="s">
        <v>124</v>
      </c>
      <c r="E1553" s="302" t="s">
        <v>124</v>
      </c>
      <c r="F1553" s="302" t="s">
        <v>124</v>
      </c>
      <c r="G1553" s="302" t="s">
        <v>124</v>
      </c>
      <c r="H1553" s="302" t="s">
        <v>124</v>
      </c>
      <c r="I1553" s="302" t="s">
        <v>124</v>
      </c>
    </row>
    <row r="1554" spans="2:9">
      <c r="B1554" s="96" t="s">
        <v>291</v>
      </c>
      <c r="C1554" s="302" t="s">
        <v>124</v>
      </c>
      <c r="D1554" s="302" t="s">
        <v>124</v>
      </c>
      <c r="E1554" s="302" t="s">
        <v>124</v>
      </c>
      <c r="F1554" s="302" t="s">
        <v>124</v>
      </c>
      <c r="G1554" s="302" t="s">
        <v>124</v>
      </c>
      <c r="H1554" s="302" t="s">
        <v>124</v>
      </c>
      <c r="I1554" s="302" t="s">
        <v>124</v>
      </c>
    </row>
    <row r="1555" spans="2:9">
      <c r="B1555" s="136" t="s">
        <v>292</v>
      </c>
      <c r="C1555" s="302" t="s">
        <v>124</v>
      </c>
      <c r="D1555" s="302" t="s">
        <v>124</v>
      </c>
      <c r="E1555" s="302" t="s">
        <v>124</v>
      </c>
      <c r="F1555" s="302" t="s">
        <v>124</v>
      </c>
      <c r="G1555" s="302" t="s">
        <v>124</v>
      </c>
      <c r="H1555" s="302" t="s">
        <v>124</v>
      </c>
      <c r="I1555" s="302" t="s">
        <v>124</v>
      </c>
    </row>
    <row r="1556" spans="2:9">
      <c r="B1556" s="136" t="s">
        <v>293</v>
      </c>
      <c r="C1556" s="302" t="s">
        <v>124</v>
      </c>
      <c r="D1556" s="302" t="s">
        <v>124</v>
      </c>
      <c r="E1556" s="302" t="s">
        <v>124</v>
      </c>
      <c r="F1556" s="302" t="s">
        <v>124</v>
      </c>
      <c r="G1556" s="302" t="s">
        <v>124</v>
      </c>
      <c r="H1556" s="302" t="s">
        <v>124</v>
      </c>
      <c r="I1556" s="302" t="s">
        <v>124</v>
      </c>
    </row>
    <row r="1557" spans="2:9">
      <c r="B1557" s="96" t="s">
        <v>294</v>
      </c>
      <c r="C1557" s="302" t="s">
        <v>124</v>
      </c>
      <c r="D1557" s="302" t="s">
        <v>124</v>
      </c>
      <c r="E1557" s="302" t="s">
        <v>124</v>
      </c>
      <c r="F1557" s="302" t="s">
        <v>124</v>
      </c>
      <c r="G1557" s="302" t="s">
        <v>124</v>
      </c>
      <c r="H1557" s="302" t="s">
        <v>124</v>
      </c>
      <c r="I1557" s="302" t="s">
        <v>124</v>
      </c>
    </row>
    <row r="1558" spans="2:9">
      <c r="B1558" s="96" t="s">
        <v>236</v>
      </c>
      <c r="C1558" s="302" t="s">
        <v>124</v>
      </c>
      <c r="D1558" s="302" t="s">
        <v>124</v>
      </c>
      <c r="E1558" s="302" t="s">
        <v>124</v>
      </c>
      <c r="F1558" s="302" t="s">
        <v>124</v>
      </c>
      <c r="G1558" s="302" t="s">
        <v>124</v>
      </c>
      <c r="H1558" s="302" t="s">
        <v>124</v>
      </c>
      <c r="I1558" s="302" t="s">
        <v>124</v>
      </c>
    </row>
    <row r="1559" spans="2:9">
      <c r="B1559" s="96"/>
      <c r="C1559" s="302"/>
      <c r="D1559" s="302"/>
      <c r="E1559" s="302"/>
      <c r="F1559" s="302"/>
      <c r="G1559" s="302"/>
      <c r="H1559" s="302"/>
      <c r="I1559" s="302" t="s">
        <v>124</v>
      </c>
    </row>
    <row r="1560" spans="2:9">
      <c r="B1560" s="103" t="s">
        <v>387</v>
      </c>
      <c r="C1560" s="302" t="s">
        <v>124</v>
      </c>
      <c r="D1560" s="302" t="s">
        <v>124</v>
      </c>
      <c r="E1560" s="302" t="s">
        <v>124</v>
      </c>
      <c r="F1560" s="302" t="s">
        <v>124</v>
      </c>
      <c r="G1560" s="302" t="s">
        <v>124</v>
      </c>
      <c r="H1560" s="302" t="s">
        <v>124</v>
      </c>
      <c r="I1560" s="302" t="s">
        <v>124</v>
      </c>
    </row>
    <row r="1561" spans="2:9">
      <c r="B1561" s="96" t="s">
        <v>291</v>
      </c>
      <c r="C1561" s="302" t="s">
        <v>124</v>
      </c>
      <c r="D1561" s="302" t="s">
        <v>124</v>
      </c>
      <c r="E1561" s="302" t="s">
        <v>124</v>
      </c>
      <c r="F1561" s="302" t="s">
        <v>124</v>
      </c>
      <c r="G1561" s="302" t="s">
        <v>124</v>
      </c>
      <c r="H1561" s="302" t="s">
        <v>124</v>
      </c>
      <c r="I1561" s="302" t="s">
        <v>124</v>
      </c>
    </row>
    <row r="1562" spans="2:9">
      <c r="B1562" s="136" t="s">
        <v>292</v>
      </c>
      <c r="C1562" s="302" t="s">
        <v>124</v>
      </c>
      <c r="D1562" s="302" t="s">
        <v>124</v>
      </c>
      <c r="E1562" s="302" t="s">
        <v>124</v>
      </c>
      <c r="F1562" s="302" t="s">
        <v>124</v>
      </c>
      <c r="G1562" s="302" t="s">
        <v>124</v>
      </c>
      <c r="H1562" s="302" t="s">
        <v>124</v>
      </c>
      <c r="I1562" s="302" t="s">
        <v>124</v>
      </c>
    </row>
    <row r="1563" spans="2:9">
      <c r="B1563" s="136" t="s">
        <v>293</v>
      </c>
      <c r="C1563" s="302" t="s">
        <v>124</v>
      </c>
      <c r="D1563" s="302" t="s">
        <v>124</v>
      </c>
      <c r="E1563" s="302" t="s">
        <v>124</v>
      </c>
      <c r="F1563" s="302" t="s">
        <v>124</v>
      </c>
      <c r="G1563" s="302" t="s">
        <v>124</v>
      </c>
      <c r="H1563" s="302" t="s">
        <v>124</v>
      </c>
      <c r="I1563" s="302" t="s">
        <v>124</v>
      </c>
    </row>
    <row r="1564" spans="2:9">
      <c r="B1564" s="96" t="s">
        <v>294</v>
      </c>
      <c r="C1564" s="302" t="s">
        <v>124</v>
      </c>
      <c r="D1564" s="302" t="s">
        <v>124</v>
      </c>
      <c r="E1564" s="302" t="s">
        <v>124</v>
      </c>
      <c r="F1564" s="302" t="s">
        <v>124</v>
      </c>
      <c r="G1564" s="302" t="s">
        <v>124</v>
      </c>
      <c r="H1564" s="302" t="s">
        <v>124</v>
      </c>
      <c r="I1564" s="302" t="s">
        <v>124</v>
      </c>
    </row>
    <row r="1565" spans="2:9" ht="15" thickBot="1">
      <c r="B1565" s="133" t="s">
        <v>236</v>
      </c>
      <c r="C1565" s="1026" t="s">
        <v>124</v>
      </c>
      <c r="D1565" s="1026" t="s">
        <v>124</v>
      </c>
      <c r="E1565" s="1026" t="s">
        <v>124</v>
      </c>
      <c r="F1565" s="1026" t="s">
        <v>124</v>
      </c>
      <c r="G1565" s="1026" t="s">
        <v>124</v>
      </c>
      <c r="H1565" s="1026" t="s">
        <v>124</v>
      </c>
      <c r="I1565" s="1026" t="s">
        <v>124</v>
      </c>
    </row>
    <row r="1566" spans="2:9" ht="15" thickTop="1">
      <c r="B1566" s="1314" t="s">
        <v>1545</v>
      </c>
      <c r="C1566" s="1314"/>
      <c r="D1566" s="1314"/>
      <c r="E1566" s="1314"/>
      <c r="F1566" s="1314"/>
      <c r="G1566" s="1314"/>
      <c r="H1566" s="1314"/>
      <c r="I1566" s="14"/>
    </row>
    <row r="1567" spans="2:9">
      <c r="B1567" s="143"/>
      <c r="C1567" s="14"/>
      <c r="D1567" s="14"/>
      <c r="E1567" s="14"/>
      <c r="F1567" s="14"/>
      <c r="G1567" s="14"/>
      <c r="H1567" s="14"/>
      <c r="I1567" s="14"/>
    </row>
    <row r="1568" spans="2:9">
      <c r="B1568" s="165" t="s">
        <v>60</v>
      </c>
      <c r="C1568" s="165"/>
      <c r="D1568" s="165"/>
      <c r="E1568" s="165"/>
      <c r="F1568" s="165"/>
      <c r="G1568" s="165"/>
      <c r="H1568" s="894"/>
      <c r="I1568" s="894"/>
    </row>
    <row r="1569" spans="2:9">
      <c r="B1569" s="13" t="s">
        <v>59</v>
      </c>
      <c r="C1569" s="14"/>
      <c r="D1569" s="14"/>
      <c r="E1569" s="14"/>
      <c r="F1569" s="14"/>
      <c r="G1569" s="14"/>
      <c r="H1569" s="14"/>
      <c r="I1569" s="14"/>
    </row>
    <row r="1570" spans="2:9">
      <c r="B1570" s="142" t="s">
        <v>318</v>
      </c>
      <c r="C1570" s="14"/>
      <c r="D1570" s="14"/>
      <c r="E1570" s="14"/>
      <c r="F1570" s="14"/>
      <c r="G1570" s="14"/>
      <c r="H1570" s="14"/>
      <c r="I1570" s="14"/>
    </row>
    <row r="1571" spans="2:9">
      <c r="B1571" s="142"/>
      <c r="C1571" s="14"/>
      <c r="D1571" s="14"/>
      <c r="E1571" s="14"/>
      <c r="F1571" s="14"/>
      <c r="G1571" s="14"/>
      <c r="H1571" s="14"/>
      <c r="I1571" s="14"/>
    </row>
    <row r="1572" spans="2:9">
      <c r="B1572" s="16"/>
      <c r="C1572" s="17">
        <v>2014</v>
      </c>
      <c r="D1572" s="17">
        <v>2015</v>
      </c>
      <c r="E1572" s="17">
        <v>2016</v>
      </c>
      <c r="F1572" s="17">
        <v>2017</v>
      </c>
      <c r="G1572" s="17">
        <v>2018</v>
      </c>
      <c r="H1572" s="17">
        <v>2019</v>
      </c>
      <c r="I1572" s="17">
        <v>2020</v>
      </c>
    </row>
    <row r="1573" spans="2:9">
      <c r="B1573" s="92" t="s">
        <v>377</v>
      </c>
      <c r="C1573" s="14"/>
      <c r="D1573" s="14"/>
      <c r="E1573" s="14"/>
      <c r="F1573" s="14"/>
      <c r="G1573" s="14"/>
      <c r="H1573" s="14"/>
      <c r="I1573" s="14"/>
    </row>
    <row r="1574" spans="2:9">
      <c r="B1574" s="103" t="s">
        <v>388</v>
      </c>
      <c r="C1574" s="132" t="s">
        <v>124</v>
      </c>
      <c r="D1574" s="132" t="s">
        <v>124</v>
      </c>
      <c r="E1574" s="132" t="s">
        <v>124</v>
      </c>
      <c r="F1574" s="132" t="s">
        <v>124</v>
      </c>
      <c r="G1574" s="36" t="s">
        <v>124</v>
      </c>
      <c r="H1574" s="132" t="s">
        <v>124</v>
      </c>
      <c r="I1574" s="132" t="s">
        <v>124</v>
      </c>
    </row>
    <row r="1575" spans="2:9">
      <c r="B1575" s="103" t="s">
        <v>386</v>
      </c>
      <c r="C1575" s="132" t="s">
        <v>124</v>
      </c>
      <c r="D1575" s="132" t="s">
        <v>124</v>
      </c>
      <c r="E1575" s="132" t="s">
        <v>124</v>
      </c>
      <c r="F1575" s="132" t="s">
        <v>124</v>
      </c>
      <c r="G1575" s="36">
        <v>83161197.858671233</v>
      </c>
      <c r="H1575" s="36" t="s">
        <v>124</v>
      </c>
      <c r="I1575" s="36" t="s">
        <v>124</v>
      </c>
    </row>
    <row r="1576" spans="2:9">
      <c r="B1576" s="96" t="s">
        <v>291</v>
      </c>
      <c r="C1576" s="132" t="s">
        <v>124</v>
      </c>
      <c r="D1576" s="132" t="s">
        <v>124</v>
      </c>
      <c r="E1576" s="132" t="s">
        <v>124</v>
      </c>
      <c r="F1576" s="132" t="s">
        <v>124</v>
      </c>
      <c r="G1576" s="36">
        <v>80032134.293263644</v>
      </c>
      <c r="H1576" s="36" t="s">
        <v>124</v>
      </c>
      <c r="I1576" s="36" t="s">
        <v>124</v>
      </c>
    </row>
    <row r="1577" spans="2:9">
      <c r="B1577" s="136" t="s">
        <v>292</v>
      </c>
      <c r="C1577" s="132" t="s">
        <v>124</v>
      </c>
      <c r="D1577" s="132" t="s">
        <v>124</v>
      </c>
      <c r="E1577" s="132" t="s">
        <v>124</v>
      </c>
      <c r="F1577" s="132" t="s">
        <v>124</v>
      </c>
      <c r="G1577" s="36">
        <v>3502785.6052771481</v>
      </c>
      <c r="H1577" s="36" t="s">
        <v>124</v>
      </c>
      <c r="I1577" s="36" t="s">
        <v>124</v>
      </c>
    </row>
    <row r="1578" spans="2:9">
      <c r="B1578" s="136" t="s">
        <v>293</v>
      </c>
      <c r="C1578" s="132" t="s">
        <v>124</v>
      </c>
      <c r="D1578" s="132" t="s">
        <v>124</v>
      </c>
      <c r="E1578" s="132" t="s">
        <v>124</v>
      </c>
      <c r="F1578" s="132" t="s">
        <v>124</v>
      </c>
      <c r="G1578" s="36">
        <v>76529348.687986493</v>
      </c>
      <c r="H1578" s="36" t="s">
        <v>124</v>
      </c>
      <c r="I1578" s="36" t="s">
        <v>124</v>
      </c>
    </row>
    <row r="1579" spans="2:9">
      <c r="B1579" s="96" t="s">
        <v>294</v>
      </c>
      <c r="C1579" s="132" t="s">
        <v>124</v>
      </c>
      <c r="D1579" s="132" t="s">
        <v>124</v>
      </c>
      <c r="E1579" s="132" t="s">
        <v>124</v>
      </c>
      <c r="F1579" s="132" t="s">
        <v>124</v>
      </c>
      <c r="G1579" s="36">
        <v>3129063.5654075956</v>
      </c>
      <c r="H1579" s="36" t="s">
        <v>124</v>
      </c>
      <c r="I1579" s="36" t="s">
        <v>124</v>
      </c>
    </row>
    <row r="1580" spans="2:9">
      <c r="B1580" s="96" t="s">
        <v>236</v>
      </c>
      <c r="C1580" s="132" t="s">
        <v>124</v>
      </c>
      <c r="D1580" s="132" t="s">
        <v>124</v>
      </c>
      <c r="E1580" s="132" t="s">
        <v>124</v>
      </c>
      <c r="F1580" s="132" t="s">
        <v>124</v>
      </c>
      <c r="G1580" s="132" t="s">
        <v>124</v>
      </c>
      <c r="H1580" s="132" t="s">
        <v>124</v>
      </c>
      <c r="I1580" s="132" t="s">
        <v>124</v>
      </c>
    </row>
    <row r="1581" spans="2:9">
      <c r="B1581" s="96"/>
      <c r="C1581" s="14"/>
      <c r="D1581" s="14"/>
      <c r="E1581" s="14"/>
      <c r="F1581" s="14"/>
      <c r="G1581" s="14"/>
      <c r="H1581" s="14"/>
      <c r="I1581" s="14"/>
    </row>
    <row r="1582" spans="2:9">
      <c r="B1582" s="103" t="s">
        <v>387</v>
      </c>
      <c r="C1582" s="132" t="s">
        <v>124</v>
      </c>
      <c r="D1582" s="132" t="s">
        <v>124</v>
      </c>
      <c r="E1582" s="132" t="s">
        <v>124</v>
      </c>
      <c r="F1582" s="132" t="s">
        <v>124</v>
      </c>
      <c r="G1582" s="132" t="s">
        <v>124</v>
      </c>
      <c r="H1582" s="132" t="s">
        <v>124</v>
      </c>
      <c r="I1582" s="132" t="s">
        <v>124</v>
      </c>
    </row>
    <row r="1583" spans="2:9">
      <c r="B1583" s="96" t="s">
        <v>291</v>
      </c>
      <c r="C1583" s="132" t="s">
        <v>124</v>
      </c>
      <c r="D1583" s="132" t="s">
        <v>124</v>
      </c>
      <c r="E1583" s="132" t="s">
        <v>124</v>
      </c>
      <c r="F1583" s="132" t="s">
        <v>124</v>
      </c>
      <c r="G1583" s="132" t="s">
        <v>124</v>
      </c>
      <c r="H1583" s="132" t="s">
        <v>124</v>
      </c>
      <c r="I1583" s="132" t="s">
        <v>124</v>
      </c>
    </row>
    <row r="1584" spans="2:9">
      <c r="B1584" s="136" t="s">
        <v>292</v>
      </c>
      <c r="C1584" s="132" t="s">
        <v>124</v>
      </c>
      <c r="D1584" s="132" t="s">
        <v>124</v>
      </c>
      <c r="E1584" s="132" t="s">
        <v>124</v>
      </c>
      <c r="F1584" s="132" t="s">
        <v>124</v>
      </c>
      <c r="G1584" s="132" t="s">
        <v>124</v>
      </c>
      <c r="H1584" s="132" t="s">
        <v>124</v>
      </c>
      <c r="I1584" s="132" t="s">
        <v>124</v>
      </c>
    </row>
    <row r="1585" spans="2:9">
      <c r="B1585" s="136" t="s">
        <v>293</v>
      </c>
      <c r="C1585" s="132" t="s">
        <v>124</v>
      </c>
      <c r="D1585" s="132" t="s">
        <v>124</v>
      </c>
      <c r="E1585" s="132" t="s">
        <v>124</v>
      </c>
      <c r="F1585" s="132" t="s">
        <v>124</v>
      </c>
      <c r="G1585" s="132" t="s">
        <v>124</v>
      </c>
      <c r="H1585" s="132" t="s">
        <v>124</v>
      </c>
      <c r="I1585" s="132" t="s">
        <v>124</v>
      </c>
    </row>
    <row r="1586" spans="2:9">
      <c r="B1586" s="96" t="s">
        <v>294</v>
      </c>
      <c r="C1586" s="132" t="s">
        <v>124</v>
      </c>
      <c r="D1586" s="132" t="s">
        <v>124</v>
      </c>
      <c r="E1586" s="132" t="s">
        <v>124</v>
      </c>
      <c r="F1586" s="132" t="s">
        <v>124</v>
      </c>
      <c r="G1586" s="132" t="s">
        <v>124</v>
      </c>
      <c r="H1586" s="132" t="s">
        <v>124</v>
      </c>
      <c r="I1586" s="132" t="s">
        <v>124</v>
      </c>
    </row>
    <row r="1587" spans="2:9">
      <c r="B1587" s="96" t="s">
        <v>236</v>
      </c>
      <c r="C1587" s="94" t="s">
        <v>124</v>
      </c>
      <c r="D1587" s="132" t="s">
        <v>124</v>
      </c>
      <c r="E1587" s="132" t="s">
        <v>124</v>
      </c>
      <c r="F1587" s="132" t="s">
        <v>124</v>
      </c>
      <c r="G1587" s="132" t="s">
        <v>124</v>
      </c>
      <c r="H1587" s="132" t="s">
        <v>124</v>
      </c>
      <c r="I1587" s="132" t="s">
        <v>124</v>
      </c>
    </row>
    <row r="1588" spans="2:9">
      <c r="B1588" s="96"/>
      <c r="C1588" s="94"/>
      <c r="D1588" s="132"/>
      <c r="E1588" s="132"/>
      <c r="F1588" s="132"/>
      <c r="G1588" s="132"/>
      <c r="H1588" s="132"/>
      <c r="I1588" s="132"/>
    </row>
    <row r="1589" spans="2:9">
      <c r="B1589" s="688" t="s">
        <v>286</v>
      </c>
      <c r="C1589" s="687"/>
      <c r="D1589" s="687"/>
      <c r="E1589" s="687"/>
      <c r="F1589" s="687"/>
      <c r="G1589" s="687"/>
      <c r="H1589" s="687"/>
      <c r="I1589" s="687"/>
    </row>
    <row r="1590" spans="2:9">
      <c r="B1590" s="103" t="s">
        <v>388</v>
      </c>
      <c r="C1590" s="302" t="s">
        <v>124</v>
      </c>
      <c r="D1590" s="302" t="s">
        <v>124</v>
      </c>
      <c r="E1590" s="302" t="s">
        <v>124</v>
      </c>
      <c r="F1590" s="302" t="s">
        <v>124</v>
      </c>
      <c r="G1590" s="302" t="s">
        <v>124</v>
      </c>
      <c r="H1590" s="1020">
        <v>3109234.877702646</v>
      </c>
      <c r="I1590" s="1020">
        <v>4428665.7119087232</v>
      </c>
    </row>
    <row r="1591" spans="2:9">
      <c r="B1591" s="103" t="s">
        <v>386</v>
      </c>
      <c r="C1591" s="302" t="s">
        <v>124</v>
      </c>
      <c r="D1591" s="302" t="s">
        <v>124</v>
      </c>
      <c r="E1591" s="302" t="s">
        <v>124</v>
      </c>
      <c r="F1591" s="302" t="s">
        <v>124</v>
      </c>
      <c r="G1591" s="302" t="s">
        <v>124</v>
      </c>
      <c r="H1591" s="1020">
        <v>3109234.877702646</v>
      </c>
      <c r="I1591" s="1020">
        <v>4428665.7119087232</v>
      </c>
    </row>
    <row r="1592" spans="2:9" ht="15.75" customHeight="1">
      <c r="B1592" s="96" t="s">
        <v>291</v>
      </c>
      <c r="C1592" s="302" t="s">
        <v>124</v>
      </c>
      <c r="D1592" s="302" t="s">
        <v>124</v>
      </c>
      <c r="E1592" s="302" t="s">
        <v>124</v>
      </c>
      <c r="F1592" s="302" t="s">
        <v>124</v>
      </c>
      <c r="G1592" s="302" t="s">
        <v>124</v>
      </c>
      <c r="H1592" s="1020">
        <v>3109234.877702646</v>
      </c>
      <c r="I1592" s="1020">
        <v>4428665.7119087232</v>
      </c>
    </row>
    <row r="1593" spans="2:9" ht="15" customHeight="1">
      <c r="B1593" s="136" t="s">
        <v>292</v>
      </c>
      <c r="C1593" s="302" t="s">
        <v>124</v>
      </c>
      <c r="D1593" s="302" t="s">
        <v>124</v>
      </c>
      <c r="E1593" s="302" t="s">
        <v>124</v>
      </c>
      <c r="F1593" s="302" t="s">
        <v>124</v>
      </c>
      <c r="G1593" s="302" t="s">
        <v>124</v>
      </c>
      <c r="H1593" s="1020">
        <v>3010510.4098839634</v>
      </c>
      <c r="I1593" s="1020">
        <v>4267919.431899216</v>
      </c>
    </row>
    <row r="1594" spans="2:9">
      <c r="B1594" s="136" t="s">
        <v>293</v>
      </c>
      <c r="C1594" s="302" t="s">
        <v>124</v>
      </c>
      <c r="D1594" s="302" t="s">
        <v>124</v>
      </c>
      <c r="E1594" s="302" t="s">
        <v>124</v>
      </c>
      <c r="F1594" s="302" t="s">
        <v>124</v>
      </c>
      <c r="G1594" s="302" t="s">
        <v>124</v>
      </c>
      <c r="H1594" s="1020">
        <v>98724.467818682693</v>
      </c>
      <c r="I1594" s="1020">
        <v>160746.28000950796</v>
      </c>
    </row>
    <row r="1595" spans="2:9">
      <c r="B1595" s="96" t="s">
        <v>294</v>
      </c>
      <c r="C1595" s="302" t="s">
        <v>124</v>
      </c>
      <c r="D1595" s="302" t="s">
        <v>124</v>
      </c>
      <c r="E1595" s="302" t="s">
        <v>124</v>
      </c>
      <c r="F1595" s="302" t="s">
        <v>124</v>
      </c>
      <c r="G1595" s="302" t="s">
        <v>124</v>
      </c>
      <c r="H1595" s="1025" t="s">
        <v>124</v>
      </c>
      <c r="I1595" s="1025" t="s">
        <v>124</v>
      </c>
    </row>
    <row r="1596" spans="2:9">
      <c r="B1596" s="96" t="s">
        <v>236</v>
      </c>
      <c r="C1596" s="302" t="s">
        <v>124</v>
      </c>
      <c r="D1596" s="302" t="s">
        <v>124</v>
      </c>
      <c r="E1596" s="302" t="s">
        <v>124</v>
      </c>
      <c r="F1596" s="302" t="s">
        <v>124</v>
      </c>
      <c r="G1596" s="302" t="s">
        <v>124</v>
      </c>
      <c r="H1596" s="1025" t="s">
        <v>124</v>
      </c>
      <c r="I1596" s="1025" t="s">
        <v>124</v>
      </c>
    </row>
    <row r="1597" spans="2:9">
      <c r="B1597" s="96"/>
      <c r="C1597" s="302"/>
      <c r="D1597" s="302"/>
      <c r="E1597" s="302"/>
      <c r="F1597" s="302"/>
      <c r="G1597" s="302"/>
      <c r="H1597" s="1025"/>
      <c r="I1597" s="1025" t="s">
        <v>124</v>
      </c>
    </row>
    <row r="1598" spans="2:9">
      <c r="B1598" s="103" t="s">
        <v>387</v>
      </c>
      <c r="C1598" s="302" t="s">
        <v>124</v>
      </c>
      <c r="D1598" s="302" t="s">
        <v>124</v>
      </c>
      <c r="E1598" s="302" t="s">
        <v>124</v>
      </c>
      <c r="F1598" s="302" t="s">
        <v>124</v>
      </c>
      <c r="G1598" s="302" t="s">
        <v>124</v>
      </c>
      <c r="H1598" s="1025" t="s">
        <v>124</v>
      </c>
      <c r="I1598" s="1025" t="s">
        <v>124</v>
      </c>
    </row>
    <row r="1599" spans="2:9">
      <c r="B1599" s="96" t="s">
        <v>291</v>
      </c>
      <c r="C1599" s="302" t="s">
        <v>124</v>
      </c>
      <c r="D1599" s="302" t="s">
        <v>124</v>
      </c>
      <c r="E1599" s="302" t="s">
        <v>124</v>
      </c>
      <c r="F1599" s="302" t="s">
        <v>124</v>
      </c>
      <c r="G1599" s="302" t="s">
        <v>124</v>
      </c>
      <c r="H1599" s="1025" t="s">
        <v>124</v>
      </c>
      <c r="I1599" s="1025" t="s">
        <v>124</v>
      </c>
    </row>
    <row r="1600" spans="2:9">
      <c r="B1600" s="136" t="s">
        <v>292</v>
      </c>
      <c r="C1600" s="302" t="s">
        <v>124</v>
      </c>
      <c r="D1600" s="302" t="s">
        <v>124</v>
      </c>
      <c r="E1600" s="302" t="s">
        <v>124</v>
      </c>
      <c r="F1600" s="302" t="s">
        <v>124</v>
      </c>
      <c r="G1600" s="302" t="s">
        <v>124</v>
      </c>
      <c r="H1600" s="1025" t="s">
        <v>124</v>
      </c>
      <c r="I1600" s="1025" t="s">
        <v>124</v>
      </c>
    </row>
    <row r="1601" spans="2:9">
      <c r="B1601" s="136" t="s">
        <v>293</v>
      </c>
      <c r="C1601" s="302" t="s">
        <v>124</v>
      </c>
      <c r="D1601" s="302" t="s">
        <v>124</v>
      </c>
      <c r="E1601" s="302" t="s">
        <v>124</v>
      </c>
      <c r="F1601" s="302" t="s">
        <v>124</v>
      </c>
      <c r="G1601" s="302" t="s">
        <v>124</v>
      </c>
      <c r="H1601" s="1025" t="s">
        <v>124</v>
      </c>
      <c r="I1601" s="1025" t="s">
        <v>124</v>
      </c>
    </row>
    <row r="1602" spans="2:9">
      <c r="B1602" s="96" t="s">
        <v>294</v>
      </c>
      <c r="C1602" s="302" t="s">
        <v>124</v>
      </c>
      <c r="D1602" s="302" t="s">
        <v>124</v>
      </c>
      <c r="E1602" s="302" t="s">
        <v>124</v>
      </c>
      <c r="F1602" s="302" t="s">
        <v>124</v>
      </c>
      <c r="G1602" s="302" t="s">
        <v>124</v>
      </c>
      <c r="H1602" s="1025" t="s">
        <v>124</v>
      </c>
      <c r="I1602" s="1025" t="s">
        <v>124</v>
      </c>
    </row>
    <row r="1603" spans="2:9" ht="15" thickBot="1">
      <c r="B1603" s="133" t="s">
        <v>236</v>
      </c>
      <c r="C1603" s="1026" t="s">
        <v>124</v>
      </c>
      <c r="D1603" s="1026" t="s">
        <v>124</v>
      </c>
      <c r="E1603" s="1026" t="s">
        <v>124</v>
      </c>
      <c r="F1603" s="1026" t="s">
        <v>124</v>
      </c>
      <c r="G1603" s="1026" t="s">
        <v>124</v>
      </c>
      <c r="H1603" s="1026" t="s">
        <v>124</v>
      </c>
      <c r="I1603" s="1026" t="s">
        <v>124</v>
      </c>
    </row>
    <row r="1604" spans="2:9" ht="15" thickTop="1">
      <c r="B1604" s="1314" t="s">
        <v>1545</v>
      </c>
      <c r="C1604" s="1314"/>
      <c r="D1604" s="1314"/>
      <c r="E1604" s="1314"/>
      <c r="F1604" s="1314"/>
      <c r="G1604" s="1314"/>
      <c r="H1604" s="1314"/>
      <c r="I1604" s="14"/>
    </row>
    <row r="1605" spans="2:9">
      <c r="B1605" s="14"/>
      <c r="C1605" s="14"/>
      <c r="D1605" s="14"/>
      <c r="E1605" s="14"/>
      <c r="F1605" s="14"/>
      <c r="G1605" s="14"/>
      <c r="H1605" s="14"/>
      <c r="I1605" s="14"/>
    </row>
    <row r="1606" spans="2:9">
      <c r="B1606" s="14"/>
      <c r="C1606" s="14"/>
      <c r="D1606" s="14"/>
      <c r="E1606" s="14"/>
      <c r="F1606" s="14"/>
      <c r="G1606" s="14"/>
      <c r="H1606" s="14"/>
      <c r="I1606" s="14"/>
    </row>
    <row r="1607" spans="2:9" ht="15" customHeight="1">
      <c r="B1607" s="24" t="s">
        <v>64</v>
      </c>
      <c r="C1607" s="166"/>
      <c r="D1607" s="166"/>
      <c r="E1607" s="166"/>
      <c r="F1607" s="166"/>
      <c r="G1607" s="166"/>
      <c r="H1607" s="166"/>
      <c r="I1607" s="166"/>
    </row>
    <row r="1608" spans="2:9">
      <c r="B1608" s="13" t="s">
        <v>63</v>
      </c>
      <c r="C1608" s="14"/>
      <c r="D1608" s="14"/>
      <c r="E1608" s="14"/>
      <c r="F1608" s="14"/>
      <c r="G1608" s="14"/>
      <c r="H1608" s="14"/>
      <c r="I1608" s="14"/>
    </row>
    <row r="1609" spans="2:9">
      <c r="B1609" s="14"/>
      <c r="C1609" s="14"/>
      <c r="D1609" s="14"/>
      <c r="E1609" s="14"/>
      <c r="F1609" s="14"/>
      <c r="G1609" s="14"/>
      <c r="H1609" s="14"/>
      <c r="I1609" s="14"/>
    </row>
    <row r="1610" spans="2:9">
      <c r="B1610" s="1305" t="s">
        <v>389</v>
      </c>
      <c r="C1610" s="1305" t="s">
        <v>391</v>
      </c>
      <c r="D1610" s="1307" t="s">
        <v>392</v>
      </c>
      <c r="E1610" s="1305" t="s">
        <v>393</v>
      </c>
      <c r="F1610" s="1305" t="s">
        <v>394</v>
      </c>
      <c r="G1610" s="1307" t="s">
        <v>395</v>
      </c>
      <c r="H1610" s="1028"/>
      <c r="I1610" s="1030"/>
    </row>
    <row r="1611" spans="2:9">
      <c r="B1611" s="1306"/>
      <c r="C1611" s="1306"/>
      <c r="D1611" s="1308"/>
      <c r="E1611" s="1306"/>
      <c r="F1611" s="1306"/>
      <c r="G1611" s="1308"/>
      <c r="H1611" s="1028"/>
      <c r="I1611" s="1030"/>
    </row>
    <row r="1612" spans="2:9">
      <c r="B1612" s="167" t="s">
        <v>396</v>
      </c>
      <c r="C1612" s="168" t="s">
        <v>398</v>
      </c>
      <c r="D1612" s="168" t="s">
        <v>399</v>
      </c>
      <c r="E1612" s="168" t="s">
        <v>400</v>
      </c>
      <c r="F1612" s="168" t="s">
        <v>409</v>
      </c>
      <c r="G1612" s="168" t="s">
        <v>402</v>
      </c>
      <c r="H1612" s="1029"/>
      <c r="I1612" s="1029"/>
    </row>
    <row r="1613" spans="2:9">
      <c r="B1613" s="169" t="s">
        <v>238</v>
      </c>
      <c r="C1613" s="168" t="s">
        <v>403</v>
      </c>
      <c r="D1613" s="168" t="s">
        <v>412</v>
      </c>
      <c r="E1613" s="168" t="s">
        <v>1546</v>
      </c>
      <c r="F1613" s="168" t="s">
        <v>409</v>
      </c>
      <c r="G1613" s="168" t="s">
        <v>402</v>
      </c>
      <c r="H1613" s="1029"/>
      <c r="I1613" s="1029"/>
    </row>
    <row r="1614" spans="2:9">
      <c r="B1614" s="169" t="s">
        <v>405</v>
      </c>
      <c r="C1614" s="168" t="s">
        <v>407</v>
      </c>
      <c r="D1614" s="168" t="s">
        <v>408</v>
      </c>
      <c r="E1614" s="168" t="s">
        <v>400</v>
      </c>
      <c r="F1614" s="168" t="s">
        <v>409</v>
      </c>
      <c r="G1614" s="168" t="s">
        <v>402</v>
      </c>
      <c r="H1614" s="1029"/>
      <c r="I1614" s="1029"/>
    </row>
    <row r="1615" spans="2:9">
      <c r="B1615" s="170" t="s">
        <v>410</v>
      </c>
      <c r="C1615" s="168" t="s">
        <v>411</v>
      </c>
      <c r="D1615" s="168" t="s">
        <v>399</v>
      </c>
      <c r="E1615" s="168" t="s">
        <v>400</v>
      </c>
      <c r="F1615" s="168" t="s">
        <v>409</v>
      </c>
      <c r="G1615" s="168" t="s">
        <v>402</v>
      </c>
      <c r="H1615" s="1029"/>
      <c r="I1615" s="1029"/>
    </row>
    <row r="1616" spans="2:9">
      <c r="B1616" s="171" t="s">
        <v>242</v>
      </c>
      <c r="C1616" s="168" t="s">
        <v>403</v>
      </c>
      <c r="D1616" s="168" t="s">
        <v>412</v>
      </c>
      <c r="E1616" s="1027" t="s">
        <v>1546</v>
      </c>
      <c r="F1616" s="168" t="s">
        <v>409</v>
      </c>
      <c r="G1616" s="168" t="s">
        <v>402</v>
      </c>
      <c r="H1616" s="1029"/>
      <c r="I1616" s="1029"/>
    </row>
    <row r="1617" spans="2:9">
      <c r="B1617" s="171" t="s">
        <v>244</v>
      </c>
      <c r="C1617" s="168" t="s">
        <v>1547</v>
      </c>
      <c r="D1617" s="168" t="s">
        <v>412</v>
      </c>
      <c r="E1617" s="168" t="s">
        <v>1546</v>
      </c>
      <c r="F1617" s="168" t="s">
        <v>409</v>
      </c>
      <c r="G1617" s="168" t="s">
        <v>402</v>
      </c>
      <c r="H1617" s="1029"/>
      <c r="I1617" s="1029"/>
    </row>
    <row r="1618" spans="2:9" ht="15" thickBot="1">
      <c r="B1618" s="172" t="s">
        <v>414</v>
      </c>
      <c r="C1618" s="1038" t="s">
        <v>1547</v>
      </c>
      <c r="D1618" s="1035" t="s">
        <v>412</v>
      </c>
      <c r="E1618" s="1035" t="s">
        <v>1546</v>
      </c>
      <c r="F1618" s="1035" t="s">
        <v>409</v>
      </c>
      <c r="G1618" s="1035" t="s">
        <v>402</v>
      </c>
      <c r="H1618" s="1029"/>
      <c r="I1618" s="1029"/>
    </row>
    <row r="1619" spans="2:9" ht="15" thickTop="1">
      <c r="B1619" s="173"/>
      <c r="C1619" s="173"/>
      <c r="D1619" s="173"/>
      <c r="E1619" s="173"/>
      <c r="F1619" s="173"/>
      <c r="G1619" s="173"/>
      <c r="H1619" s="884"/>
      <c r="I1619" s="884"/>
    </row>
    <row r="1620" spans="2:9" ht="14.4" customHeight="1">
      <c r="B1620" s="1305" t="s">
        <v>389</v>
      </c>
      <c r="C1620" s="1307" t="s">
        <v>416</v>
      </c>
      <c r="D1620" s="1307" t="s">
        <v>417</v>
      </c>
      <c r="E1620" s="1307" t="s">
        <v>418</v>
      </c>
      <c r="F1620" s="1305" t="s">
        <v>419</v>
      </c>
      <c r="G1620" s="1305"/>
      <c r="H1620" s="1032"/>
      <c r="I1620" s="1032"/>
    </row>
    <row r="1621" spans="2:9">
      <c r="B1621" s="1306"/>
      <c r="C1621" s="1308"/>
      <c r="D1621" s="1308"/>
      <c r="E1621" s="1308"/>
      <c r="F1621" s="1033" t="s">
        <v>420</v>
      </c>
      <c r="G1621" s="1033" t="s">
        <v>421</v>
      </c>
      <c r="H1621" s="1031"/>
      <c r="I1621" s="1031"/>
    </row>
    <row r="1622" spans="2:9">
      <c r="B1622" s="167" t="s">
        <v>396</v>
      </c>
      <c r="C1622" s="175">
        <v>0.8125</v>
      </c>
      <c r="D1622" s="168" t="s">
        <v>398</v>
      </c>
      <c r="E1622" s="175" t="s">
        <v>139</v>
      </c>
      <c r="F1622" s="175">
        <v>0.33333333333333331</v>
      </c>
      <c r="G1622" s="176">
        <v>0.83333333333333337</v>
      </c>
      <c r="H1622" s="176"/>
      <c r="I1622" s="176"/>
    </row>
    <row r="1623" spans="2:9">
      <c r="B1623" s="169" t="s">
        <v>238</v>
      </c>
      <c r="C1623" s="177">
        <v>0.80208333333333337</v>
      </c>
      <c r="D1623" s="168" t="s">
        <v>430</v>
      </c>
      <c r="E1623" s="175" t="s">
        <v>139</v>
      </c>
      <c r="F1623" s="175">
        <v>0.33333333333333331</v>
      </c>
      <c r="G1623" s="178">
        <v>0.76041666666666663</v>
      </c>
      <c r="H1623" s="178"/>
      <c r="I1623" s="178"/>
    </row>
    <row r="1624" spans="2:9">
      <c r="B1624" s="169" t="s">
        <v>405</v>
      </c>
      <c r="C1624" s="177" t="s">
        <v>424</v>
      </c>
      <c r="D1624" s="168" t="s">
        <v>430</v>
      </c>
      <c r="E1624" s="175" t="s">
        <v>139</v>
      </c>
      <c r="F1624" s="175" t="s">
        <v>426</v>
      </c>
      <c r="G1624" s="178" t="s">
        <v>425</v>
      </c>
      <c r="H1624" s="178"/>
      <c r="I1624" s="178"/>
    </row>
    <row r="1625" spans="2:9">
      <c r="B1625" s="170" t="s">
        <v>410</v>
      </c>
      <c r="C1625" s="177" t="s">
        <v>427</v>
      </c>
      <c r="D1625" s="168" t="s">
        <v>430</v>
      </c>
      <c r="E1625" s="175" t="s">
        <v>139</v>
      </c>
      <c r="F1625" s="175" t="s">
        <v>426</v>
      </c>
      <c r="G1625" s="178" t="s">
        <v>428</v>
      </c>
      <c r="H1625" s="178"/>
      <c r="I1625" s="178"/>
    </row>
    <row r="1626" spans="2:9">
      <c r="B1626" s="171" t="s">
        <v>242</v>
      </c>
      <c r="C1626" s="175">
        <v>0.75</v>
      </c>
      <c r="D1626" s="168" t="s">
        <v>430</v>
      </c>
      <c r="E1626" s="175" t="s">
        <v>139</v>
      </c>
      <c r="F1626" s="175">
        <v>0.375</v>
      </c>
      <c r="G1626" s="176">
        <v>0.75</v>
      </c>
      <c r="H1626" s="176"/>
      <c r="I1626" s="176"/>
    </row>
    <row r="1627" spans="2:9">
      <c r="B1627" s="171" t="s">
        <v>244</v>
      </c>
      <c r="C1627" s="175">
        <v>0.70833333333333337</v>
      </c>
      <c r="D1627" s="168" t="s">
        <v>1548</v>
      </c>
      <c r="E1627" s="175" t="s">
        <v>139</v>
      </c>
      <c r="F1627" s="175">
        <v>0</v>
      </c>
      <c r="G1627" s="176" t="s">
        <v>432</v>
      </c>
      <c r="H1627" s="176"/>
      <c r="I1627" s="176"/>
    </row>
    <row r="1628" spans="2:9" ht="15" thickBot="1">
      <c r="B1628" s="172" t="s">
        <v>414</v>
      </c>
      <c r="C1628" s="1034">
        <v>0.70833333333333337</v>
      </c>
      <c r="D1628" s="1035" t="s">
        <v>1548</v>
      </c>
      <c r="E1628" s="1036" t="s">
        <v>139</v>
      </c>
      <c r="F1628" s="1036">
        <v>0</v>
      </c>
      <c r="G1628" s="1037" t="s">
        <v>432</v>
      </c>
      <c r="H1628" s="176"/>
      <c r="I1628" s="176"/>
    </row>
    <row r="1629" spans="2:9" ht="15" customHeight="1" thickTop="1">
      <c r="B1629" s="1310" t="s">
        <v>1704</v>
      </c>
      <c r="C1629" s="1310"/>
      <c r="D1629" s="1310"/>
      <c r="E1629" s="1310"/>
      <c r="F1629" s="1310"/>
      <c r="G1629" s="1310"/>
      <c r="H1629" s="1310"/>
      <c r="I1629" s="1310"/>
    </row>
    <row r="1630" spans="2:9">
      <c r="B1630" s="1311" t="s">
        <v>433</v>
      </c>
      <c r="C1630" s="1311"/>
      <c r="D1630" s="1311"/>
      <c r="E1630" s="1311"/>
      <c r="F1630" s="1311"/>
      <c r="G1630" s="1311"/>
      <c r="H1630" s="1311"/>
      <c r="I1630" s="1311"/>
    </row>
    <row r="1631" spans="2:9">
      <c r="B1631" s="14"/>
      <c r="C1631" s="179"/>
      <c r="D1631" s="179"/>
      <c r="E1631" s="179"/>
      <c r="F1631" s="179"/>
      <c r="G1631" s="179"/>
      <c r="H1631" s="179"/>
      <c r="I1631" s="179"/>
    </row>
    <row r="1632" spans="2:9">
      <c r="B1632" s="24" t="s">
        <v>72</v>
      </c>
      <c r="C1632" s="24"/>
      <c r="D1632" s="24"/>
      <c r="E1632" s="24"/>
      <c r="F1632" s="24"/>
      <c r="G1632" s="24"/>
      <c r="H1632" s="882"/>
      <c r="I1632" s="882"/>
    </row>
    <row r="1633" spans="2:9">
      <c r="B1633" s="13" t="s">
        <v>71</v>
      </c>
      <c r="C1633" s="179"/>
      <c r="D1633" s="179"/>
      <c r="E1633" s="179"/>
      <c r="F1633" s="179"/>
      <c r="G1633" s="179"/>
      <c r="H1633" s="179"/>
      <c r="I1633" s="179"/>
    </row>
    <row r="1634" spans="2:9">
      <c r="B1634" s="14"/>
      <c r="C1634" s="14"/>
      <c r="D1634" s="14"/>
      <c r="E1634" s="14"/>
      <c r="F1634" s="14"/>
      <c r="G1634" s="14"/>
      <c r="H1634" s="14"/>
      <c r="I1634" s="14"/>
    </row>
    <row r="1635" spans="2:9" ht="26.4">
      <c r="B1635" s="180" t="s">
        <v>389</v>
      </c>
      <c r="C1635" s="181" t="s">
        <v>434</v>
      </c>
      <c r="D1635" s="181" t="s">
        <v>435</v>
      </c>
      <c r="E1635" s="181" t="s">
        <v>436</v>
      </c>
      <c r="F1635" s="181" t="s">
        <v>437</v>
      </c>
      <c r="H1635" s="14"/>
      <c r="I1635" s="14"/>
    </row>
    <row r="1636" spans="2:9">
      <c r="B1636" s="1039" t="s">
        <v>1549</v>
      </c>
      <c r="C1636" s="1042" t="s">
        <v>1554</v>
      </c>
      <c r="D1636" s="1042" t="s">
        <v>438</v>
      </c>
      <c r="E1636" s="1043" t="s">
        <v>1555</v>
      </c>
      <c r="F1636" s="1041" t="s">
        <v>439</v>
      </c>
      <c r="G1636" s="307"/>
      <c r="H1636" s="14"/>
      <c r="I1636" s="14"/>
    </row>
    <row r="1637" spans="2:9">
      <c r="B1637" s="1039" t="s">
        <v>1550</v>
      </c>
      <c r="C1637" s="1042" t="s">
        <v>1556</v>
      </c>
      <c r="D1637" s="1042" t="s">
        <v>438</v>
      </c>
      <c r="E1637" s="1043" t="s">
        <v>1557</v>
      </c>
      <c r="F1637" s="1041" t="s">
        <v>439</v>
      </c>
      <c r="G1637" s="307"/>
      <c r="H1637" s="14"/>
      <c r="I1637" s="14"/>
    </row>
    <row r="1638" spans="2:9">
      <c r="B1638" s="1039" t="s">
        <v>1551</v>
      </c>
      <c r="C1638" s="1042" t="s">
        <v>1558</v>
      </c>
      <c r="D1638" s="1042" t="s">
        <v>438</v>
      </c>
      <c r="E1638" s="1043" t="s">
        <v>1559</v>
      </c>
      <c r="F1638" s="1041" t="s">
        <v>439</v>
      </c>
      <c r="G1638" s="307"/>
      <c r="H1638" s="14"/>
      <c r="I1638" s="14"/>
    </row>
    <row r="1639" spans="2:9">
      <c r="B1639" s="1040" t="s">
        <v>1552</v>
      </c>
      <c r="C1639" s="1042" t="s">
        <v>1560</v>
      </c>
      <c r="D1639" s="1042" t="s">
        <v>438</v>
      </c>
      <c r="E1639" s="1043" t="s">
        <v>1561</v>
      </c>
      <c r="F1639" s="1041" t="s">
        <v>439</v>
      </c>
      <c r="G1639" s="307"/>
      <c r="H1639" s="14"/>
      <c r="I1639" s="14"/>
    </row>
    <row r="1640" spans="2:9">
      <c r="B1640" s="1040" t="s">
        <v>1553</v>
      </c>
      <c r="C1640" s="1042" t="s">
        <v>605</v>
      </c>
      <c r="D1640" s="1042" t="s">
        <v>438</v>
      </c>
      <c r="E1640" s="1042" t="s">
        <v>1562</v>
      </c>
      <c r="F1640" s="1041" t="s">
        <v>439</v>
      </c>
      <c r="G1640" s="307"/>
      <c r="H1640" s="14"/>
      <c r="I1640" s="14"/>
    </row>
    <row r="1641" spans="2:9">
      <c r="B1641" s="185" t="s">
        <v>1563</v>
      </c>
      <c r="C1641" s="14"/>
      <c r="D1641" s="14"/>
      <c r="E1641" s="14"/>
      <c r="F1641" s="14"/>
      <c r="G1641" s="14"/>
      <c r="H1641" s="14"/>
      <c r="I1641" s="14"/>
    </row>
    <row r="1642" spans="2:9">
      <c r="B1642" s="1312" t="s">
        <v>443</v>
      </c>
      <c r="C1642" s="1312"/>
      <c r="D1642" s="1312"/>
      <c r="E1642" s="1312"/>
      <c r="F1642" s="1312"/>
      <c r="G1642" s="1312"/>
      <c r="H1642" s="1312"/>
      <c r="I1642" s="1312"/>
    </row>
    <row r="1643" spans="2:9">
      <c r="B1643" s="14"/>
      <c r="C1643" s="14"/>
      <c r="D1643" s="14"/>
      <c r="E1643" s="14"/>
      <c r="F1643" s="14"/>
      <c r="G1643" s="14"/>
      <c r="H1643" s="14"/>
      <c r="I1643" s="14"/>
    </row>
    <row r="1644" spans="2:9">
      <c r="B1644" s="24" t="s">
        <v>83</v>
      </c>
      <c r="C1644" s="166"/>
      <c r="D1644" s="166"/>
      <c r="E1644" s="166"/>
      <c r="F1644" s="166"/>
      <c r="G1644" s="166"/>
      <c r="H1644" s="166"/>
      <c r="I1644" s="166"/>
    </row>
    <row r="1645" spans="2:9">
      <c r="B1645" s="13" t="s">
        <v>82</v>
      </c>
      <c r="C1645" s="14"/>
      <c r="D1645" s="14"/>
      <c r="E1645" s="14"/>
      <c r="F1645" s="14"/>
      <c r="G1645" s="14"/>
      <c r="H1645" s="14"/>
      <c r="I1645" s="14"/>
    </row>
    <row r="1646" spans="2:9">
      <c r="B1646" s="14"/>
      <c r="C1646" s="14"/>
      <c r="D1646" s="14"/>
      <c r="E1646" s="14"/>
      <c r="F1646" s="14"/>
      <c r="G1646" s="14"/>
      <c r="H1646" s="14"/>
      <c r="I1646" s="14"/>
    </row>
    <row r="1647" spans="2:9" ht="14.4" customHeight="1">
      <c r="B1647" s="1305" t="s">
        <v>444</v>
      </c>
      <c r="C1647" s="1307" t="s">
        <v>392</v>
      </c>
      <c r="D1647" s="1307" t="s">
        <v>446</v>
      </c>
      <c r="E1647" s="1307" t="s">
        <v>447</v>
      </c>
      <c r="F1647" s="1307" t="s">
        <v>448</v>
      </c>
      <c r="G1647" s="1307" t="s">
        <v>449</v>
      </c>
      <c r="I1647" s="1307"/>
    </row>
    <row r="1648" spans="2:9">
      <c r="B1648" s="1306"/>
      <c r="C1648" s="1308"/>
      <c r="D1648" s="1308"/>
      <c r="E1648" s="1308"/>
      <c r="F1648" s="1308"/>
      <c r="G1648" s="1308"/>
      <c r="I1648" s="1308"/>
    </row>
    <row r="1649" spans="2:9">
      <c r="B1649" s="167" t="s">
        <v>1540</v>
      </c>
      <c r="C1649" s="283" t="s">
        <v>1564</v>
      </c>
      <c r="D1649" s="283" t="s">
        <v>439</v>
      </c>
      <c r="E1649" s="186" t="s">
        <v>439</v>
      </c>
      <c r="F1649" s="186" t="s">
        <v>124</v>
      </c>
      <c r="G1649" s="186" t="s">
        <v>1565</v>
      </c>
      <c r="H1649" s="186"/>
      <c r="I1649" s="186"/>
    </row>
    <row r="1650" spans="2:9">
      <c r="B1650" s="171" t="s">
        <v>305</v>
      </c>
      <c r="C1650" s="283" t="s">
        <v>1566</v>
      </c>
      <c r="D1650" s="283" t="s">
        <v>439</v>
      </c>
      <c r="E1650" s="283" t="s">
        <v>439</v>
      </c>
      <c r="F1650" s="283" t="s">
        <v>1567</v>
      </c>
      <c r="G1650" s="283" t="s">
        <v>1565</v>
      </c>
      <c r="H1650" s="283"/>
      <c r="I1650" s="187"/>
    </row>
    <row r="1651" spans="2:9">
      <c r="B1651" s="171" t="s">
        <v>316</v>
      </c>
      <c r="C1651" s="283" t="s">
        <v>469</v>
      </c>
      <c r="D1651" s="283" t="s">
        <v>439</v>
      </c>
      <c r="E1651" s="283" t="s">
        <v>441</v>
      </c>
      <c r="F1651" s="283" t="s">
        <v>124</v>
      </c>
      <c r="G1651" s="283" t="s">
        <v>454</v>
      </c>
      <c r="H1651" s="283"/>
      <c r="I1651" s="187"/>
    </row>
    <row r="1652" spans="2:9" ht="15" thickBot="1">
      <c r="B1652" s="172" t="s">
        <v>315</v>
      </c>
      <c r="C1652" s="188" t="s">
        <v>469</v>
      </c>
      <c r="D1652" s="188" t="s">
        <v>439</v>
      </c>
      <c r="E1652" s="188" t="s">
        <v>441</v>
      </c>
      <c r="F1652" s="188" t="s">
        <v>1567</v>
      </c>
      <c r="G1652" s="188" t="s">
        <v>1568</v>
      </c>
      <c r="H1652" s="188"/>
      <c r="I1652" s="187"/>
    </row>
    <row r="1653" spans="2:9" ht="15" thickTop="1">
      <c r="B1653" s="189"/>
      <c r="C1653" s="190"/>
      <c r="D1653" s="190"/>
      <c r="E1653" s="190"/>
      <c r="F1653" s="190"/>
      <c r="G1653" s="190"/>
      <c r="H1653" s="190"/>
      <c r="I1653" s="190"/>
    </row>
    <row r="1654" spans="2:9">
      <c r="B1654" s="1305" t="s">
        <v>444</v>
      </c>
      <c r="C1654" s="1307" t="s">
        <v>457</v>
      </c>
      <c r="D1654" s="1307" t="s">
        <v>458</v>
      </c>
      <c r="E1654" s="1307" t="s">
        <v>459</v>
      </c>
      <c r="G1654" s="191"/>
      <c r="H1654" s="892"/>
      <c r="I1654" s="892"/>
    </row>
    <row r="1655" spans="2:9">
      <c r="B1655" s="1306"/>
      <c r="C1655" s="1308"/>
      <c r="D1655" s="1308"/>
      <c r="E1655" s="1308"/>
      <c r="G1655" s="192"/>
      <c r="H1655" s="891"/>
      <c r="I1655" s="891"/>
    </row>
    <row r="1656" spans="2:9">
      <c r="B1656" s="167" t="s">
        <v>1540</v>
      </c>
      <c r="C1656" s="186" t="s">
        <v>462</v>
      </c>
      <c r="D1656" s="186" t="s">
        <v>1167</v>
      </c>
      <c r="E1656" s="283">
        <v>2</v>
      </c>
      <c r="F1656" s="187" t="s">
        <v>124</v>
      </c>
      <c r="G1656" s="190"/>
      <c r="H1656" s="190"/>
      <c r="I1656" s="190"/>
    </row>
    <row r="1657" spans="2:9">
      <c r="B1657" s="171" t="s">
        <v>305</v>
      </c>
      <c r="C1657" s="283" t="s">
        <v>461</v>
      </c>
      <c r="D1657" s="283" t="s">
        <v>412</v>
      </c>
      <c r="E1657" s="283" t="s">
        <v>124</v>
      </c>
      <c r="F1657" s="187"/>
      <c r="G1657" s="190"/>
      <c r="H1657" s="190"/>
      <c r="I1657" s="190"/>
    </row>
    <row r="1658" spans="2:9">
      <c r="B1658" s="169" t="s">
        <v>316</v>
      </c>
      <c r="C1658" s="283" t="s">
        <v>461</v>
      </c>
      <c r="D1658" s="283" t="s">
        <v>399</v>
      </c>
      <c r="E1658" s="283">
        <v>1</v>
      </c>
      <c r="F1658" s="194"/>
      <c r="G1658" s="190"/>
      <c r="H1658" s="190"/>
      <c r="I1658" s="190"/>
    </row>
    <row r="1659" spans="2:9" ht="15" thickBot="1">
      <c r="B1659" s="195" t="s">
        <v>315</v>
      </c>
      <c r="C1659" s="188" t="s">
        <v>462</v>
      </c>
      <c r="D1659" s="188" t="s">
        <v>399</v>
      </c>
      <c r="E1659" s="188">
        <v>1</v>
      </c>
      <c r="F1659" s="187"/>
      <c r="G1659" s="190"/>
      <c r="H1659" s="190"/>
      <c r="I1659" s="190"/>
    </row>
    <row r="1660" spans="2:9" ht="15" thickTop="1">
      <c r="B1660" s="185" t="s">
        <v>1569</v>
      </c>
      <c r="C1660" s="14"/>
      <c r="D1660" s="14"/>
      <c r="E1660" s="14"/>
      <c r="F1660" s="14"/>
      <c r="G1660" s="14"/>
      <c r="H1660" s="14"/>
      <c r="I1660" s="14"/>
    </row>
    <row r="1661" spans="2:9" ht="28.2">
      <c r="B1661" s="196" t="s">
        <v>463</v>
      </c>
      <c r="C1661" s="196"/>
      <c r="D1661" s="196"/>
      <c r="E1661" s="196"/>
      <c r="F1661" s="196"/>
      <c r="G1661" s="196"/>
      <c r="H1661" s="886"/>
      <c r="I1661" s="886"/>
    </row>
    <row r="1662" spans="2:9">
      <c r="B1662" s="14"/>
      <c r="C1662" s="14"/>
      <c r="D1662" s="14"/>
      <c r="E1662" s="14"/>
      <c r="F1662" s="14"/>
      <c r="G1662" s="14"/>
      <c r="H1662" s="14"/>
      <c r="I1662" s="14"/>
    </row>
    <row r="1663" spans="2:9">
      <c r="B1663" s="24" t="s">
        <v>92</v>
      </c>
      <c r="C1663" s="166"/>
      <c r="D1663" s="166"/>
      <c r="E1663" s="166"/>
      <c r="F1663" s="166"/>
      <c r="G1663" s="166"/>
      <c r="H1663" s="166"/>
      <c r="I1663" s="166"/>
    </row>
    <row r="1664" spans="2:9">
      <c r="B1664" s="13" t="s">
        <v>91</v>
      </c>
      <c r="C1664" s="14"/>
      <c r="D1664" s="14"/>
      <c r="E1664" s="14"/>
      <c r="F1664" s="14"/>
      <c r="G1664" s="14"/>
      <c r="H1664" s="14"/>
      <c r="I1664" s="14"/>
    </row>
    <row r="1665" spans="2:9">
      <c r="B1665" s="14"/>
      <c r="C1665" s="14"/>
      <c r="D1665" s="14"/>
      <c r="E1665" s="14"/>
      <c r="F1665" s="14"/>
      <c r="G1665" s="14"/>
      <c r="H1665" s="14"/>
      <c r="I1665" s="14"/>
    </row>
    <row r="1666" spans="2:9" ht="14.4" customHeight="1">
      <c r="B1666" s="1305" t="s">
        <v>389</v>
      </c>
      <c r="C1666" s="1307" t="s">
        <v>392</v>
      </c>
      <c r="D1666" s="1307" t="s">
        <v>465</v>
      </c>
      <c r="E1666" s="1307" t="s">
        <v>466</v>
      </c>
      <c r="F1666" s="1307" t="s">
        <v>467</v>
      </c>
      <c r="G1666" s="1307" t="s">
        <v>468</v>
      </c>
      <c r="H1666" s="1048"/>
      <c r="I1666" s="1309"/>
    </row>
    <row r="1667" spans="2:9">
      <c r="B1667" s="1306"/>
      <c r="C1667" s="1308"/>
      <c r="D1667" s="1308"/>
      <c r="E1667" s="1308"/>
      <c r="F1667" s="1308"/>
      <c r="G1667" s="1308"/>
      <c r="H1667" s="1048"/>
      <c r="I1667" s="1309"/>
    </row>
    <row r="1668" spans="2:9" ht="66">
      <c r="B1668" s="1047" t="s">
        <v>1416</v>
      </c>
      <c r="C1668" s="1044" t="s">
        <v>469</v>
      </c>
      <c r="D1668" s="1044" t="s">
        <v>470</v>
      </c>
      <c r="E1668" s="1045" t="s">
        <v>1414</v>
      </c>
      <c r="F1668" s="1046" t="s">
        <v>1570</v>
      </c>
      <c r="G1668" s="1044" t="s">
        <v>1180</v>
      </c>
      <c r="H1668" s="1003"/>
      <c r="I1668" s="1003"/>
    </row>
    <row r="1669" spans="2:9" s="906" customFormat="1">
      <c r="B1669" s="1047" t="s">
        <v>1412</v>
      </c>
      <c r="C1669" s="1044" t="s">
        <v>399</v>
      </c>
      <c r="D1669" s="1044" t="s">
        <v>1413</v>
      </c>
      <c r="E1669" s="1045" t="s">
        <v>1415</v>
      </c>
      <c r="F1669" s="1046" t="s">
        <v>1416</v>
      </c>
      <c r="G1669" s="1044" t="s">
        <v>964</v>
      </c>
      <c r="H1669" s="1003"/>
      <c r="I1669" s="1003"/>
    </row>
    <row r="1670" spans="2:9">
      <c r="B1670" s="959"/>
      <c r="C1670" s="179"/>
      <c r="D1670" s="179"/>
      <c r="E1670" s="179"/>
      <c r="F1670" s="179"/>
      <c r="G1670" s="179"/>
      <c r="H1670" s="179"/>
      <c r="I1670" s="179"/>
    </row>
    <row r="1671" spans="2:9">
      <c r="B1671" s="1305" t="s">
        <v>389</v>
      </c>
      <c r="C1671" s="1307" t="s">
        <v>472</v>
      </c>
      <c r="D1671" s="1307" t="s">
        <v>473</v>
      </c>
      <c r="E1671" s="1307" t="s">
        <v>458</v>
      </c>
      <c r="F1671" s="1309"/>
      <c r="G1671" s="940"/>
      <c r="H1671" s="940"/>
      <c r="I1671" s="892"/>
    </row>
    <row r="1672" spans="2:9">
      <c r="B1672" s="1306"/>
      <c r="C1672" s="1308"/>
      <c r="D1672" s="1308"/>
      <c r="E1672" s="1308"/>
      <c r="F1672" s="1309"/>
      <c r="G1672" s="941"/>
      <c r="H1672" s="941"/>
      <c r="I1672" s="891"/>
    </row>
    <row r="1673" spans="2:9">
      <c r="B1673" s="1047" t="s">
        <v>1416</v>
      </c>
      <c r="C1673" s="1044" t="s">
        <v>124</v>
      </c>
      <c r="D1673" s="1044" t="s">
        <v>1417</v>
      </c>
      <c r="E1673" s="1049" t="s">
        <v>412</v>
      </c>
      <c r="F1673" s="1003"/>
      <c r="G1673" s="200"/>
      <c r="H1673" s="200"/>
      <c r="I1673" s="200"/>
    </row>
    <row r="1674" spans="2:9" s="906" customFormat="1">
      <c r="B1674" s="1047" t="s">
        <v>1412</v>
      </c>
      <c r="C1674" s="1044" t="s">
        <v>630</v>
      </c>
      <c r="D1674" s="1044" t="s">
        <v>1417</v>
      </c>
      <c r="E1674" s="1049" t="s">
        <v>399</v>
      </c>
      <c r="F1674" s="1003"/>
      <c r="G1674" s="200"/>
      <c r="H1674" s="200"/>
      <c r="I1674" s="200"/>
    </row>
    <row r="1675" spans="2:9">
      <c r="B1675" s="1050" t="s">
        <v>1571</v>
      </c>
      <c r="C1675" s="14"/>
      <c r="D1675" s="14"/>
      <c r="E1675" s="14"/>
      <c r="F1675" s="14"/>
      <c r="G1675" s="14"/>
      <c r="H1675" s="14"/>
      <c r="I1675" s="14"/>
    </row>
    <row r="1676" spans="2:9">
      <c r="B1676" s="14"/>
      <c r="C1676" s="14"/>
      <c r="D1676" s="14"/>
      <c r="E1676" s="14"/>
      <c r="F1676" s="14"/>
      <c r="G1676" s="14"/>
      <c r="H1676" s="14"/>
      <c r="I1676" s="14"/>
    </row>
  </sheetData>
  <mergeCells count="70">
    <mergeCell ref="I1666:I1667"/>
    <mergeCell ref="B1:I1"/>
    <mergeCell ref="B13:I13"/>
    <mergeCell ref="B15:I15"/>
    <mergeCell ref="B32:I32"/>
    <mergeCell ref="B34:I34"/>
    <mergeCell ref="B55:I55"/>
    <mergeCell ref="B89:I89"/>
    <mergeCell ref="B91:I91"/>
    <mergeCell ref="B152:I152"/>
    <mergeCell ref="B218:I218"/>
    <mergeCell ref="B285:I285"/>
    <mergeCell ref="B386:I386"/>
    <mergeCell ref="B499:I499"/>
    <mergeCell ref="B809:I810"/>
    <mergeCell ref="B981:I982"/>
    <mergeCell ref="B1432:I1432"/>
    <mergeCell ref="B612:I612"/>
    <mergeCell ref="B746:I746"/>
    <mergeCell ref="B747:I747"/>
    <mergeCell ref="B793:I793"/>
    <mergeCell ref="B794:I794"/>
    <mergeCell ref="B1066:I1066"/>
    <mergeCell ref="B1067:I1067"/>
    <mergeCell ref="B1249:I1249"/>
    <mergeCell ref="B1431:I1431"/>
    <mergeCell ref="B1250:H1250"/>
    <mergeCell ref="B896:I896"/>
    <mergeCell ref="B1482:I1482"/>
    <mergeCell ref="B1483:I1483"/>
    <mergeCell ref="B1610:B1611"/>
    <mergeCell ref="C1610:C1611"/>
    <mergeCell ref="D1610:D1611"/>
    <mergeCell ref="E1610:E1611"/>
    <mergeCell ref="F1610:F1611"/>
    <mergeCell ref="B1527:H1527"/>
    <mergeCell ref="B1505:H1505"/>
    <mergeCell ref="B1566:H1566"/>
    <mergeCell ref="B1604:H1604"/>
    <mergeCell ref="B1620:B1621"/>
    <mergeCell ref="C1620:C1621"/>
    <mergeCell ref="D1620:D1621"/>
    <mergeCell ref="E1620:E1621"/>
    <mergeCell ref="G1610:G1611"/>
    <mergeCell ref="F1620:G1620"/>
    <mergeCell ref="B1629:I1629"/>
    <mergeCell ref="B1630:I1630"/>
    <mergeCell ref="B1642:I1642"/>
    <mergeCell ref="B1647:B1648"/>
    <mergeCell ref="C1647:C1648"/>
    <mergeCell ref="D1647:D1648"/>
    <mergeCell ref="E1647:E1648"/>
    <mergeCell ref="F1647:F1648"/>
    <mergeCell ref="G1647:G1648"/>
    <mergeCell ref="I1647:I1648"/>
    <mergeCell ref="B1654:B1655"/>
    <mergeCell ref="C1654:C1655"/>
    <mergeCell ref="D1654:D1655"/>
    <mergeCell ref="E1654:E1655"/>
    <mergeCell ref="G1666:G1667"/>
    <mergeCell ref="F1666:F1667"/>
    <mergeCell ref="B1666:B1667"/>
    <mergeCell ref="C1666:C1667"/>
    <mergeCell ref="D1666:D1667"/>
    <mergeCell ref="E1666:E1667"/>
    <mergeCell ref="B1671:B1672"/>
    <mergeCell ref="C1671:C1672"/>
    <mergeCell ref="D1671:D1672"/>
    <mergeCell ref="E1671:E1672"/>
    <mergeCell ref="F1671:F167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FC1C4-A8A2-4549-95EC-DBF1254BE417}">
  <dimension ref="B1:I1258"/>
  <sheetViews>
    <sheetView view="pageBreakPreview" topLeftCell="A711" zoomScale="50" zoomScaleNormal="85" zoomScaleSheetLayoutView="50" workbookViewId="0">
      <selection activeCell="A734" sqref="A734:XFD883"/>
    </sheetView>
  </sheetViews>
  <sheetFormatPr baseColWidth="10" defaultRowHeight="14.4"/>
  <cols>
    <col min="1" max="1" width="5.6640625" style="906" customWidth="1"/>
    <col min="2" max="2" width="47.5546875" style="906" customWidth="1"/>
    <col min="3" max="9" width="19.88671875" style="906" customWidth="1"/>
    <col min="10" max="16384" width="11.5546875" style="906"/>
  </cols>
  <sheetData>
    <row r="1" spans="2:9">
      <c r="B1" s="14"/>
      <c r="C1" s="203"/>
      <c r="D1" s="203"/>
      <c r="E1" s="203"/>
      <c r="F1" s="203"/>
      <c r="G1" s="203"/>
      <c r="H1" s="203"/>
      <c r="I1" s="203"/>
    </row>
    <row r="2" spans="2:9">
      <c r="B2" s="1319" t="s">
        <v>6</v>
      </c>
      <c r="C2" s="1319"/>
      <c r="D2" s="1319"/>
      <c r="E2" s="1319"/>
      <c r="F2" s="1319"/>
      <c r="G2" s="1319"/>
      <c r="H2" s="1319"/>
      <c r="I2" s="1319"/>
    </row>
    <row r="3" spans="2:9">
      <c r="B3" s="895" t="s">
        <v>5</v>
      </c>
      <c r="C3" s="179"/>
      <c r="D3" s="179"/>
      <c r="E3" s="179"/>
      <c r="F3" s="179"/>
      <c r="G3" s="179"/>
      <c r="H3" s="179"/>
      <c r="I3" s="179"/>
    </row>
    <row r="4" spans="2:9">
      <c r="B4" s="15"/>
      <c r="C4" s="203"/>
      <c r="D4" s="203"/>
      <c r="E4" s="203"/>
      <c r="F4" s="203"/>
      <c r="G4" s="203"/>
      <c r="H4" s="203"/>
      <c r="I4" s="203"/>
    </row>
    <row r="5" spans="2:9">
      <c r="B5" s="16"/>
      <c r="C5" s="17">
        <v>2014</v>
      </c>
      <c r="D5" s="17">
        <v>2015</v>
      </c>
      <c r="E5" s="17">
        <v>2016</v>
      </c>
      <c r="F5" s="17">
        <v>2017</v>
      </c>
      <c r="G5" s="17">
        <v>2018</v>
      </c>
      <c r="H5" s="17">
        <v>2019</v>
      </c>
      <c r="I5" s="17">
        <v>2020</v>
      </c>
    </row>
    <row r="6" spans="2:9">
      <c r="B6" s="18" t="s">
        <v>482</v>
      </c>
      <c r="C6" s="1088">
        <v>365.92</v>
      </c>
      <c r="D6" s="1088">
        <v>369.67</v>
      </c>
      <c r="E6" s="1088">
        <v>373.48</v>
      </c>
      <c r="F6" s="1088">
        <v>377.36</v>
      </c>
      <c r="G6" s="1088">
        <v>381.32</v>
      </c>
      <c r="H6" s="1088">
        <v>385.34</v>
      </c>
      <c r="I6" s="1088">
        <v>389.41</v>
      </c>
    </row>
    <row r="7" spans="2:9">
      <c r="B7" s="18" t="s">
        <v>112</v>
      </c>
      <c r="C7" s="1089">
        <v>11111.6</v>
      </c>
      <c r="D7" s="1090">
        <v>11710.8</v>
      </c>
      <c r="E7" s="1090">
        <v>11992.59</v>
      </c>
      <c r="F7" s="1090">
        <v>12359.75</v>
      </c>
      <c r="G7" s="1090">
        <v>12837.85</v>
      </c>
      <c r="H7" s="1090">
        <v>13164.43</v>
      </c>
      <c r="I7" s="1090">
        <v>9907.5</v>
      </c>
    </row>
    <row r="8" spans="2:9">
      <c r="B8" s="18" t="s">
        <v>475</v>
      </c>
      <c r="C8" s="1089">
        <v>29980.06</v>
      </c>
      <c r="D8" s="1091">
        <v>31295.064999999999</v>
      </c>
      <c r="E8" s="1091">
        <v>31562.639999999999</v>
      </c>
      <c r="F8" s="1091">
        <v>32718.637999999999</v>
      </c>
      <c r="G8" s="1091">
        <v>33767.502999999997</v>
      </c>
      <c r="H8" s="1091">
        <v>34863.741999999998</v>
      </c>
      <c r="I8" s="1091">
        <v>28604.9</v>
      </c>
    </row>
    <row r="9" spans="2:9">
      <c r="B9" s="18" t="s">
        <v>483</v>
      </c>
      <c r="C9" s="1089">
        <v>100.13</v>
      </c>
      <c r="D9" s="1090">
        <v>102.01</v>
      </c>
      <c r="E9" s="1090">
        <v>101.66</v>
      </c>
      <c r="F9" s="1090">
        <v>103.2</v>
      </c>
      <c r="G9" s="1090">
        <v>105.54</v>
      </c>
      <c r="H9" s="1090">
        <v>108.17</v>
      </c>
      <c r="I9" s="1090">
        <v>108.21</v>
      </c>
    </row>
    <row r="10" spans="2:9">
      <c r="B10" s="18" t="s">
        <v>484</v>
      </c>
      <c r="C10" s="1092"/>
      <c r="D10" s="1092"/>
      <c r="E10" s="1092"/>
      <c r="F10" s="1092"/>
      <c r="G10" s="47"/>
      <c r="H10" s="205"/>
      <c r="I10" s="1064"/>
    </row>
    <row r="11" spans="2:9">
      <c r="B11" s="21" t="s">
        <v>485</v>
      </c>
      <c r="C11" s="1093">
        <v>1</v>
      </c>
      <c r="D11" s="1093">
        <v>1</v>
      </c>
      <c r="E11" s="1093">
        <v>1</v>
      </c>
      <c r="F11" s="1093">
        <v>1</v>
      </c>
      <c r="G11" s="1093">
        <v>1</v>
      </c>
      <c r="H11" s="1093">
        <v>1</v>
      </c>
      <c r="I11" s="1093">
        <v>1</v>
      </c>
    </row>
    <row r="12" spans="2:9" ht="15" thickBot="1">
      <c r="B12" s="22" t="s">
        <v>114</v>
      </c>
      <c r="C12" s="1094">
        <v>1</v>
      </c>
      <c r="D12" s="1094">
        <v>1</v>
      </c>
      <c r="E12" s="1094">
        <v>1</v>
      </c>
      <c r="F12" s="1094">
        <v>1</v>
      </c>
      <c r="G12" s="1094">
        <v>1</v>
      </c>
      <c r="H12" s="1094">
        <v>1</v>
      </c>
      <c r="I12" s="1094">
        <v>1</v>
      </c>
    </row>
    <row r="13" spans="2:9" ht="15" thickTop="1">
      <c r="B13" s="1320" t="s">
        <v>486</v>
      </c>
      <c r="C13" s="1320"/>
      <c r="D13" s="1320"/>
      <c r="E13" s="1320"/>
      <c r="F13" s="1320"/>
      <c r="G13" s="1320"/>
      <c r="H13" s="1320"/>
      <c r="I13" s="1320"/>
    </row>
    <row r="14" spans="2:9">
      <c r="B14" s="18"/>
      <c r="C14" s="203"/>
      <c r="D14" s="203"/>
      <c r="E14" s="203"/>
      <c r="F14" s="203"/>
      <c r="G14" s="203"/>
      <c r="H14" s="203"/>
      <c r="I14" s="203"/>
    </row>
    <row r="15" spans="2:9">
      <c r="B15" s="1319" t="s">
        <v>8</v>
      </c>
      <c r="C15" s="1319"/>
      <c r="D15" s="1319"/>
      <c r="E15" s="1319"/>
      <c r="F15" s="1319"/>
      <c r="G15" s="1319"/>
      <c r="H15" s="1319"/>
      <c r="I15" s="1319"/>
    </row>
    <row r="16" spans="2:9">
      <c r="B16" s="895" t="s">
        <v>7</v>
      </c>
      <c r="C16" s="203"/>
      <c r="D16" s="203"/>
      <c r="E16" s="203"/>
      <c r="F16" s="203"/>
      <c r="G16" s="203"/>
      <c r="H16" s="203"/>
      <c r="I16" s="203"/>
    </row>
    <row r="17" spans="2:9">
      <c r="B17" s="26" t="s">
        <v>115</v>
      </c>
      <c r="C17" s="203"/>
      <c r="D17" s="203"/>
      <c r="E17" s="203"/>
      <c r="F17" s="203"/>
      <c r="G17" s="203"/>
      <c r="H17" s="203"/>
      <c r="I17" s="203"/>
    </row>
    <row r="18" spans="2:9">
      <c r="B18" s="27"/>
      <c r="C18" s="203"/>
      <c r="D18" s="203"/>
      <c r="E18" s="203"/>
      <c r="F18" s="203"/>
      <c r="G18" s="203"/>
      <c r="H18" s="203"/>
      <c r="I18" s="203"/>
    </row>
    <row r="19" spans="2:9">
      <c r="B19" s="16"/>
      <c r="C19" s="17">
        <v>2014</v>
      </c>
      <c r="D19" s="17">
        <v>2015</v>
      </c>
      <c r="E19" s="17">
        <v>2016</v>
      </c>
      <c r="F19" s="17">
        <v>2017</v>
      </c>
      <c r="G19" s="17">
        <v>2018</v>
      </c>
      <c r="H19" s="17">
        <v>2019</v>
      </c>
      <c r="I19" s="17">
        <v>2020</v>
      </c>
    </row>
    <row r="20" spans="2:9">
      <c r="B20" s="28" t="s">
        <v>116</v>
      </c>
      <c r="C20" s="206"/>
      <c r="D20" s="206"/>
      <c r="E20" s="206"/>
      <c r="F20" s="206"/>
      <c r="G20" s="206"/>
      <c r="H20" s="206"/>
      <c r="I20" s="206"/>
    </row>
    <row r="21" spans="2:9">
      <c r="B21" s="30" t="s">
        <v>117</v>
      </c>
      <c r="C21" s="36"/>
      <c r="D21" s="36"/>
      <c r="E21" s="36"/>
      <c r="F21" s="36"/>
      <c r="G21" s="36"/>
      <c r="H21" s="36"/>
      <c r="I21" s="36"/>
    </row>
    <row r="22" spans="2:9">
      <c r="B22" s="31" t="s">
        <v>118</v>
      </c>
      <c r="C22" s="206"/>
      <c r="D22" s="206"/>
      <c r="E22" s="206"/>
      <c r="F22" s="206"/>
      <c r="G22" s="206"/>
      <c r="H22" s="206"/>
      <c r="I22" s="206"/>
    </row>
    <row r="23" spans="2:9">
      <c r="B23" s="32" t="s">
        <v>119</v>
      </c>
      <c r="C23" s="36"/>
      <c r="D23" s="36"/>
      <c r="E23" s="36"/>
      <c r="F23" s="36"/>
      <c r="G23" s="36"/>
      <c r="H23" s="36"/>
      <c r="I23" s="36"/>
    </row>
    <row r="24" spans="2:9">
      <c r="B24" s="32" t="s">
        <v>120</v>
      </c>
      <c r="C24" s="36"/>
      <c r="D24" s="36"/>
      <c r="E24" s="36"/>
      <c r="F24" s="36"/>
      <c r="G24" s="36"/>
      <c r="H24" s="36"/>
      <c r="I24" s="36"/>
    </row>
    <row r="25" spans="2:9">
      <c r="B25" s="30" t="s">
        <v>121</v>
      </c>
      <c r="C25" s="206"/>
      <c r="D25" s="206"/>
      <c r="E25" s="206"/>
      <c r="F25" s="206"/>
      <c r="G25" s="206"/>
      <c r="H25" s="206"/>
      <c r="I25" s="206"/>
    </row>
    <row r="26" spans="2:9">
      <c r="B26" s="30" t="s">
        <v>122</v>
      </c>
      <c r="C26" s="206"/>
      <c r="D26" s="206"/>
      <c r="E26" s="206"/>
      <c r="F26" s="206"/>
      <c r="G26" s="206"/>
      <c r="H26" s="206"/>
      <c r="I26" s="206"/>
    </row>
    <row r="27" spans="2:9">
      <c r="B27" s="33" t="s">
        <v>123</v>
      </c>
      <c r="C27" s="36"/>
      <c r="D27" s="36"/>
      <c r="E27" s="36"/>
      <c r="F27" s="36"/>
      <c r="G27" s="36"/>
      <c r="H27" s="36"/>
      <c r="I27" s="36"/>
    </row>
    <row r="28" spans="2:9">
      <c r="B28" s="33" t="s">
        <v>125</v>
      </c>
      <c r="C28" s="36"/>
      <c r="D28" s="36"/>
      <c r="E28" s="36"/>
      <c r="F28" s="36"/>
      <c r="G28" s="36"/>
      <c r="H28" s="36"/>
      <c r="I28" s="36"/>
    </row>
    <row r="29" spans="2:9">
      <c r="B29" s="33" t="s">
        <v>126</v>
      </c>
      <c r="C29" s="36"/>
      <c r="D29" s="36"/>
      <c r="E29" s="36"/>
      <c r="F29" s="36"/>
      <c r="G29" s="36"/>
      <c r="H29" s="36"/>
      <c r="I29" s="36"/>
    </row>
    <row r="30" spans="2:9" ht="15" thickBot="1">
      <c r="B30" s="22" t="s">
        <v>127</v>
      </c>
      <c r="C30" s="36"/>
      <c r="D30" s="36"/>
      <c r="E30" s="36"/>
      <c r="F30" s="36"/>
      <c r="G30" s="36"/>
      <c r="H30" s="36"/>
      <c r="I30" s="36"/>
    </row>
    <row r="31" spans="2:9" ht="15" thickTop="1">
      <c r="B31" s="1320" t="s">
        <v>486</v>
      </c>
      <c r="C31" s="1320"/>
      <c r="D31" s="1320"/>
      <c r="E31" s="1320"/>
      <c r="F31" s="1320"/>
      <c r="G31" s="1320"/>
      <c r="H31" s="1320"/>
      <c r="I31" s="1320"/>
    </row>
    <row r="32" spans="2:9">
      <c r="B32" s="1316"/>
      <c r="C32" s="1316"/>
      <c r="D32" s="1316"/>
      <c r="E32" s="1316"/>
      <c r="F32" s="1316"/>
      <c r="G32" s="1316"/>
      <c r="H32" s="1316"/>
      <c r="I32" s="1316"/>
    </row>
    <row r="33" spans="2:9">
      <c r="B33" s="27"/>
      <c r="C33" s="203"/>
      <c r="D33" s="203"/>
      <c r="E33" s="203"/>
      <c r="F33" s="203"/>
      <c r="G33" s="203"/>
      <c r="H33" s="203"/>
      <c r="I33" s="203"/>
    </row>
    <row r="34" spans="2:9">
      <c r="B34" s="1319" t="s">
        <v>10</v>
      </c>
      <c r="C34" s="1319"/>
      <c r="D34" s="1319"/>
      <c r="E34" s="1319"/>
      <c r="F34" s="1319"/>
      <c r="G34" s="1319"/>
      <c r="H34" s="1319"/>
      <c r="I34" s="1319"/>
    </row>
    <row r="35" spans="2:9">
      <c r="B35" s="895" t="s">
        <v>9</v>
      </c>
      <c r="C35" s="203"/>
      <c r="D35" s="203"/>
      <c r="E35" s="203"/>
      <c r="F35" s="203"/>
      <c r="G35" s="203"/>
      <c r="H35" s="203"/>
      <c r="I35" s="203"/>
    </row>
    <row r="36" spans="2:9">
      <c r="B36" s="35" t="s">
        <v>115</v>
      </c>
      <c r="C36" s="203"/>
      <c r="D36" s="203"/>
      <c r="E36" s="203"/>
      <c r="F36" s="203"/>
      <c r="G36" s="203"/>
      <c r="H36" s="203"/>
      <c r="I36" s="203"/>
    </row>
    <row r="37" spans="2:9">
      <c r="B37" s="27"/>
      <c r="C37" s="203"/>
      <c r="D37" s="203"/>
      <c r="E37" s="203"/>
      <c r="F37" s="203"/>
      <c r="G37" s="203"/>
      <c r="H37" s="203"/>
      <c r="I37" s="203"/>
    </row>
    <row r="38" spans="2:9">
      <c r="B38" s="16"/>
      <c r="C38" s="17">
        <v>2014</v>
      </c>
      <c r="D38" s="17">
        <v>2015</v>
      </c>
      <c r="E38" s="17">
        <v>2016</v>
      </c>
      <c r="F38" s="17">
        <v>2017</v>
      </c>
      <c r="G38" s="17">
        <v>2018</v>
      </c>
      <c r="H38" s="17">
        <v>2019</v>
      </c>
      <c r="I38" s="17">
        <v>2020</v>
      </c>
    </row>
    <row r="39" spans="2:9">
      <c r="B39" s="28" t="s">
        <v>129</v>
      </c>
      <c r="C39" s="207">
        <f>C40+C43</f>
        <v>1164.5810000000001</v>
      </c>
      <c r="D39" s="207">
        <f t="shared" ref="D39:I39" si="0">D40+D43</f>
        <v>721.76900000000001</v>
      </c>
      <c r="E39" s="207">
        <f t="shared" si="0"/>
        <v>1075.5630000000001</v>
      </c>
      <c r="F39" s="207">
        <f t="shared" si="0"/>
        <v>1156.0819999999999</v>
      </c>
      <c r="G39" s="207">
        <f t="shared" si="0"/>
        <v>933.54499999999996</v>
      </c>
      <c r="H39" s="207">
        <f t="shared" si="0"/>
        <v>1311.0719999999999</v>
      </c>
      <c r="I39" s="207">
        <f t="shared" si="0"/>
        <v>1725.4579999999999</v>
      </c>
    </row>
    <row r="40" spans="2:9">
      <c r="B40" s="33" t="s">
        <v>133</v>
      </c>
      <c r="C40" s="1095">
        <f t="shared" ref="C40" si="1">C41+C42</f>
        <v>676.572</v>
      </c>
      <c r="D40" s="1096">
        <v>316.90699999999998</v>
      </c>
      <c r="E40" s="1096">
        <v>325.09100000000001</v>
      </c>
      <c r="F40" s="1097">
        <v>336.86</v>
      </c>
      <c r="G40" s="1097">
        <v>331.08699999999999</v>
      </c>
      <c r="H40" s="1097">
        <v>349.58</v>
      </c>
      <c r="I40" s="1097">
        <v>371.262</v>
      </c>
    </row>
    <row r="41" spans="2:9">
      <c r="B41" s="37" t="s">
        <v>130</v>
      </c>
      <c r="C41" s="1095">
        <v>676.572</v>
      </c>
      <c r="D41" s="1096">
        <v>316.90699999999998</v>
      </c>
      <c r="E41" s="1096">
        <v>325.09100000000001</v>
      </c>
      <c r="F41" s="1097">
        <v>336.86</v>
      </c>
      <c r="G41" s="1097">
        <v>331.08699999999999</v>
      </c>
      <c r="H41" s="1097">
        <v>349.58</v>
      </c>
      <c r="I41" s="1097">
        <v>371.262</v>
      </c>
    </row>
    <row r="42" spans="2:9">
      <c r="B42" s="37" t="s">
        <v>131</v>
      </c>
      <c r="C42" s="1098"/>
      <c r="D42" s="47"/>
      <c r="E42" s="47"/>
      <c r="F42" s="47"/>
      <c r="G42" s="47"/>
      <c r="H42" s="36"/>
      <c r="I42" s="1064"/>
    </row>
    <row r="43" spans="2:9">
      <c r="B43" s="33" t="s">
        <v>132</v>
      </c>
      <c r="C43" s="1095">
        <f t="shared" ref="C43:F43" si="2">C44+C45</f>
        <v>488.00900000000001</v>
      </c>
      <c r="D43" s="1095">
        <f t="shared" si="2"/>
        <v>404.86200000000002</v>
      </c>
      <c r="E43" s="1095">
        <f t="shared" si="2"/>
        <v>750.47199999999998</v>
      </c>
      <c r="F43" s="1095">
        <f t="shared" si="2"/>
        <v>819.22199999999998</v>
      </c>
      <c r="G43" s="1095">
        <f>G44+G45</f>
        <v>602.45799999999997</v>
      </c>
      <c r="H43" s="1095">
        <f>H44+H45</f>
        <v>961.49199999999996</v>
      </c>
      <c r="I43" s="1095">
        <v>1354.1959999999999</v>
      </c>
    </row>
    <row r="44" spans="2:9">
      <c r="B44" s="37" t="s">
        <v>130</v>
      </c>
      <c r="C44" s="1095">
        <v>488.00900000000001</v>
      </c>
      <c r="D44" s="1095">
        <v>404.86200000000002</v>
      </c>
      <c r="E44" s="1095">
        <v>750.47199999999998</v>
      </c>
      <c r="F44" s="1095">
        <v>819.22199999999998</v>
      </c>
      <c r="G44" s="1095">
        <v>602.45799999999997</v>
      </c>
      <c r="H44" s="1095">
        <v>961.49199999999996</v>
      </c>
      <c r="I44" s="1095">
        <v>1354.1959999999999</v>
      </c>
    </row>
    <row r="45" spans="2:9">
      <c r="B45" s="37" t="s">
        <v>131</v>
      </c>
      <c r="C45" s="36"/>
      <c r="D45" s="36"/>
      <c r="E45" s="36"/>
      <c r="F45" s="36"/>
      <c r="G45" s="36"/>
      <c r="H45" s="36"/>
      <c r="I45" s="36"/>
    </row>
    <row r="46" spans="2:9" s="1152" customFormat="1">
      <c r="B46" s="37"/>
      <c r="C46" s="36"/>
      <c r="D46" s="36"/>
      <c r="E46" s="36"/>
      <c r="F46" s="36"/>
      <c r="G46" s="36"/>
      <c r="H46" s="36"/>
      <c r="I46" s="36"/>
    </row>
    <row r="47" spans="2:9">
      <c r="B47" s="28" t="s">
        <v>134</v>
      </c>
      <c r="C47" s="20"/>
      <c r="D47" s="36"/>
      <c r="E47" s="36"/>
      <c r="F47" s="36"/>
      <c r="G47" s="36"/>
      <c r="H47" s="36"/>
      <c r="I47" s="36"/>
    </row>
    <row r="48" spans="2:9" ht="15" thickBot="1">
      <c r="B48" s="39" t="s">
        <v>135</v>
      </c>
      <c r="C48" s="40"/>
      <c r="D48" s="40"/>
      <c r="E48" s="40"/>
      <c r="F48" s="40"/>
      <c r="G48" s="40"/>
      <c r="H48" s="40"/>
      <c r="I48" s="40"/>
    </row>
    <row r="49" spans="2:9" ht="15" thickTop="1">
      <c r="B49" s="1320" t="s">
        <v>486</v>
      </c>
      <c r="C49" s="1320"/>
      <c r="D49" s="1320"/>
      <c r="E49" s="1320"/>
      <c r="F49" s="1320"/>
      <c r="G49" s="1320"/>
      <c r="H49" s="1320"/>
      <c r="I49" s="1320"/>
    </row>
    <row r="50" spans="2:9">
      <c r="B50" s="27"/>
      <c r="C50" s="203"/>
      <c r="D50" s="203"/>
      <c r="E50" s="203"/>
      <c r="F50" s="203"/>
      <c r="G50" s="203"/>
      <c r="H50" s="203"/>
      <c r="I50" s="203"/>
    </row>
    <row r="51" spans="2:9">
      <c r="B51" s="1319" t="s">
        <v>12</v>
      </c>
      <c r="C51" s="1319"/>
      <c r="D51" s="1319"/>
      <c r="E51" s="1319"/>
      <c r="F51" s="1319"/>
      <c r="G51" s="1319"/>
      <c r="H51" s="1319"/>
      <c r="I51" s="1319"/>
    </row>
    <row r="52" spans="2:9">
      <c r="B52" s="895" t="s">
        <v>11</v>
      </c>
      <c r="C52" s="203"/>
      <c r="D52" s="203"/>
      <c r="E52" s="203"/>
      <c r="F52" s="203"/>
      <c r="G52" s="203"/>
      <c r="H52" s="203"/>
      <c r="I52" s="203"/>
    </row>
    <row r="53" spans="2:9">
      <c r="B53" s="26" t="s">
        <v>115</v>
      </c>
      <c r="C53" s="203"/>
      <c r="D53" s="203"/>
      <c r="E53" s="203"/>
      <c r="F53" s="203"/>
      <c r="G53" s="203"/>
      <c r="H53" s="203"/>
      <c r="I53" s="203"/>
    </row>
    <row r="54" spans="2:9">
      <c r="B54" s="27"/>
      <c r="C54" s="203"/>
      <c r="D54" s="203"/>
      <c r="E54" s="203"/>
      <c r="F54" s="203"/>
      <c r="G54" s="203"/>
      <c r="H54" s="203"/>
      <c r="I54" s="203"/>
    </row>
    <row r="55" spans="2:9">
      <c r="B55" s="16"/>
      <c r="C55" s="17">
        <v>2014</v>
      </c>
      <c r="D55" s="17">
        <v>2015</v>
      </c>
      <c r="E55" s="17">
        <v>2016</v>
      </c>
      <c r="F55" s="17">
        <v>2017</v>
      </c>
      <c r="G55" s="17">
        <v>2018</v>
      </c>
      <c r="H55" s="17">
        <v>2019</v>
      </c>
      <c r="I55" s="17">
        <v>2020</v>
      </c>
    </row>
    <row r="56" spans="2:9">
      <c r="B56" s="27" t="s">
        <v>136</v>
      </c>
      <c r="C56" s="36"/>
      <c r="D56" s="36"/>
      <c r="E56" s="36"/>
      <c r="F56" s="36"/>
      <c r="G56" s="36"/>
      <c r="H56" s="36"/>
      <c r="I56" s="36"/>
    </row>
    <row r="57" spans="2:9">
      <c r="B57" s="26"/>
      <c r="C57" s="36"/>
      <c r="D57" s="36"/>
      <c r="E57" s="36"/>
      <c r="F57" s="36"/>
      <c r="G57" s="36"/>
      <c r="H57" s="36"/>
      <c r="I57" s="36"/>
    </row>
    <row r="58" spans="2:9">
      <c r="B58" s="208" t="s">
        <v>137</v>
      </c>
      <c r="C58" s="36"/>
      <c r="D58" s="36"/>
      <c r="E58" s="36"/>
      <c r="F58" s="36"/>
      <c r="G58" s="36"/>
      <c r="H58" s="36"/>
      <c r="I58" s="36"/>
    </row>
    <row r="59" spans="2:9">
      <c r="B59" s="209" t="s">
        <v>487</v>
      </c>
      <c r="C59" s="36"/>
      <c r="D59" s="36"/>
      <c r="E59" s="36"/>
      <c r="F59" s="36"/>
      <c r="G59" s="36"/>
      <c r="H59" s="36"/>
      <c r="I59" s="36"/>
    </row>
    <row r="60" spans="2:9">
      <c r="B60" s="210" t="s">
        <v>1418</v>
      </c>
      <c r="C60" s="1099">
        <v>142.78299999999999</v>
      </c>
      <c r="D60" s="1100">
        <v>147.495</v>
      </c>
      <c r="E60" s="1100">
        <v>167.89500000000001</v>
      </c>
      <c r="F60" s="1100">
        <v>168.47</v>
      </c>
      <c r="G60" s="1100">
        <v>176.572</v>
      </c>
      <c r="H60" s="86">
        <v>184.756</v>
      </c>
      <c r="I60" s="1090">
        <v>232.80699999999999</v>
      </c>
    </row>
    <row r="61" spans="2:9">
      <c r="B61" s="210" t="s">
        <v>1419</v>
      </c>
      <c r="C61" s="1099">
        <v>102.994</v>
      </c>
      <c r="D61" s="1100">
        <v>108.69</v>
      </c>
      <c r="E61" s="1100">
        <v>116.723</v>
      </c>
      <c r="F61" s="1100">
        <v>123.7222</v>
      </c>
      <c r="G61" s="1100">
        <v>141.7022</v>
      </c>
      <c r="H61" s="86">
        <v>159.24</v>
      </c>
      <c r="I61" s="1090">
        <v>163.66200000000001</v>
      </c>
    </row>
    <row r="62" spans="2:9">
      <c r="B62" s="210" t="s">
        <v>1420</v>
      </c>
      <c r="C62" s="1099">
        <v>57.06</v>
      </c>
      <c r="D62" s="1100">
        <v>57.298999999999999</v>
      </c>
      <c r="E62" s="1100">
        <v>59.9</v>
      </c>
      <c r="F62" s="1100">
        <v>61.348799999999997</v>
      </c>
      <c r="G62" s="1100">
        <v>54.216000000000001</v>
      </c>
      <c r="H62" s="86">
        <v>54.402000000000001</v>
      </c>
      <c r="I62" s="1090">
        <v>57.279000000000003</v>
      </c>
    </row>
    <row r="63" spans="2:9">
      <c r="B63" s="210" t="s">
        <v>1421</v>
      </c>
      <c r="C63" s="1099">
        <v>15.794</v>
      </c>
      <c r="D63" s="1100">
        <v>15.997</v>
      </c>
      <c r="E63" s="1100">
        <v>17.753</v>
      </c>
      <c r="F63" s="1100">
        <v>18.510169999999999</v>
      </c>
      <c r="G63" s="1100">
        <v>18.872</v>
      </c>
      <c r="H63" s="86">
        <v>19.359000000000002</v>
      </c>
      <c r="I63" s="1090">
        <v>20.437000000000001</v>
      </c>
    </row>
    <row r="64" spans="2:9">
      <c r="B64" s="210" t="s">
        <v>1422</v>
      </c>
      <c r="C64" s="1099">
        <v>10.731</v>
      </c>
      <c r="D64" s="1100">
        <v>11.036</v>
      </c>
      <c r="E64" s="1100">
        <v>11.503</v>
      </c>
      <c r="F64" s="1100">
        <v>11.917775000000001</v>
      </c>
      <c r="G64" s="1100">
        <v>11.978</v>
      </c>
      <c r="H64" s="86">
        <v>12.164</v>
      </c>
      <c r="I64" s="1090">
        <v>12.98</v>
      </c>
    </row>
    <row r="65" spans="2:9">
      <c r="B65" s="210" t="s">
        <v>1423</v>
      </c>
      <c r="C65" s="1099">
        <v>1.921</v>
      </c>
      <c r="D65" s="1100">
        <v>1.9430000000000001</v>
      </c>
      <c r="E65" s="1100">
        <v>1.972</v>
      </c>
      <c r="F65" s="1100">
        <v>2.0168010000000001</v>
      </c>
      <c r="G65" s="1100">
        <v>2.0259999999999998</v>
      </c>
      <c r="H65" s="86">
        <v>2.1190000000000002</v>
      </c>
      <c r="I65" s="1090">
        <v>2.14</v>
      </c>
    </row>
    <row r="66" spans="2:9">
      <c r="B66" s="210" t="s">
        <v>1424</v>
      </c>
      <c r="C66" s="1099">
        <v>22.114000000000001</v>
      </c>
      <c r="D66" s="47">
        <v>22.702000000000002</v>
      </c>
      <c r="E66" s="1100">
        <v>23.509</v>
      </c>
      <c r="F66" s="1100">
        <v>24.285</v>
      </c>
      <c r="G66" s="1100">
        <v>24.667000000000002</v>
      </c>
      <c r="H66" s="86">
        <v>25.231999999999999</v>
      </c>
      <c r="I66" s="1090">
        <v>25.954000000000001</v>
      </c>
    </row>
    <row r="67" spans="2:9">
      <c r="B67" s="210" t="s">
        <v>1425</v>
      </c>
      <c r="C67" s="1099">
        <v>0.66900000000000004</v>
      </c>
      <c r="D67" s="1100">
        <v>0.67600000000000005</v>
      </c>
      <c r="E67" s="1100">
        <v>0.73699999999999999</v>
      </c>
      <c r="F67" s="1100">
        <v>0.76730449999999994</v>
      </c>
      <c r="G67" s="1100">
        <v>0.77300000000000002</v>
      </c>
      <c r="H67" s="86">
        <v>0.87</v>
      </c>
      <c r="I67" s="1090">
        <v>0.873</v>
      </c>
    </row>
    <row r="68" spans="2:9">
      <c r="B68" s="211"/>
      <c r="C68" s="36"/>
      <c r="D68" s="36"/>
      <c r="E68" s="36"/>
      <c r="F68" s="36"/>
      <c r="G68" s="36"/>
      <c r="H68" s="36"/>
      <c r="I68" s="1101"/>
    </row>
    <row r="69" spans="2:9">
      <c r="B69" s="208" t="s">
        <v>149</v>
      </c>
      <c r="C69" s="36"/>
      <c r="D69" s="36"/>
      <c r="E69" s="36"/>
      <c r="F69" s="36"/>
      <c r="G69" s="36"/>
      <c r="H69" s="36"/>
      <c r="I69" s="1101"/>
    </row>
    <row r="70" spans="2:9">
      <c r="B70" s="209" t="s">
        <v>487</v>
      </c>
      <c r="C70" s="36"/>
      <c r="D70" s="36"/>
      <c r="E70" s="36"/>
      <c r="F70" s="36"/>
      <c r="G70" s="36"/>
      <c r="H70" s="36"/>
      <c r="I70" s="1101"/>
    </row>
    <row r="71" spans="2:9">
      <c r="B71" s="210" t="s">
        <v>1426</v>
      </c>
      <c r="C71" s="1099">
        <v>7.6909999999999998</v>
      </c>
      <c r="D71" s="1100">
        <v>8.5530000000000008</v>
      </c>
      <c r="E71" s="1100">
        <v>9.6980000000000004</v>
      </c>
      <c r="F71" s="1100">
        <v>10.436999999999999</v>
      </c>
      <c r="G71" s="1100">
        <v>11.147</v>
      </c>
      <c r="H71" s="86">
        <v>11.711</v>
      </c>
      <c r="I71" s="1090">
        <v>11.811999999999999</v>
      </c>
    </row>
    <row r="72" spans="2:9">
      <c r="B72" s="210" t="s">
        <v>1427</v>
      </c>
      <c r="C72" s="1099">
        <v>0.39800000000000002</v>
      </c>
      <c r="D72" s="1100">
        <v>0.40100000000000002</v>
      </c>
      <c r="E72" s="1100">
        <v>0.40799999999999997</v>
      </c>
      <c r="F72" s="1100">
        <v>0.41399999999999998</v>
      </c>
      <c r="G72" s="1100">
        <v>0.41899999999999998</v>
      </c>
      <c r="H72" s="86">
        <v>0.42899999999999999</v>
      </c>
      <c r="I72" s="1090">
        <v>0.43099999999999999</v>
      </c>
    </row>
    <row r="73" spans="2:9">
      <c r="B73" s="210" t="s">
        <v>1428</v>
      </c>
      <c r="C73" s="1099">
        <v>5.1159999999999997</v>
      </c>
      <c r="D73" s="1100">
        <v>5.5570000000000004</v>
      </c>
      <c r="E73" s="1100">
        <v>6.07</v>
      </c>
      <c r="F73" s="1100">
        <v>6.4480000000000004</v>
      </c>
      <c r="G73" s="1100">
        <v>6.7530000000000001</v>
      </c>
      <c r="H73" s="86">
        <v>7.0369999999999999</v>
      </c>
      <c r="I73" s="1090">
        <v>7.0819999999999999</v>
      </c>
    </row>
    <row r="74" spans="2:9">
      <c r="B74" s="210" t="s">
        <v>1429</v>
      </c>
      <c r="C74" s="1099">
        <v>2.2000000000000002</v>
      </c>
      <c r="D74" s="1100">
        <v>2.4169999999999998</v>
      </c>
      <c r="E74" s="1100">
        <v>2.6819999999999999</v>
      </c>
      <c r="F74" s="1100">
        <v>2.8780000000000001</v>
      </c>
      <c r="G74" s="1100">
        <v>3.0110000000000001</v>
      </c>
      <c r="H74" s="86">
        <v>3.1819999999999999</v>
      </c>
      <c r="I74" s="1090">
        <v>3.226</v>
      </c>
    </row>
    <row r="75" spans="2:9">
      <c r="B75" s="210" t="s">
        <v>1430</v>
      </c>
      <c r="C75" s="1099">
        <v>5.1760000000000002</v>
      </c>
      <c r="D75" s="1100">
        <v>5.6120000000000001</v>
      </c>
      <c r="E75" s="1100">
        <v>6.07</v>
      </c>
      <c r="F75" s="1100">
        <v>6.4980000000000002</v>
      </c>
      <c r="G75" s="1100">
        <v>6.9219999999999997</v>
      </c>
      <c r="H75" s="86">
        <v>7.1989999999999998</v>
      </c>
      <c r="I75" s="1090">
        <v>7.0590000000000002</v>
      </c>
    </row>
    <row r="76" spans="2:9">
      <c r="B76" s="26"/>
      <c r="C76" s="29"/>
      <c r="D76" s="29"/>
      <c r="E76" s="29"/>
      <c r="F76" s="29"/>
      <c r="G76" s="29"/>
      <c r="H76" s="29"/>
      <c r="I76" s="29"/>
    </row>
    <row r="77" spans="2:9">
      <c r="B77" s="42" t="s">
        <v>499</v>
      </c>
      <c r="C77" s="36"/>
      <c r="D77" s="36"/>
      <c r="E77" s="36"/>
      <c r="F77" s="36"/>
      <c r="G77" s="36"/>
      <c r="H77" s="36"/>
      <c r="I77" s="36"/>
    </row>
    <row r="78" spans="2:9" ht="15" thickBot="1">
      <c r="B78" s="43" t="s">
        <v>500</v>
      </c>
      <c r="C78" s="23"/>
      <c r="D78" s="23"/>
      <c r="E78" s="23"/>
      <c r="F78" s="23"/>
      <c r="G78" s="23"/>
      <c r="H78" s="23"/>
      <c r="I78" s="23"/>
    </row>
    <row r="79" spans="2:9" ht="15" thickTop="1">
      <c r="B79" s="1320" t="s">
        <v>486</v>
      </c>
      <c r="C79" s="1320"/>
      <c r="D79" s="1320"/>
      <c r="E79" s="1320"/>
      <c r="F79" s="1320"/>
      <c r="G79" s="1320"/>
      <c r="H79" s="1320"/>
      <c r="I79" s="1320"/>
    </row>
    <row r="80" spans="2:9">
      <c r="B80" s="27"/>
      <c r="C80" s="203"/>
      <c r="D80" s="203"/>
      <c r="E80" s="203"/>
      <c r="F80" s="203"/>
      <c r="G80" s="203"/>
      <c r="H80" s="203"/>
      <c r="I80" s="203"/>
    </row>
    <row r="81" spans="2:9">
      <c r="B81" s="1319" t="s">
        <v>14</v>
      </c>
      <c r="C81" s="1319"/>
      <c r="D81" s="1319"/>
      <c r="E81" s="1319"/>
      <c r="F81" s="1319"/>
      <c r="G81" s="1319"/>
      <c r="H81" s="1319"/>
      <c r="I81" s="1319"/>
    </row>
    <row r="82" spans="2:9">
      <c r="B82" s="895" t="s">
        <v>13</v>
      </c>
      <c r="C82" s="203"/>
      <c r="D82" s="203"/>
      <c r="E82" s="203"/>
      <c r="F82" s="203"/>
      <c r="G82" s="203"/>
      <c r="H82" s="203"/>
      <c r="I82" s="203"/>
    </row>
    <row r="83" spans="2:9">
      <c r="B83" s="26" t="s">
        <v>156</v>
      </c>
      <c r="C83" s="203"/>
      <c r="D83" s="203"/>
      <c r="E83" s="203"/>
      <c r="F83" s="203"/>
      <c r="G83" s="203"/>
      <c r="H83" s="203"/>
      <c r="I83" s="203"/>
    </row>
    <row r="84" spans="2:9">
      <c r="B84" s="18"/>
      <c r="C84" s="203"/>
      <c r="D84" s="203"/>
      <c r="E84" s="203"/>
      <c r="F84" s="203"/>
      <c r="G84" s="203"/>
      <c r="H84" s="203"/>
      <c r="I84" s="203"/>
    </row>
    <row r="85" spans="2:9">
      <c r="B85" s="16"/>
      <c r="C85" s="17">
        <v>2014</v>
      </c>
      <c r="D85" s="17">
        <v>2015</v>
      </c>
      <c r="E85" s="17">
        <v>2016</v>
      </c>
      <c r="F85" s="17">
        <v>2017</v>
      </c>
      <c r="G85" s="17">
        <v>2018</v>
      </c>
      <c r="H85" s="17">
        <v>2019</v>
      </c>
      <c r="I85" s="17">
        <v>2020</v>
      </c>
    </row>
    <row r="86" spans="2:9">
      <c r="B86" s="44" t="s">
        <v>157</v>
      </c>
      <c r="C86" s="47">
        <v>1</v>
      </c>
      <c r="D86" s="47">
        <v>1</v>
      </c>
      <c r="E86" s="47">
        <v>1</v>
      </c>
      <c r="F86" s="47">
        <v>1</v>
      </c>
      <c r="G86" s="47">
        <v>1</v>
      </c>
      <c r="H86" s="203">
        <v>1</v>
      </c>
      <c r="I86" s="1102">
        <v>1</v>
      </c>
    </row>
    <row r="87" spans="2:9">
      <c r="B87" s="46" t="s">
        <v>158</v>
      </c>
      <c r="C87" s="47">
        <v>1</v>
      </c>
      <c r="D87" s="47">
        <v>1</v>
      </c>
      <c r="E87" s="47">
        <v>1</v>
      </c>
      <c r="F87" s="47">
        <v>1</v>
      </c>
      <c r="G87" s="47">
        <v>1</v>
      </c>
      <c r="H87" s="48">
        <v>1</v>
      </c>
      <c r="I87" s="1102">
        <v>1</v>
      </c>
    </row>
    <row r="88" spans="2:9">
      <c r="B88" s="47" t="s">
        <v>159</v>
      </c>
      <c r="C88" s="47"/>
      <c r="D88" s="47"/>
      <c r="E88" s="47"/>
      <c r="F88" s="47"/>
      <c r="G88" s="47"/>
      <c r="H88" s="48"/>
      <c r="I88" s="1064"/>
    </row>
    <row r="89" spans="2:9">
      <c r="B89" s="47" t="s">
        <v>160</v>
      </c>
      <c r="C89" s="47"/>
      <c r="D89" s="47"/>
      <c r="E89" s="47"/>
      <c r="F89" s="47"/>
      <c r="G89" s="47"/>
      <c r="H89" s="48"/>
      <c r="I89" s="1064"/>
    </row>
    <row r="90" spans="2:9">
      <c r="B90" s="46" t="s">
        <v>161</v>
      </c>
      <c r="C90" s="47"/>
      <c r="D90" s="47"/>
      <c r="E90" s="47"/>
      <c r="F90" s="47"/>
      <c r="G90" s="47"/>
      <c r="H90" s="86"/>
      <c r="I90" s="1064"/>
    </row>
    <row r="91" spans="2:9">
      <c r="B91" s="46"/>
      <c r="C91" s="47"/>
      <c r="D91" s="47"/>
      <c r="E91" s="47"/>
      <c r="F91" s="47"/>
      <c r="G91" s="47"/>
      <c r="H91" s="48"/>
      <c r="I91" s="1064"/>
    </row>
    <row r="92" spans="2:9">
      <c r="B92" s="44" t="s">
        <v>501</v>
      </c>
      <c r="C92" s="47"/>
      <c r="D92" s="47"/>
      <c r="E92" s="47"/>
      <c r="F92" s="47"/>
      <c r="G92" s="47"/>
      <c r="H92" s="48"/>
      <c r="I92" s="1064"/>
    </row>
    <row r="93" spans="2:9">
      <c r="B93" s="46" t="s">
        <v>163</v>
      </c>
      <c r="C93" s="47">
        <v>7</v>
      </c>
      <c r="D93" s="47">
        <v>7</v>
      </c>
      <c r="E93" s="47">
        <v>7</v>
      </c>
      <c r="F93" s="47">
        <v>7</v>
      </c>
      <c r="G93" s="47">
        <v>7</v>
      </c>
      <c r="H93" s="48">
        <v>7</v>
      </c>
      <c r="I93" s="48">
        <v>7</v>
      </c>
    </row>
    <row r="94" spans="2:9">
      <c r="B94" s="46" t="s">
        <v>479</v>
      </c>
      <c r="C94" s="1103">
        <v>86</v>
      </c>
      <c r="D94" s="1103">
        <v>76</v>
      </c>
      <c r="E94" s="1103">
        <v>78</v>
      </c>
      <c r="F94" s="1103">
        <v>74</v>
      </c>
      <c r="G94" s="1103">
        <v>71</v>
      </c>
      <c r="H94" s="1103">
        <v>66</v>
      </c>
      <c r="I94" s="1103">
        <v>68</v>
      </c>
    </row>
    <row r="95" spans="2:9">
      <c r="B95" s="46" t="s">
        <v>165</v>
      </c>
      <c r="C95" s="304">
        <v>388110</v>
      </c>
      <c r="D95" s="304">
        <v>385421</v>
      </c>
      <c r="E95" s="304">
        <v>393101</v>
      </c>
      <c r="F95" s="304">
        <v>394225</v>
      </c>
      <c r="G95" s="304">
        <v>408055</v>
      </c>
      <c r="H95" s="304">
        <v>425379</v>
      </c>
      <c r="I95" s="304">
        <v>426669</v>
      </c>
    </row>
    <row r="96" spans="2:9">
      <c r="B96" s="46" t="s">
        <v>168</v>
      </c>
      <c r="C96" s="1100">
        <v>6.112393</v>
      </c>
      <c r="D96" s="1100">
        <v>6.1862599999999999</v>
      </c>
      <c r="E96" s="1100">
        <v>6.50807</v>
      </c>
      <c r="F96" s="1100">
        <v>6.6448660000000004</v>
      </c>
      <c r="G96" s="1100">
        <v>6.5077949999999998</v>
      </c>
      <c r="H96" s="1100">
        <v>7.1379999999999999</v>
      </c>
      <c r="I96" s="1100">
        <v>7.3689999999999998</v>
      </c>
    </row>
    <row r="97" spans="2:9">
      <c r="B97" s="46"/>
      <c r="C97" s="132"/>
      <c r="D97" s="132"/>
      <c r="E97" s="132"/>
      <c r="F97" s="132"/>
      <c r="G97" s="132"/>
      <c r="H97" s="132"/>
      <c r="I97" s="132"/>
    </row>
    <row r="98" spans="2:9" ht="26.4">
      <c r="B98" s="49" t="s">
        <v>166</v>
      </c>
      <c r="C98" s="132"/>
      <c r="D98" s="132"/>
      <c r="E98" s="132"/>
      <c r="F98" s="132"/>
      <c r="G98" s="132"/>
      <c r="H98" s="132"/>
      <c r="I98" s="132"/>
    </row>
    <row r="99" spans="2:9">
      <c r="B99" s="46" t="s">
        <v>163</v>
      </c>
      <c r="C99" s="132"/>
      <c r="D99" s="132"/>
      <c r="E99" s="132"/>
      <c r="F99" s="132"/>
      <c r="G99" s="132"/>
      <c r="H99" s="132"/>
      <c r="I99" s="132"/>
    </row>
    <row r="100" spans="2:9">
      <c r="B100" s="46" t="s">
        <v>158</v>
      </c>
      <c r="C100" s="132"/>
      <c r="D100" s="132"/>
      <c r="E100" s="132"/>
      <c r="F100" s="132"/>
      <c r="G100" s="132"/>
      <c r="H100" s="132"/>
      <c r="I100" s="132"/>
    </row>
    <row r="101" spans="2:9">
      <c r="B101" s="46" t="s">
        <v>165</v>
      </c>
      <c r="C101" s="48"/>
      <c r="D101" s="48"/>
      <c r="E101" s="48"/>
      <c r="F101" s="48"/>
      <c r="G101" s="48"/>
      <c r="H101" s="48"/>
      <c r="I101" s="48"/>
    </row>
    <row r="102" spans="2:9">
      <c r="B102" s="46" t="s">
        <v>161</v>
      </c>
      <c r="C102" s="140"/>
      <c r="D102" s="140"/>
      <c r="E102" s="140"/>
      <c r="F102" s="140"/>
      <c r="G102" s="140"/>
      <c r="H102" s="140"/>
      <c r="I102" s="140"/>
    </row>
    <row r="103" spans="2:9">
      <c r="B103" s="46"/>
      <c r="C103" s="132"/>
      <c r="D103" s="132"/>
      <c r="E103" s="132"/>
      <c r="F103" s="132"/>
      <c r="G103" s="132"/>
      <c r="H103" s="132"/>
      <c r="I103" s="132"/>
    </row>
    <row r="104" spans="2:9">
      <c r="B104" s="44" t="s">
        <v>167</v>
      </c>
      <c r="C104" s="132"/>
      <c r="D104" s="132"/>
      <c r="E104" s="132"/>
      <c r="F104" s="132"/>
      <c r="G104" s="132"/>
      <c r="H104" s="132"/>
      <c r="I104" s="132"/>
    </row>
    <row r="105" spans="2:9">
      <c r="B105" s="46" t="s">
        <v>163</v>
      </c>
      <c r="C105" s="132"/>
      <c r="D105" s="132"/>
      <c r="E105" s="132"/>
      <c r="F105" s="132"/>
      <c r="G105" s="132"/>
      <c r="H105" s="132"/>
      <c r="I105" s="132">
        <v>7</v>
      </c>
    </row>
    <row r="106" spans="2:9">
      <c r="B106" s="46" t="s">
        <v>161</v>
      </c>
      <c r="C106" s="140"/>
      <c r="D106" s="140"/>
      <c r="E106" s="140"/>
      <c r="F106" s="140"/>
      <c r="G106" s="140"/>
      <c r="H106" s="140"/>
      <c r="I106" s="140"/>
    </row>
    <row r="107" spans="2:9" ht="15" thickBot="1">
      <c r="B107" s="53" t="s">
        <v>170</v>
      </c>
      <c r="C107" s="105"/>
      <c r="D107" s="105"/>
      <c r="E107" s="105"/>
      <c r="F107" s="105"/>
      <c r="G107" s="105"/>
      <c r="H107" s="105"/>
      <c r="I107" s="105"/>
    </row>
    <row r="108" spans="2:9" ht="15" thickTop="1">
      <c r="B108" s="1320" t="s">
        <v>503</v>
      </c>
      <c r="C108" s="1320"/>
      <c r="D108" s="1320"/>
      <c r="E108" s="1320"/>
      <c r="F108" s="1320"/>
      <c r="G108" s="1320"/>
      <c r="H108" s="1320"/>
      <c r="I108" s="1320"/>
    </row>
    <row r="109" spans="2:9">
      <c r="B109" s="27"/>
      <c r="C109" s="203"/>
      <c r="D109" s="203"/>
      <c r="E109" s="203"/>
      <c r="F109" s="203"/>
      <c r="G109" s="203"/>
      <c r="H109" s="203"/>
      <c r="I109" s="203"/>
    </row>
    <row r="110" spans="2:9">
      <c r="B110" s="1319" t="s">
        <v>17</v>
      </c>
      <c r="C110" s="1319"/>
      <c r="D110" s="1319"/>
      <c r="E110" s="1319"/>
      <c r="F110" s="1319"/>
      <c r="G110" s="1319"/>
      <c r="H110" s="1319"/>
      <c r="I110" s="1319"/>
    </row>
    <row r="111" spans="2:9">
      <c r="B111" s="895" t="s">
        <v>16</v>
      </c>
      <c r="C111" s="203"/>
      <c r="D111" s="203"/>
      <c r="E111" s="203"/>
      <c r="F111" s="203"/>
      <c r="G111" s="203"/>
      <c r="H111" s="203"/>
      <c r="I111" s="203"/>
    </row>
    <row r="112" spans="2:9">
      <c r="B112" s="26" t="s">
        <v>172</v>
      </c>
      <c r="C112" s="203"/>
      <c r="D112" s="203"/>
      <c r="E112" s="203"/>
      <c r="F112" s="203"/>
      <c r="G112" s="203"/>
      <c r="H112" s="203"/>
      <c r="I112" s="203"/>
    </row>
    <row r="113" spans="2:9">
      <c r="B113" s="27"/>
      <c r="C113" s="203"/>
      <c r="D113" s="203"/>
      <c r="E113" s="203"/>
      <c r="F113" s="203"/>
      <c r="G113" s="203"/>
      <c r="H113" s="203"/>
      <c r="I113" s="203"/>
    </row>
    <row r="114" spans="2:9">
      <c r="B114" s="16"/>
      <c r="C114" s="17">
        <v>2014</v>
      </c>
      <c r="D114" s="17">
        <v>2015</v>
      </c>
      <c r="E114" s="17">
        <v>2016</v>
      </c>
      <c r="F114" s="17">
        <v>2017</v>
      </c>
      <c r="G114" s="17">
        <v>2018</v>
      </c>
      <c r="H114" s="17">
        <v>2019</v>
      </c>
      <c r="I114" s="17">
        <v>2020</v>
      </c>
    </row>
    <row r="115" spans="2:9">
      <c r="B115" s="212" t="s">
        <v>173</v>
      </c>
      <c r="C115" s="48"/>
      <c r="D115" s="48"/>
      <c r="E115" s="48"/>
      <c r="F115" s="48"/>
      <c r="G115" s="48"/>
      <c r="H115" s="48"/>
      <c r="I115" s="48"/>
    </row>
    <row r="116" spans="2:9">
      <c r="B116" s="213" t="s">
        <v>174</v>
      </c>
      <c r="C116" s="48"/>
      <c r="D116" s="48"/>
      <c r="E116" s="48"/>
      <c r="F116" s="48"/>
      <c r="G116" s="48"/>
      <c r="H116" s="48"/>
      <c r="I116" s="48"/>
    </row>
    <row r="117" spans="2:9">
      <c r="B117" s="213" t="s">
        <v>175</v>
      </c>
      <c r="C117" s="48"/>
      <c r="D117" s="48"/>
      <c r="E117" s="48"/>
      <c r="F117" s="48"/>
      <c r="G117" s="48"/>
      <c r="H117" s="48"/>
      <c r="I117" s="48"/>
    </row>
    <row r="118" spans="2:9">
      <c r="B118" s="213" t="s">
        <v>176</v>
      </c>
      <c r="C118" s="48"/>
      <c r="D118" s="48"/>
      <c r="E118" s="48"/>
      <c r="F118" s="48"/>
      <c r="G118" s="48"/>
      <c r="H118" s="48"/>
      <c r="I118" s="48"/>
    </row>
    <row r="119" spans="2:9">
      <c r="B119" s="213" t="s">
        <v>177</v>
      </c>
      <c r="C119" s="48">
        <v>104203</v>
      </c>
      <c r="D119" s="48">
        <v>102106</v>
      </c>
      <c r="E119" s="48">
        <v>99398</v>
      </c>
      <c r="F119" s="48">
        <v>96139</v>
      </c>
      <c r="G119" s="48">
        <v>95765</v>
      </c>
      <c r="H119" s="48">
        <v>92556</v>
      </c>
      <c r="I119" s="48">
        <v>90093</v>
      </c>
    </row>
    <row r="120" spans="2:9">
      <c r="B120" s="213" t="s">
        <v>178</v>
      </c>
      <c r="C120" s="48"/>
      <c r="D120" s="48"/>
      <c r="E120" s="48"/>
      <c r="F120" s="48"/>
      <c r="G120" s="48"/>
      <c r="H120" s="48"/>
      <c r="I120" s="48"/>
    </row>
    <row r="121" spans="2:9" ht="26.4">
      <c r="B121" s="214" t="s">
        <v>179</v>
      </c>
      <c r="C121" s="48"/>
      <c r="D121" s="48"/>
      <c r="E121" s="48"/>
      <c r="F121" s="48"/>
      <c r="G121" s="48"/>
      <c r="H121" s="48"/>
      <c r="I121" s="48"/>
    </row>
    <row r="122" spans="2:9">
      <c r="B122" s="215" t="s">
        <v>180</v>
      </c>
      <c r="C122" s="48"/>
      <c r="D122" s="48"/>
      <c r="E122" s="48"/>
      <c r="F122" s="48"/>
      <c r="G122" s="48"/>
      <c r="H122" s="48"/>
      <c r="I122" s="48"/>
    </row>
    <row r="123" spans="2:9" ht="26.4">
      <c r="B123" s="214" t="s">
        <v>181</v>
      </c>
      <c r="C123" s="48"/>
      <c r="D123" s="48"/>
      <c r="E123" s="48"/>
      <c r="F123" s="48"/>
      <c r="G123" s="48"/>
      <c r="H123" s="48"/>
      <c r="I123" s="48"/>
    </row>
    <row r="124" spans="2:9">
      <c r="B124" s="213" t="s">
        <v>182</v>
      </c>
      <c r="C124" s="48"/>
      <c r="D124" s="48"/>
      <c r="E124" s="48"/>
      <c r="F124" s="48"/>
      <c r="G124" s="48"/>
      <c r="H124" s="48"/>
      <c r="I124" s="48"/>
    </row>
    <row r="125" spans="2:9">
      <c r="B125" s="213"/>
      <c r="C125" s="48"/>
      <c r="D125" s="48"/>
      <c r="E125" s="48"/>
      <c r="F125" s="48"/>
      <c r="G125" s="48"/>
      <c r="H125" s="48"/>
      <c r="I125" s="48"/>
    </row>
    <row r="126" spans="2:9">
      <c r="B126" s="216" t="s">
        <v>183</v>
      </c>
      <c r="C126" s="48"/>
      <c r="D126" s="48"/>
      <c r="E126" s="48"/>
      <c r="F126" s="48"/>
      <c r="G126" s="48"/>
      <c r="H126" s="48"/>
      <c r="I126" s="48"/>
    </row>
    <row r="127" spans="2:9">
      <c r="B127" s="213" t="s">
        <v>184</v>
      </c>
      <c r="C127" s="48"/>
      <c r="D127" s="48"/>
      <c r="E127" s="48"/>
      <c r="F127" s="48"/>
      <c r="G127" s="48"/>
      <c r="H127" s="48"/>
      <c r="I127" s="48"/>
    </row>
    <row r="128" spans="2:9">
      <c r="B128" s="217" t="s">
        <v>118</v>
      </c>
      <c r="C128" s="48"/>
      <c r="D128" s="48"/>
      <c r="E128" s="48"/>
      <c r="F128" s="48"/>
      <c r="G128" s="48"/>
      <c r="H128" s="48"/>
      <c r="I128" s="48"/>
    </row>
    <row r="129" spans="2:9">
      <c r="B129" s="218" t="s">
        <v>185</v>
      </c>
      <c r="C129" s="48">
        <v>334</v>
      </c>
      <c r="D129" s="48">
        <v>345</v>
      </c>
      <c r="E129" s="48">
        <v>402</v>
      </c>
      <c r="F129" s="48">
        <v>362</v>
      </c>
      <c r="G129" s="48">
        <v>382</v>
      </c>
      <c r="H129" s="48">
        <v>385</v>
      </c>
      <c r="I129" s="48">
        <v>381</v>
      </c>
    </row>
    <row r="130" spans="2:9">
      <c r="B130" s="218" t="s">
        <v>186</v>
      </c>
      <c r="C130" s="48"/>
      <c r="D130" s="48"/>
      <c r="E130" s="48"/>
      <c r="F130" s="48"/>
      <c r="G130" s="48"/>
      <c r="H130" s="48">
        <v>0</v>
      </c>
      <c r="I130" s="48"/>
    </row>
    <row r="131" spans="2:9">
      <c r="B131" s="213" t="s">
        <v>187</v>
      </c>
      <c r="C131" s="48"/>
      <c r="D131" s="48"/>
      <c r="E131" s="48"/>
      <c r="F131" s="48"/>
      <c r="G131" s="48"/>
      <c r="H131" s="48"/>
      <c r="I131" s="48"/>
    </row>
    <row r="132" spans="2:9">
      <c r="B132" s="213"/>
      <c r="C132" s="48"/>
      <c r="D132" s="48"/>
      <c r="E132" s="48"/>
      <c r="F132" s="48"/>
      <c r="G132" s="48"/>
      <c r="H132" s="48"/>
      <c r="I132" s="48"/>
    </row>
    <row r="133" spans="2:9">
      <c r="B133" s="213" t="s">
        <v>188</v>
      </c>
      <c r="C133" s="48"/>
      <c r="D133" s="48"/>
      <c r="E133" s="48"/>
      <c r="F133" s="48"/>
      <c r="G133" s="48"/>
      <c r="H133" s="48"/>
      <c r="I133" s="48"/>
    </row>
    <row r="134" spans="2:9">
      <c r="B134" s="218" t="s">
        <v>189</v>
      </c>
      <c r="C134" s="48">
        <v>4908</v>
      </c>
      <c r="D134" s="48">
        <v>8853</v>
      </c>
      <c r="E134" s="48">
        <v>9146</v>
      </c>
      <c r="F134" s="48">
        <v>11306</v>
      </c>
      <c r="G134" s="48">
        <v>10616</v>
      </c>
      <c r="H134" s="48">
        <v>14892</v>
      </c>
      <c r="I134" s="48">
        <v>15696</v>
      </c>
    </row>
    <row r="135" spans="2:9">
      <c r="B135" s="213" t="s">
        <v>504</v>
      </c>
      <c r="C135" s="48"/>
      <c r="D135" s="48"/>
      <c r="E135" s="48"/>
      <c r="F135" s="48"/>
      <c r="G135" s="48"/>
      <c r="H135" s="48"/>
      <c r="I135" s="48"/>
    </row>
    <row r="136" spans="2:9">
      <c r="B136" s="75" t="s">
        <v>190</v>
      </c>
      <c r="C136" s="48"/>
      <c r="D136" s="48"/>
      <c r="E136" s="48"/>
      <c r="F136" s="48"/>
      <c r="G136" s="48"/>
      <c r="H136" s="48"/>
      <c r="I136" s="48"/>
    </row>
    <row r="137" spans="2:9">
      <c r="B137" s="213" t="s">
        <v>191</v>
      </c>
      <c r="C137" s="48"/>
      <c r="D137" s="48"/>
      <c r="E137" s="48"/>
      <c r="F137" s="48"/>
      <c r="G137" s="48"/>
      <c r="H137" s="48"/>
      <c r="I137" s="48"/>
    </row>
    <row r="138" spans="2:9">
      <c r="B138" s="213" t="s">
        <v>192</v>
      </c>
      <c r="C138" s="48"/>
      <c r="D138" s="48"/>
      <c r="E138" s="48"/>
      <c r="F138" s="48"/>
      <c r="G138" s="48"/>
      <c r="H138" s="48"/>
      <c r="I138" s="48"/>
    </row>
    <row r="139" spans="2:9">
      <c r="B139" s="214" t="s">
        <v>193</v>
      </c>
      <c r="C139" s="48"/>
      <c r="D139" s="48"/>
      <c r="E139" s="48"/>
      <c r="F139" s="48"/>
      <c r="G139" s="48"/>
      <c r="H139" s="48"/>
      <c r="I139" s="48"/>
    </row>
    <row r="140" spans="2:9" ht="15" thickBot="1">
      <c r="B140" s="219" t="s">
        <v>194</v>
      </c>
      <c r="C140" s="126"/>
      <c r="D140" s="126"/>
      <c r="E140" s="126"/>
      <c r="F140" s="126"/>
      <c r="G140" s="126"/>
      <c r="H140" s="126"/>
      <c r="I140" s="126"/>
    </row>
    <row r="141" spans="2:9" ht="15" thickTop="1">
      <c r="B141" s="1321" t="s">
        <v>505</v>
      </c>
      <c r="C141" s="1321"/>
      <c r="D141" s="1321"/>
      <c r="E141" s="1321"/>
      <c r="F141" s="1321"/>
      <c r="G141" s="1321"/>
      <c r="H141" s="1321"/>
      <c r="I141" s="1321"/>
    </row>
    <row r="142" spans="2:9">
      <c r="B142" s="27"/>
      <c r="C142" s="203"/>
      <c r="D142" s="203"/>
      <c r="E142" s="203"/>
      <c r="F142" s="203"/>
      <c r="G142" s="203"/>
      <c r="H142" s="203"/>
      <c r="I142" s="203"/>
    </row>
    <row r="143" spans="2:9">
      <c r="B143" s="1319" t="s">
        <v>19</v>
      </c>
      <c r="C143" s="1319"/>
      <c r="D143" s="1319"/>
      <c r="E143" s="1319"/>
      <c r="F143" s="1319"/>
      <c r="G143" s="1319"/>
      <c r="H143" s="1319"/>
      <c r="I143" s="1319"/>
    </row>
    <row r="144" spans="2:9">
      <c r="B144" s="895" t="s">
        <v>18</v>
      </c>
      <c r="C144" s="203"/>
      <c r="D144" s="203"/>
      <c r="E144" s="203"/>
      <c r="F144" s="203"/>
      <c r="G144" s="203"/>
      <c r="H144" s="203"/>
      <c r="I144" s="203"/>
    </row>
    <row r="145" spans="2:9">
      <c r="B145" s="26" t="s">
        <v>196</v>
      </c>
      <c r="C145" s="203"/>
      <c r="D145" s="203"/>
      <c r="E145" s="203"/>
      <c r="F145" s="203"/>
      <c r="G145" s="203"/>
      <c r="H145" s="203"/>
      <c r="I145" s="203"/>
    </row>
    <row r="146" spans="2:9">
      <c r="B146" s="27"/>
      <c r="C146" s="203"/>
      <c r="D146" s="203"/>
      <c r="E146" s="203"/>
      <c r="F146" s="203"/>
      <c r="G146" s="203"/>
      <c r="H146" s="203"/>
      <c r="I146" s="203"/>
    </row>
    <row r="147" spans="2:9">
      <c r="B147" s="16"/>
      <c r="C147" s="17">
        <v>2014</v>
      </c>
      <c r="D147" s="17">
        <v>2015</v>
      </c>
      <c r="E147" s="17">
        <v>2016</v>
      </c>
      <c r="F147" s="17">
        <v>2017</v>
      </c>
      <c r="G147" s="17">
        <v>2018</v>
      </c>
      <c r="H147" s="17">
        <v>2019</v>
      </c>
      <c r="I147" s="17">
        <v>2020</v>
      </c>
    </row>
    <row r="148" spans="2:9">
      <c r="B148" s="44" t="s">
        <v>197</v>
      </c>
      <c r="C148" s="86"/>
      <c r="D148" s="86"/>
      <c r="E148" s="86"/>
      <c r="F148" s="86"/>
      <c r="G148" s="86"/>
      <c r="H148" s="86"/>
      <c r="I148" s="86"/>
    </row>
    <row r="149" spans="2:9">
      <c r="B149" s="103" t="s">
        <v>198</v>
      </c>
      <c r="C149" s="36">
        <v>1455.5440000000001</v>
      </c>
      <c r="D149" s="36">
        <v>1627.614</v>
      </c>
      <c r="E149" s="36">
        <v>2002.357</v>
      </c>
      <c r="F149" s="36">
        <v>2218.4229999999998</v>
      </c>
      <c r="G149" s="36">
        <v>2394.92</v>
      </c>
      <c r="H149" s="36">
        <v>2594.4540000000002</v>
      </c>
      <c r="I149" s="36">
        <v>2259.0279999999998</v>
      </c>
    </row>
    <row r="150" spans="2:9">
      <c r="B150" s="220" t="s">
        <v>199</v>
      </c>
      <c r="C150" s="86"/>
      <c r="D150" s="86"/>
      <c r="E150" s="86"/>
      <c r="F150" s="86"/>
      <c r="G150" s="86"/>
      <c r="H150" s="86"/>
      <c r="I150" s="86"/>
    </row>
    <row r="151" spans="2:9">
      <c r="B151" s="220" t="s">
        <v>200</v>
      </c>
      <c r="C151" s="86"/>
      <c r="D151" s="86"/>
      <c r="E151" s="86"/>
      <c r="F151" s="86"/>
      <c r="G151" s="86"/>
      <c r="H151" s="86"/>
      <c r="I151" s="86"/>
    </row>
    <row r="152" spans="2:9">
      <c r="B152" s="221" t="s">
        <v>201</v>
      </c>
      <c r="C152" s="36">
        <v>38.564</v>
      </c>
      <c r="D152" s="36">
        <v>66.034999999999997</v>
      </c>
      <c r="E152" s="36">
        <v>102.717</v>
      </c>
      <c r="F152" s="36">
        <v>97.475999999999999</v>
      </c>
      <c r="G152" s="36">
        <v>67.64</v>
      </c>
      <c r="H152" s="36">
        <v>51.424999999999997</v>
      </c>
      <c r="I152" s="36">
        <v>51.031999999999996</v>
      </c>
    </row>
    <row r="153" spans="2:9">
      <c r="B153" s="93" t="s">
        <v>202</v>
      </c>
      <c r="C153" s="36">
        <f>SUM(C154,C156)</f>
        <v>6259.34</v>
      </c>
      <c r="D153" s="36">
        <f t="shared" ref="D153:I153" si="3">SUM(D154,D156)</f>
        <v>9717.4260000000013</v>
      </c>
      <c r="E153" s="36">
        <f t="shared" si="3"/>
        <v>12226.932999999999</v>
      </c>
      <c r="F153" s="36">
        <f t="shared" si="3"/>
        <v>14513.338</v>
      </c>
      <c r="G153" s="36">
        <f t="shared" si="3"/>
        <v>17183.496999999999</v>
      </c>
      <c r="H153" s="36">
        <f t="shared" si="3"/>
        <v>18306.847999999998</v>
      </c>
      <c r="I153" s="36">
        <f t="shared" si="3"/>
        <v>14871.073</v>
      </c>
    </row>
    <row r="154" spans="2:9">
      <c r="B154" s="220" t="s">
        <v>203</v>
      </c>
      <c r="C154" s="36">
        <v>5348.1980000000003</v>
      </c>
      <c r="D154" s="36">
        <v>8319.6830000000009</v>
      </c>
      <c r="E154" s="36">
        <v>9556.4079999999994</v>
      </c>
      <c r="F154" s="36">
        <v>11358.813</v>
      </c>
      <c r="G154" s="36">
        <v>14005.29</v>
      </c>
      <c r="H154" s="36">
        <v>14998.677</v>
      </c>
      <c r="I154" s="36">
        <v>12437.2</v>
      </c>
    </row>
    <row r="155" spans="2:9">
      <c r="B155" s="220" t="s">
        <v>204</v>
      </c>
      <c r="C155" s="36"/>
      <c r="D155" s="36"/>
      <c r="E155" s="36"/>
      <c r="F155" s="86"/>
      <c r="G155" s="86"/>
      <c r="H155" s="36"/>
      <c r="I155" s="36"/>
    </row>
    <row r="156" spans="2:9">
      <c r="B156" s="220" t="s">
        <v>205</v>
      </c>
      <c r="C156" s="36">
        <v>911.14200000000005</v>
      </c>
      <c r="D156" s="36">
        <v>1397.7429999999999</v>
      </c>
      <c r="E156" s="36">
        <v>2670.5250000000001</v>
      </c>
      <c r="F156" s="36">
        <v>3154.5250000000001</v>
      </c>
      <c r="G156" s="36">
        <v>3178.2069999999999</v>
      </c>
      <c r="H156" s="36">
        <v>3308.1709999999998</v>
      </c>
      <c r="I156" s="36">
        <v>2433.873</v>
      </c>
    </row>
    <row r="157" spans="2:9">
      <c r="B157" s="93" t="s">
        <v>546</v>
      </c>
      <c r="C157" s="36"/>
      <c r="D157" s="36"/>
      <c r="E157" s="36"/>
      <c r="F157" s="36"/>
      <c r="G157" s="36"/>
      <c r="H157" s="36"/>
      <c r="I157" s="36"/>
    </row>
    <row r="158" spans="2:9">
      <c r="B158" s="93" t="s">
        <v>547</v>
      </c>
      <c r="C158" s="36">
        <f>SUM(C159:C160)</f>
        <v>4940.3539999999994</v>
      </c>
      <c r="D158" s="36">
        <f t="shared" ref="D158:I158" si="4">SUM(D159:D160)</f>
        <v>4846.5770000000002</v>
      </c>
      <c r="E158" s="36">
        <f t="shared" si="4"/>
        <v>7809.26</v>
      </c>
      <c r="F158" s="36">
        <f t="shared" si="4"/>
        <v>5893.3329999999996</v>
      </c>
      <c r="G158" s="36">
        <f t="shared" si="4"/>
        <v>5346.0070000000005</v>
      </c>
      <c r="H158" s="36">
        <f t="shared" si="4"/>
        <v>5549.2620000000006</v>
      </c>
      <c r="I158" s="36">
        <f t="shared" si="4"/>
        <v>3471.5769999999998</v>
      </c>
    </row>
    <row r="159" spans="2:9">
      <c r="B159" s="37" t="s">
        <v>130</v>
      </c>
      <c r="C159" s="36">
        <v>4905.6719999999996</v>
      </c>
      <c r="D159" s="36">
        <v>4804.9260000000004</v>
      </c>
      <c r="E159" s="36">
        <v>7772.2740000000003</v>
      </c>
      <c r="F159" s="36">
        <v>5862.5659999999998</v>
      </c>
      <c r="G159" s="36">
        <v>5316.6260000000002</v>
      </c>
      <c r="H159" s="36">
        <v>5514.1170000000002</v>
      </c>
      <c r="I159" s="36">
        <v>3454.8339999999998</v>
      </c>
    </row>
    <row r="160" spans="2:9">
      <c r="B160" s="37" t="s">
        <v>131</v>
      </c>
      <c r="C160" s="86">
        <v>34.682000000000002</v>
      </c>
      <c r="D160" s="86">
        <v>41.651000000000003</v>
      </c>
      <c r="E160" s="86">
        <v>36.985999999999997</v>
      </c>
      <c r="F160" s="86">
        <v>30.766999999999999</v>
      </c>
      <c r="G160" s="36">
        <v>29.381</v>
      </c>
      <c r="H160" s="36">
        <v>35.145000000000003</v>
      </c>
      <c r="I160" s="36">
        <v>16.742999999999999</v>
      </c>
    </row>
    <row r="161" spans="2:9">
      <c r="B161" s="103" t="s">
        <v>208</v>
      </c>
      <c r="C161" s="36"/>
      <c r="D161" s="36"/>
      <c r="E161" s="36"/>
      <c r="F161" s="36"/>
      <c r="G161" s="36"/>
      <c r="H161" s="36"/>
      <c r="I161" s="36"/>
    </row>
    <row r="162" spans="2:9">
      <c r="B162" s="103"/>
      <c r="C162" s="36"/>
      <c r="D162" s="36"/>
      <c r="E162" s="36"/>
      <c r="F162" s="36"/>
      <c r="G162" s="36"/>
      <c r="H162" s="36"/>
      <c r="I162" s="36"/>
    </row>
    <row r="163" spans="2:9">
      <c r="B163" s="103" t="s">
        <v>209</v>
      </c>
      <c r="C163" s="36">
        <f>C149+C152+C153+C158</f>
        <v>12693.802</v>
      </c>
      <c r="D163" s="36">
        <f t="shared" ref="D163:I163" si="5">D149+D152+D153+D158</f>
        <v>16257.652000000002</v>
      </c>
      <c r="E163" s="36">
        <f t="shared" si="5"/>
        <v>22141.267</v>
      </c>
      <c r="F163" s="36">
        <f t="shared" si="5"/>
        <v>22722.57</v>
      </c>
      <c r="G163" s="36">
        <f t="shared" si="5"/>
        <v>24992.064000000002</v>
      </c>
      <c r="H163" s="36">
        <f t="shared" si="5"/>
        <v>26501.989000000001</v>
      </c>
      <c r="I163" s="36">
        <f t="shared" si="5"/>
        <v>20652.710000000003</v>
      </c>
    </row>
    <row r="164" spans="2:9">
      <c r="B164" s="222" t="s">
        <v>210</v>
      </c>
      <c r="C164" s="457"/>
      <c r="D164" s="457"/>
      <c r="E164" s="457"/>
      <c r="F164" s="457"/>
      <c r="G164" s="457"/>
      <c r="H164" s="457"/>
      <c r="I164" s="457"/>
    </row>
    <row r="165" spans="2:9">
      <c r="B165" s="222"/>
      <c r="C165" s="29"/>
      <c r="D165" s="29"/>
      <c r="E165" s="29"/>
      <c r="F165" s="29"/>
      <c r="G165" s="29"/>
      <c r="H165" s="29"/>
      <c r="I165" s="29"/>
    </row>
    <row r="166" spans="2:9">
      <c r="B166" s="103" t="s">
        <v>211</v>
      </c>
      <c r="C166" s="458"/>
      <c r="D166" s="458"/>
      <c r="E166" s="458"/>
      <c r="F166" s="36"/>
      <c r="G166" s="36"/>
      <c r="H166" s="36"/>
      <c r="I166" s="36"/>
    </row>
    <row r="167" spans="2:9">
      <c r="B167" s="103"/>
      <c r="C167" s="36"/>
      <c r="D167" s="36"/>
      <c r="E167" s="36"/>
      <c r="F167" s="36"/>
      <c r="G167" s="36"/>
      <c r="H167" s="36"/>
      <c r="I167" s="36"/>
    </row>
    <row r="168" spans="2:9">
      <c r="B168" s="44" t="s">
        <v>212</v>
      </c>
      <c r="C168" s="36"/>
      <c r="D168" s="36"/>
      <c r="E168" s="36"/>
      <c r="F168" s="36"/>
      <c r="G168" s="36"/>
      <c r="H168" s="36"/>
      <c r="I168" s="36"/>
    </row>
    <row r="169" spans="2:9">
      <c r="B169" s="103" t="s">
        <v>213</v>
      </c>
      <c r="C169" s="1104">
        <v>12892.829</v>
      </c>
      <c r="D169" s="1104">
        <v>11299.321</v>
      </c>
      <c r="E169" s="1104">
        <v>11371.596</v>
      </c>
      <c r="F169" s="1104">
        <v>10192.508</v>
      </c>
      <c r="G169" s="1104">
        <v>11549.869000000001</v>
      </c>
      <c r="H169" s="1105">
        <v>11052.514999999999</v>
      </c>
      <c r="I169" s="36">
        <v>7954.0110000000004</v>
      </c>
    </row>
    <row r="170" spans="2:9">
      <c r="B170" s="222" t="s">
        <v>214</v>
      </c>
      <c r="C170" s="36"/>
      <c r="D170" s="36"/>
      <c r="E170" s="36"/>
      <c r="F170" s="36"/>
      <c r="G170" s="36"/>
      <c r="H170" s="36"/>
      <c r="I170" s="36"/>
    </row>
    <row r="171" spans="2:9">
      <c r="B171" s="222" t="s">
        <v>215</v>
      </c>
      <c r="C171" s="36"/>
      <c r="D171" s="36"/>
      <c r="E171" s="36"/>
      <c r="F171" s="36"/>
      <c r="G171" s="36"/>
      <c r="H171" s="36"/>
      <c r="I171" s="36"/>
    </row>
    <row r="172" spans="2:9">
      <c r="B172" s="103" t="s">
        <v>216</v>
      </c>
      <c r="C172" s="458"/>
      <c r="D172" s="458"/>
      <c r="E172" s="458"/>
      <c r="F172" s="36"/>
      <c r="G172" s="36"/>
      <c r="H172" s="36"/>
      <c r="I172" s="36"/>
    </row>
    <row r="173" spans="2:9" ht="15.6">
      <c r="B173" s="103" t="s">
        <v>506</v>
      </c>
      <c r="C173" s="458"/>
      <c r="D173" s="458"/>
      <c r="E173" s="458"/>
      <c r="F173" s="36"/>
      <c r="G173" s="36"/>
      <c r="H173" s="36"/>
      <c r="I173" s="36"/>
    </row>
    <row r="174" spans="2:9">
      <c r="B174" s="222" t="s">
        <v>217</v>
      </c>
      <c r="C174" s="458"/>
      <c r="D174" s="458"/>
      <c r="E174" s="458"/>
      <c r="F174" s="36"/>
      <c r="G174" s="36"/>
      <c r="H174" s="36"/>
      <c r="I174" s="36"/>
    </row>
    <row r="175" spans="2:9">
      <c r="B175" s="222" t="s">
        <v>218</v>
      </c>
      <c r="C175" s="458"/>
      <c r="D175" s="458"/>
      <c r="E175" s="458"/>
      <c r="F175" s="36"/>
      <c r="G175" s="36"/>
      <c r="H175" s="36"/>
      <c r="I175" s="36"/>
    </row>
    <row r="176" spans="2:9">
      <c r="B176" s="222" t="s">
        <v>219</v>
      </c>
      <c r="C176" s="458"/>
      <c r="D176" s="458"/>
      <c r="E176" s="458"/>
      <c r="F176" s="36"/>
      <c r="G176" s="36"/>
      <c r="H176" s="36"/>
      <c r="I176" s="36"/>
    </row>
    <row r="177" spans="2:9">
      <c r="B177" s="222"/>
      <c r="C177" s="86"/>
      <c r="D177" s="86"/>
      <c r="E177" s="86"/>
      <c r="F177" s="86"/>
      <c r="G177" s="86"/>
      <c r="H177" s="86"/>
      <c r="I177" s="86"/>
    </row>
    <row r="178" spans="2:9" ht="26.4">
      <c r="B178" s="49" t="s">
        <v>220</v>
      </c>
      <c r="C178" s="86"/>
      <c r="D178" s="86"/>
      <c r="E178" s="86"/>
      <c r="F178" s="86"/>
      <c r="G178" s="86"/>
      <c r="H178" s="86"/>
      <c r="I178" s="86"/>
    </row>
    <row r="179" spans="2:9">
      <c r="B179" s="103" t="s">
        <v>213</v>
      </c>
      <c r="C179" s="458"/>
      <c r="D179" s="458"/>
      <c r="E179" s="458"/>
      <c r="F179" s="36"/>
      <c r="G179" s="36"/>
      <c r="H179" s="36"/>
      <c r="I179" s="36"/>
    </row>
    <row r="180" spans="2:9">
      <c r="B180" s="222" t="s">
        <v>214</v>
      </c>
      <c r="C180" s="458"/>
      <c r="D180" s="458"/>
      <c r="E180" s="458"/>
      <c r="F180" s="36"/>
      <c r="G180" s="36"/>
      <c r="H180" s="36"/>
      <c r="I180" s="36"/>
    </row>
    <row r="181" spans="2:9">
      <c r="B181" s="222" t="s">
        <v>215</v>
      </c>
      <c r="C181" s="458"/>
      <c r="D181" s="458"/>
      <c r="E181" s="458"/>
      <c r="F181" s="36"/>
      <c r="G181" s="36"/>
      <c r="H181" s="36"/>
      <c r="I181" s="36"/>
    </row>
    <row r="182" spans="2:9">
      <c r="B182" s="103" t="s">
        <v>216</v>
      </c>
      <c r="C182" s="458"/>
      <c r="D182" s="458"/>
      <c r="E182" s="458"/>
      <c r="F182" s="36"/>
      <c r="G182" s="36"/>
      <c r="H182" s="36"/>
      <c r="I182" s="36"/>
    </row>
    <row r="183" spans="2:9">
      <c r="B183" s="103" t="s">
        <v>546</v>
      </c>
      <c r="C183" s="458"/>
      <c r="D183" s="458"/>
      <c r="E183" s="458"/>
      <c r="F183" s="36"/>
      <c r="G183" s="36"/>
      <c r="H183" s="36"/>
      <c r="I183" s="36">
        <v>423.53100000000001</v>
      </c>
    </row>
    <row r="184" spans="2:9">
      <c r="B184" s="222" t="s">
        <v>217</v>
      </c>
      <c r="C184" s="207"/>
      <c r="D184" s="207"/>
      <c r="E184" s="207"/>
      <c r="F184" s="36"/>
      <c r="G184" s="36"/>
      <c r="H184" s="36"/>
      <c r="I184" s="36"/>
    </row>
    <row r="185" spans="2:9">
      <c r="B185" s="222" t="s">
        <v>218</v>
      </c>
      <c r="C185" s="207"/>
      <c r="D185" s="207"/>
      <c r="E185" s="207"/>
      <c r="F185" s="36"/>
      <c r="G185" s="36"/>
      <c r="H185" s="36"/>
      <c r="I185" s="36"/>
    </row>
    <row r="186" spans="2:9">
      <c r="B186" s="222" t="s">
        <v>219</v>
      </c>
      <c r="C186" s="207"/>
      <c r="D186" s="207"/>
      <c r="E186" s="207"/>
      <c r="F186" s="36"/>
      <c r="G186" s="36"/>
      <c r="H186" s="36"/>
      <c r="I186" s="36"/>
    </row>
    <row r="187" spans="2:9">
      <c r="B187" s="222"/>
      <c r="C187" s="86"/>
      <c r="D187" s="86"/>
      <c r="E187" s="86"/>
      <c r="F187" s="86"/>
      <c r="G187" s="86"/>
      <c r="H187" s="86"/>
      <c r="I187" s="86"/>
    </row>
    <row r="188" spans="2:9" ht="26.4">
      <c r="B188" s="49" t="s">
        <v>221</v>
      </c>
      <c r="C188" s="86"/>
      <c r="D188" s="86"/>
      <c r="E188" s="86"/>
      <c r="F188" s="86"/>
      <c r="G188" s="86"/>
      <c r="H188" s="86"/>
      <c r="I188" s="86"/>
    </row>
    <row r="189" spans="2:9">
      <c r="B189" s="103" t="s">
        <v>213</v>
      </c>
      <c r="C189" s="224"/>
      <c r="D189" s="224"/>
      <c r="E189" s="224"/>
      <c r="F189" s="86"/>
      <c r="G189" s="86"/>
      <c r="H189" s="86"/>
      <c r="I189" s="86"/>
    </row>
    <row r="190" spans="2:9">
      <c r="B190" s="222" t="s">
        <v>214</v>
      </c>
      <c r="C190" s="224"/>
      <c r="D190" s="224"/>
      <c r="E190" s="224"/>
      <c r="F190" s="86"/>
      <c r="G190" s="86"/>
      <c r="H190" s="86"/>
      <c r="I190" s="86"/>
    </row>
    <row r="191" spans="2:9">
      <c r="B191" s="222" t="s">
        <v>215</v>
      </c>
      <c r="C191" s="224"/>
      <c r="D191" s="224"/>
      <c r="E191" s="224"/>
      <c r="F191" s="86"/>
      <c r="G191" s="86"/>
      <c r="H191" s="86"/>
      <c r="I191" s="86"/>
    </row>
    <row r="192" spans="2:9">
      <c r="B192" s="103" t="s">
        <v>216</v>
      </c>
      <c r="C192" s="224"/>
      <c r="D192" s="224"/>
      <c r="E192" s="224"/>
      <c r="F192" s="86"/>
      <c r="G192" s="86"/>
      <c r="H192" s="86"/>
      <c r="I192" s="86"/>
    </row>
    <row r="193" spans="2:9">
      <c r="B193" s="103" t="s">
        <v>206</v>
      </c>
      <c r="C193" s="224"/>
      <c r="D193" s="224"/>
      <c r="E193" s="224"/>
      <c r="F193" s="86"/>
      <c r="G193" s="86"/>
      <c r="H193" s="86"/>
      <c r="I193" s="86"/>
    </row>
    <row r="194" spans="2:9">
      <c r="B194" s="222" t="s">
        <v>217</v>
      </c>
      <c r="C194" s="224"/>
      <c r="D194" s="224"/>
      <c r="E194" s="224"/>
      <c r="F194" s="86"/>
      <c r="G194" s="86"/>
      <c r="H194" s="86"/>
      <c r="I194" s="86"/>
    </row>
    <row r="195" spans="2:9">
      <c r="B195" s="222" t="s">
        <v>218</v>
      </c>
      <c r="C195" s="224"/>
      <c r="D195" s="224"/>
      <c r="E195" s="224"/>
      <c r="F195" s="86"/>
      <c r="G195" s="86"/>
      <c r="H195" s="86"/>
      <c r="I195" s="86"/>
    </row>
    <row r="196" spans="2:9">
      <c r="B196" s="222" t="s">
        <v>219</v>
      </c>
      <c r="C196" s="224"/>
      <c r="D196" s="224"/>
      <c r="E196" s="224"/>
      <c r="F196" s="86"/>
      <c r="G196" s="86"/>
      <c r="H196" s="86"/>
      <c r="I196" s="86"/>
    </row>
    <row r="197" spans="2:9">
      <c r="B197" s="222"/>
      <c r="C197" s="86"/>
      <c r="D197" s="86"/>
      <c r="E197" s="86"/>
      <c r="F197" s="86"/>
      <c r="G197" s="86"/>
      <c r="H197" s="86"/>
      <c r="I197" s="86"/>
    </row>
    <row r="198" spans="2:9" ht="26.4">
      <c r="B198" s="49" t="s">
        <v>222</v>
      </c>
      <c r="C198" s="86"/>
      <c r="D198" s="86"/>
      <c r="E198" s="86"/>
      <c r="F198" s="86"/>
      <c r="G198" s="86"/>
      <c r="H198" s="86"/>
      <c r="I198" s="86"/>
    </row>
    <row r="199" spans="2:9">
      <c r="B199" s="103" t="s">
        <v>213</v>
      </c>
      <c r="C199" s="224"/>
      <c r="D199" s="224"/>
      <c r="E199" s="224"/>
      <c r="F199" s="86"/>
      <c r="G199" s="86"/>
      <c r="H199" s="86"/>
      <c r="I199" s="86"/>
    </row>
    <row r="200" spans="2:9">
      <c r="B200" s="222" t="s">
        <v>214</v>
      </c>
      <c r="C200" s="224"/>
      <c r="D200" s="224"/>
      <c r="E200" s="224"/>
      <c r="F200" s="86"/>
      <c r="G200" s="86"/>
      <c r="H200" s="86"/>
      <c r="I200" s="86"/>
    </row>
    <row r="201" spans="2:9">
      <c r="B201" s="222" t="s">
        <v>215</v>
      </c>
      <c r="C201" s="224"/>
      <c r="D201" s="224"/>
      <c r="E201" s="224"/>
      <c r="F201" s="86"/>
      <c r="G201" s="86"/>
      <c r="H201" s="86"/>
      <c r="I201" s="86"/>
    </row>
    <row r="202" spans="2:9">
      <c r="B202" s="103" t="s">
        <v>216</v>
      </c>
      <c r="C202" s="224"/>
      <c r="D202" s="224"/>
      <c r="E202" s="224"/>
      <c r="F202" s="86"/>
      <c r="G202" s="86"/>
      <c r="H202" s="86"/>
      <c r="I202" s="86"/>
    </row>
    <row r="203" spans="2:9">
      <c r="B203" s="103" t="s">
        <v>206</v>
      </c>
      <c r="C203" s="224"/>
      <c r="D203" s="224"/>
      <c r="E203" s="224"/>
      <c r="F203" s="86"/>
      <c r="G203" s="86"/>
      <c r="H203" s="86"/>
      <c r="I203" s="86"/>
    </row>
    <row r="204" spans="2:9">
      <c r="B204" s="222" t="s">
        <v>217</v>
      </c>
      <c r="C204" s="224"/>
      <c r="D204" s="224"/>
      <c r="E204" s="224"/>
      <c r="F204" s="86"/>
      <c r="G204" s="86"/>
      <c r="H204" s="86"/>
      <c r="I204" s="86"/>
    </row>
    <row r="205" spans="2:9">
      <c r="B205" s="222" t="s">
        <v>218</v>
      </c>
      <c r="C205" s="224"/>
      <c r="D205" s="224"/>
      <c r="E205" s="224"/>
      <c r="F205" s="86"/>
      <c r="G205" s="86"/>
      <c r="H205" s="86"/>
      <c r="I205" s="86"/>
    </row>
    <row r="206" spans="2:9" ht="15" thickBot="1">
      <c r="B206" s="91" t="s">
        <v>219</v>
      </c>
      <c r="C206" s="224"/>
      <c r="D206" s="224"/>
      <c r="E206" s="224"/>
      <c r="F206" s="86"/>
      <c r="G206" s="86"/>
      <c r="H206" s="86"/>
      <c r="I206" s="86"/>
    </row>
    <row r="207" spans="2:9" ht="15" thickTop="1">
      <c r="B207" s="1320" t="s">
        <v>507</v>
      </c>
      <c r="C207" s="1320"/>
      <c r="D207" s="1320"/>
      <c r="E207" s="1320"/>
      <c r="F207" s="1320"/>
      <c r="G207" s="1320"/>
      <c r="H207" s="1320"/>
      <c r="I207" s="1320"/>
    </row>
    <row r="208" spans="2:9">
      <c r="B208" s="27"/>
      <c r="C208" s="203"/>
      <c r="D208" s="203"/>
      <c r="E208" s="203"/>
      <c r="F208" s="203"/>
      <c r="G208" s="203"/>
      <c r="H208" s="203"/>
      <c r="I208" s="203"/>
    </row>
    <row r="209" spans="2:9">
      <c r="B209" s="1319" t="s">
        <v>21</v>
      </c>
      <c r="C209" s="1319"/>
      <c r="D209" s="1319"/>
      <c r="E209" s="1319"/>
      <c r="F209" s="1319"/>
      <c r="G209" s="1319"/>
      <c r="H209" s="1319"/>
      <c r="I209" s="1319"/>
    </row>
    <row r="210" spans="2:9">
      <c r="B210" s="895" t="s">
        <v>20</v>
      </c>
      <c r="C210" s="203"/>
      <c r="D210" s="203"/>
      <c r="E210" s="203"/>
      <c r="F210" s="203"/>
      <c r="G210" s="203"/>
      <c r="H210" s="203"/>
      <c r="I210" s="203"/>
    </row>
    <row r="211" spans="2:9">
      <c r="B211" s="26" t="s">
        <v>224</v>
      </c>
      <c r="C211" s="203"/>
      <c r="D211" s="203"/>
      <c r="E211" s="203"/>
      <c r="F211" s="203"/>
      <c r="G211" s="203"/>
      <c r="H211" s="203"/>
      <c r="I211" s="203"/>
    </row>
    <row r="212" spans="2:9">
      <c r="B212" s="27"/>
      <c r="C212" s="203"/>
      <c r="D212" s="203"/>
      <c r="E212" s="203"/>
      <c r="F212" s="203"/>
      <c r="G212" s="203"/>
      <c r="H212" s="203"/>
      <c r="I212" s="203"/>
    </row>
    <row r="213" spans="2:9">
      <c r="B213" s="16"/>
      <c r="C213" s="17">
        <v>2014</v>
      </c>
      <c r="D213" s="17">
        <v>2015</v>
      </c>
      <c r="E213" s="17">
        <v>2016</v>
      </c>
      <c r="F213" s="17">
        <v>2017</v>
      </c>
      <c r="G213" s="17">
        <v>2018</v>
      </c>
      <c r="H213" s="17">
        <v>2019</v>
      </c>
      <c r="I213" s="17">
        <v>2020</v>
      </c>
    </row>
    <row r="214" spans="2:9">
      <c r="B214" s="44" t="s">
        <v>197</v>
      </c>
      <c r="C214" s="86"/>
      <c r="D214" s="86"/>
      <c r="E214" s="86"/>
      <c r="F214" s="86"/>
      <c r="G214" s="86"/>
      <c r="H214" s="86"/>
      <c r="I214" s="86"/>
    </row>
    <row r="215" spans="2:9">
      <c r="B215" s="103" t="s">
        <v>198</v>
      </c>
      <c r="C215" s="1106">
        <v>6392.857</v>
      </c>
      <c r="D215" s="1106">
        <v>6722.9250000000002</v>
      </c>
      <c r="E215" s="1106">
        <v>8658.3529999999992</v>
      </c>
      <c r="F215" s="1106">
        <v>12384.528</v>
      </c>
      <c r="G215" s="1106">
        <v>14370.718999999999</v>
      </c>
      <c r="H215" s="86">
        <v>13837.616</v>
      </c>
      <c r="I215" s="36">
        <v>13063.120999999999</v>
      </c>
    </row>
    <row r="216" spans="2:9">
      <c r="B216" s="220" t="s">
        <v>199</v>
      </c>
      <c r="C216" s="36"/>
      <c r="D216" s="36"/>
      <c r="E216" s="36"/>
      <c r="F216" s="36"/>
      <c r="G216" s="36"/>
      <c r="H216" s="36"/>
      <c r="I216" s="36"/>
    </row>
    <row r="217" spans="2:9">
      <c r="B217" s="220" t="s">
        <v>200</v>
      </c>
      <c r="C217" s="36"/>
      <c r="D217" s="36"/>
      <c r="E217" s="36"/>
      <c r="F217" s="36"/>
      <c r="G217" s="36"/>
      <c r="H217" s="36"/>
      <c r="I217" s="36"/>
    </row>
    <row r="218" spans="2:9">
      <c r="B218" s="221" t="s">
        <v>201</v>
      </c>
      <c r="C218" s="1107">
        <v>30.882000000000001</v>
      </c>
      <c r="D218" s="1108">
        <v>335.952</v>
      </c>
      <c r="E218" s="1108">
        <v>342.483</v>
      </c>
      <c r="F218" s="1108">
        <v>368.23</v>
      </c>
      <c r="G218" s="1108">
        <v>531.98199999999997</v>
      </c>
      <c r="H218" s="86">
        <v>550.46299999999997</v>
      </c>
      <c r="I218" s="36">
        <v>450.95299999999997</v>
      </c>
    </row>
    <row r="219" spans="2:9">
      <c r="B219" s="93" t="s">
        <v>202</v>
      </c>
      <c r="C219" s="36">
        <f>C220</f>
        <v>5975.308</v>
      </c>
      <c r="D219" s="36">
        <f t="shared" ref="D219:I219" si="6">D220</f>
        <v>1209.7049999999999</v>
      </c>
      <c r="E219" s="36">
        <f t="shared" si="6"/>
        <v>1454.828</v>
      </c>
      <c r="F219" s="36">
        <f t="shared" si="6"/>
        <v>1634.798</v>
      </c>
      <c r="G219" s="36">
        <f t="shared" si="6"/>
        <v>1676.7850000000001</v>
      </c>
      <c r="H219" s="36">
        <f t="shared" si="6"/>
        <v>1898.183</v>
      </c>
      <c r="I219" s="36">
        <f t="shared" si="6"/>
        <v>1750.7190000000001</v>
      </c>
    </row>
    <row r="220" spans="2:9">
      <c r="B220" s="220" t="s">
        <v>203</v>
      </c>
      <c r="C220" s="1106">
        <v>5975.308</v>
      </c>
      <c r="D220" s="1106">
        <v>1209.7049999999999</v>
      </c>
      <c r="E220" s="1106">
        <v>1454.828</v>
      </c>
      <c r="F220" s="1106">
        <v>1634.798</v>
      </c>
      <c r="G220" s="1106">
        <v>1676.7850000000001</v>
      </c>
      <c r="H220" s="86">
        <v>1898.183</v>
      </c>
      <c r="I220" s="36">
        <v>1750.7190000000001</v>
      </c>
    </row>
    <row r="221" spans="2:9">
      <c r="B221" s="220" t="s">
        <v>204</v>
      </c>
      <c r="C221" s="36"/>
      <c r="D221" s="36"/>
      <c r="E221" s="36"/>
      <c r="F221" s="36"/>
      <c r="G221" s="36"/>
      <c r="H221" s="36"/>
      <c r="I221" s="36"/>
    </row>
    <row r="222" spans="2:9">
      <c r="B222" s="220" t="s">
        <v>205</v>
      </c>
      <c r="C222" s="1109">
        <v>434.274</v>
      </c>
      <c r="D222" s="1109">
        <v>584.90499999999997</v>
      </c>
      <c r="E222" s="1109">
        <v>615.54300000000001</v>
      </c>
      <c r="F222" s="1109">
        <v>791.78499999999997</v>
      </c>
      <c r="G222" s="1109">
        <v>824.78899999999999</v>
      </c>
      <c r="H222" s="48">
        <v>888.327</v>
      </c>
      <c r="I222" s="36">
        <v>614.17600000000004</v>
      </c>
    </row>
    <row r="223" spans="2:9">
      <c r="B223" s="93" t="s">
        <v>546</v>
      </c>
      <c r="C223" s="36"/>
      <c r="D223" s="36"/>
      <c r="E223" s="36"/>
      <c r="F223" s="36"/>
      <c r="G223" s="36"/>
      <c r="H223" s="36"/>
      <c r="I223" s="36"/>
    </row>
    <row r="224" spans="2:9" ht="15.6">
      <c r="B224" s="93" t="s">
        <v>508</v>
      </c>
      <c r="C224" s="36">
        <f>C225+C226</f>
        <v>14954.624</v>
      </c>
      <c r="D224" s="36">
        <f t="shared" ref="D224:I224" si="7">D225+D226</f>
        <v>15010.151</v>
      </c>
      <c r="E224" s="36">
        <f t="shared" si="7"/>
        <v>14383.895</v>
      </c>
      <c r="F224" s="36">
        <f t="shared" si="7"/>
        <v>17104.094000000001</v>
      </c>
      <c r="G224" s="36">
        <f t="shared" si="7"/>
        <v>23941.233</v>
      </c>
      <c r="H224" s="36">
        <f t="shared" si="7"/>
        <v>23127.304999999997</v>
      </c>
      <c r="I224" s="36">
        <f t="shared" si="7"/>
        <v>16682.66</v>
      </c>
    </row>
    <row r="225" spans="2:9">
      <c r="B225" s="37" t="s">
        <v>130</v>
      </c>
      <c r="C225" s="1107">
        <v>14381.871999999999</v>
      </c>
      <c r="D225" s="1107">
        <v>14264.797</v>
      </c>
      <c r="E225" s="1107">
        <v>13693.834000000001</v>
      </c>
      <c r="F225" s="1107">
        <v>16495.007000000001</v>
      </c>
      <c r="G225" s="1107">
        <v>23239.35</v>
      </c>
      <c r="H225" s="86">
        <v>22371.812999999998</v>
      </c>
      <c r="I225" s="36">
        <v>16278.858</v>
      </c>
    </row>
    <row r="226" spans="2:9">
      <c r="B226" s="37" t="s">
        <v>131</v>
      </c>
      <c r="C226" s="1107">
        <v>572.75199999999995</v>
      </c>
      <c r="D226" s="1107">
        <v>745.35400000000004</v>
      </c>
      <c r="E226" s="1107">
        <v>690.06100000000004</v>
      </c>
      <c r="F226" s="1107">
        <v>609.08699999999999</v>
      </c>
      <c r="G226" s="1109">
        <v>701.88300000000004</v>
      </c>
      <c r="H226" s="48">
        <v>755.49199999999996</v>
      </c>
      <c r="I226" s="36">
        <v>403.80200000000002</v>
      </c>
    </row>
    <row r="227" spans="2:9">
      <c r="B227" s="103" t="s">
        <v>208</v>
      </c>
      <c r="C227" s="36"/>
      <c r="D227" s="36"/>
      <c r="E227" s="36"/>
      <c r="F227" s="36"/>
      <c r="G227" s="36"/>
      <c r="H227" s="36"/>
      <c r="I227" s="36"/>
    </row>
    <row r="228" spans="2:9">
      <c r="B228" s="103"/>
      <c r="C228" s="36"/>
      <c r="D228" s="36"/>
      <c r="E228" s="36"/>
      <c r="F228" s="36"/>
      <c r="G228" s="36"/>
      <c r="H228" s="36"/>
      <c r="I228" s="36"/>
    </row>
    <row r="229" spans="2:9">
      <c r="B229" s="103" t="s">
        <v>225</v>
      </c>
      <c r="C229" s="36">
        <f>C215+C218+C220+C222+C224</f>
        <v>27787.945</v>
      </c>
      <c r="D229" s="36">
        <f t="shared" ref="D229:I229" si="8">D215+D218+D220+D222+D224</f>
        <v>23863.637999999999</v>
      </c>
      <c r="E229" s="36">
        <f t="shared" si="8"/>
        <v>25455.101999999999</v>
      </c>
      <c r="F229" s="36">
        <f t="shared" si="8"/>
        <v>32283.435000000001</v>
      </c>
      <c r="G229" s="36">
        <f t="shared" si="8"/>
        <v>41345.508000000002</v>
      </c>
      <c r="H229" s="36">
        <f t="shared" si="8"/>
        <v>40301.894</v>
      </c>
      <c r="I229" s="36">
        <f t="shared" si="8"/>
        <v>32561.628999999997</v>
      </c>
    </row>
    <row r="230" spans="2:9">
      <c r="B230" s="222" t="s">
        <v>210</v>
      </c>
      <c r="C230" s="36"/>
      <c r="D230" s="36"/>
      <c r="E230" s="36"/>
      <c r="F230" s="36"/>
      <c r="G230" s="36"/>
      <c r="H230" s="36"/>
      <c r="I230" s="36"/>
    </row>
    <row r="231" spans="2:9">
      <c r="B231" s="222"/>
      <c r="C231" s="36"/>
      <c r="D231" s="36"/>
      <c r="E231" s="36"/>
      <c r="F231" s="36"/>
      <c r="G231" s="36"/>
      <c r="H231" s="36"/>
      <c r="I231" s="36"/>
    </row>
    <row r="232" spans="2:9">
      <c r="B232" s="103" t="s">
        <v>211</v>
      </c>
      <c r="C232" s="36"/>
      <c r="D232" s="36"/>
      <c r="E232" s="36"/>
      <c r="F232" s="36"/>
      <c r="G232" s="36"/>
      <c r="H232" s="36"/>
      <c r="I232" s="36"/>
    </row>
    <row r="233" spans="2:9">
      <c r="B233" s="103"/>
      <c r="C233" s="36"/>
      <c r="D233" s="36"/>
      <c r="E233" s="36"/>
      <c r="F233" s="36"/>
      <c r="G233" s="36"/>
      <c r="H233" s="36"/>
      <c r="I233" s="36"/>
    </row>
    <row r="234" spans="2:9">
      <c r="B234" s="44" t="s">
        <v>212</v>
      </c>
      <c r="C234" s="36"/>
      <c r="D234" s="36"/>
      <c r="E234" s="36"/>
      <c r="F234" s="36"/>
      <c r="G234" s="36"/>
      <c r="H234" s="36"/>
      <c r="I234" s="36"/>
    </row>
    <row r="235" spans="2:9">
      <c r="B235" s="103" t="s">
        <v>213</v>
      </c>
      <c r="C235" s="1109">
        <v>6624.7790000000005</v>
      </c>
      <c r="D235" s="1109">
        <v>2823.7060000000001</v>
      </c>
      <c r="E235" s="1109">
        <v>2689.223</v>
      </c>
      <c r="F235" s="1109">
        <v>2078.6489999999999</v>
      </c>
      <c r="G235" s="1109">
        <v>1917.011</v>
      </c>
      <c r="H235" s="86">
        <v>2085.84</v>
      </c>
      <c r="I235" s="36">
        <v>2026.2370000000001</v>
      </c>
    </row>
    <row r="236" spans="2:9">
      <c r="B236" s="222" t="s">
        <v>214</v>
      </c>
      <c r="C236" s="36"/>
      <c r="D236" s="36"/>
      <c r="E236" s="36"/>
      <c r="F236" s="36"/>
      <c r="G236" s="36"/>
      <c r="H236" s="36"/>
      <c r="I236" s="36"/>
    </row>
    <row r="237" spans="2:9">
      <c r="B237" s="222" t="s">
        <v>215</v>
      </c>
      <c r="C237" s="36"/>
      <c r="D237" s="36"/>
      <c r="E237" s="36"/>
      <c r="F237" s="36"/>
      <c r="G237" s="36"/>
      <c r="H237" s="36"/>
      <c r="I237" s="36"/>
    </row>
    <row r="238" spans="2:9">
      <c r="B238" s="103" t="s">
        <v>216</v>
      </c>
      <c r="C238" s="458"/>
      <c r="D238" s="458"/>
      <c r="E238" s="458"/>
      <c r="F238" s="36"/>
      <c r="G238" s="36"/>
      <c r="H238" s="36"/>
      <c r="I238" s="36"/>
    </row>
    <row r="239" spans="2:9">
      <c r="B239" s="103" t="s">
        <v>546</v>
      </c>
      <c r="C239" s="458"/>
      <c r="D239" s="458"/>
      <c r="E239" s="458"/>
      <c r="F239" s="36"/>
      <c r="G239" s="36"/>
      <c r="H239" s="36"/>
      <c r="I239" s="36">
        <v>22.09395</v>
      </c>
    </row>
    <row r="240" spans="2:9">
      <c r="B240" s="222" t="s">
        <v>217</v>
      </c>
      <c r="C240" s="207"/>
      <c r="D240" s="207"/>
      <c r="E240" s="207"/>
      <c r="F240" s="36"/>
      <c r="G240" s="36"/>
      <c r="H240" s="36"/>
      <c r="I240" s="36"/>
    </row>
    <row r="241" spans="2:9">
      <c r="B241" s="222" t="s">
        <v>218</v>
      </c>
      <c r="C241" s="207"/>
      <c r="D241" s="207"/>
      <c r="E241" s="207"/>
      <c r="F241" s="36"/>
      <c r="G241" s="36"/>
      <c r="H241" s="36"/>
      <c r="I241" s="36"/>
    </row>
    <row r="242" spans="2:9">
      <c r="B242" s="222" t="s">
        <v>219</v>
      </c>
      <c r="C242" s="207"/>
      <c r="D242" s="207"/>
      <c r="E242" s="207"/>
      <c r="F242" s="36"/>
      <c r="G242" s="36"/>
      <c r="H242" s="36"/>
      <c r="I242" s="36"/>
    </row>
    <row r="243" spans="2:9">
      <c r="B243" s="222"/>
      <c r="C243" s="36"/>
      <c r="D243" s="36"/>
      <c r="E243" s="36"/>
      <c r="F243" s="36"/>
      <c r="G243" s="36"/>
      <c r="H243" s="36"/>
      <c r="I243" s="36"/>
    </row>
    <row r="244" spans="2:9" ht="26.4">
      <c r="B244" s="49" t="s">
        <v>220</v>
      </c>
      <c r="C244" s="36"/>
      <c r="D244" s="36"/>
      <c r="E244" s="36"/>
      <c r="F244" s="36"/>
      <c r="G244" s="36"/>
      <c r="H244" s="36"/>
      <c r="I244" s="36"/>
    </row>
    <row r="245" spans="2:9">
      <c r="B245" s="103" t="s">
        <v>213</v>
      </c>
      <c r="C245" s="207"/>
      <c r="D245" s="207"/>
      <c r="E245" s="207"/>
      <c r="F245" s="36"/>
      <c r="G245" s="36"/>
      <c r="H245" s="36"/>
      <c r="I245" s="36"/>
    </row>
    <row r="246" spans="2:9">
      <c r="B246" s="222" t="s">
        <v>214</v>
      </c>
      <c r="C246" s="207"/>
      <c r="D246" s="207"/>
      <c r="E246" s="207"/>
      <c r="F246" s="36"/>
      <c r="G246" s="36"/>
      <c r="H246" s="36"/>
      <c r="I246" s="36"/>
    </row>
    <row r="247" spans="2:9">
      <c r="B247" s="222" t="s">
        <v>215</v>
      </c>
      <c r="C247" s="207"/>
      <c r="D247" s="207"/>
      <c r="E247" s="207"/>
      <c r="F247" s="36"/>
      <c r="G247" s="36"/>
      <c r="H247" s="36"/>
      <c r="I247" s="36"/>
    </row>
    <row r="248" spans="2:9">
      <c r="B248" s="103" t="s">
        <v>216</v>
      </c>
      <c r="C248" s="207"/>
      <c r="D248" s="207"/>
      <c r="E248" s="207"/>
      <c r="F248" s="36"/>
      <c r="G248" s="36"/>
      <c r="H248" s="36"/>
      <c r="I248" s="36"/>
    </row>
    <row r="249" spans="2:9">
      <c r="B249" s="103" t="s">
        <v>206</v>
      </c>
      <c r="C249" s="207"/>
      <c r="D249" s="207"/>
      <c r="E249" s="207"/>
      <c r="F249" s="36"/>
      <c r="G249" s="36"/>
      <c r="H249" s="36"/>
      <c r="I249" s="36"/>
    </row>
    <row r="250" spans="2:9">
      <c r="B250" s="222" t="s">
        <v>217</v>
      </c>
      <c r="C250" s="207"/>
      <c r="D250" s="207"/>
      <c r="E250" s="207"/>
      <c r="F250" s="36"/>
      <c r="G250" s="36"/>
      <c r="H250" s="36"/>
      <c r="I250" s="36"/>
    </row>
    <row r="251" spans="2:9">
      <c r="B251" s="222" t="s">
        <v>218</v>
      </c>
      <c r="C251" s="207"/>
      <c r="D251" s="207"/>
      <c r="E251" s="207"/>
      <c r="F251" s="36"/>
      <c r="G251" s="36"/>
      <c r="H251" s="36"/>
      <c r="I251" s="36"/>
    </row>
    <row r="252" spans="2:9">
      <c r="B252" s="222" t="s">
        <v>219</v>
      </c>
      <c r="C252" s="207"/>
      <c r="D252" s="207"/>
      <c r="E252" s="207"/>
      <c r="F252" s="36"/>
      <c r="G252" s="36"/>
      <c r="H252" s="36"/>
      <c r="I252" s="36"/>
    </row>
    <row r="253" spans="2:9">
      <c r="B253" s="222"/>
      <c r="C253" s="36"/>
      <c r="D253" s="36"/>
      <c r="E253" s="36"/>
      <c r="F253" s="36"/>
      <c r="G253" s="36"/>
      <c r="H253" s="36"/>
      <c r="I253" s="36"/>
    </row>
    <row r="254" spans="2:9" ht="26.4">
      <c r="B254" s="49" t="s">
        <v>221</v>
      </c>
      <c r="C254" s="36"/>
      <c r="D254" s="36"/>
      <c r="E254" s="36"/>
      <c r="F254" s="36"/>
      <c r="G254" s="36"/>
      <c r="H254" s="36"/>
      <c r="I254" s="36"/>
    </row>
    <row r="255" spans="2:9">
      <c r="B255" s="103" t="s">
        <v>213</v>
      </c>
      <c r="C255" s="207"/>
      <c r="D255" s="207"/>
      <c r="E255" s="207"/>
      <c r="F255" s="36"/>
      <c r="G255" s="36"/>
      <c r="H255" s="36"/>
      <c r="I255" s="36"/>
    </row>
    <row r="256" spans="2:9">
      <c r="B256" s="222" t="s">
        <v>214</v>
      </c>
      <c r="C256" s="207"/>
      <c r="D256" s="207"/>
      <c r="E256" s="207"/>
      <c r="F256" s="36"/>
      <c r="G256" s="36"/>
      <c r="H256" s="36"/>
      <c r="I256" s="36"/>
    </row>
    <row r="257" spans="2:9">
      <c r="B257" s="222" t="s">
        <v>215</v>
      </c>
      <c r="C257" s="207"/>
      <c r="D257" s="207"/>
      <c r="E257" s="207"/>
      <c r="F257" s="36"/>
      <c r="G257" s="36"/>
      <c r="H257" s="36"/>
      <c r="I257" s="36"/>
    </row>
    <row r="258" spans="2:9">
      <c r="B258" s="103" t="s">
        <v>216</v>
      </c>
      <c r="C258" s="207"/>
      <c r="D258" s="207"/>
      <c r="E258" s="207"/>
      <c r="F258" s="36"/>
      <c r="G258" s="36"/>
      <c r="H258" s="36"/>
      <c r="I258" s="36"/>
    </row>
    <row r="259" spans="2:9">
      <c r="B259" s="103" t="s">
        <v>206</v>
      </c>
      <c r="C259" s="207"/>
      <c r="D259" s="207"/>
      <c r="E259" s="207"/>
      <c r="F259" s="36"/>
      <c r="G259" s="36"/>
      <c r="H259" s="36"/>
      <c r="I259" s="36"/>
    </row>
    <row r="260" spans="2:9">
      <c r="B260" s="222" t="s">
        <v>217</v>
      </c>
      <c r="C260" s="207"/>
      <c r="D260" s="207"/>
      <c r="E260" s="207"/>
      <c r="F260" s="36"/>
      <c r="G260" s="36"/>
      <c r="H260" s="36"/>
      <c r="I260" s="36"/>
    </row>
    <row r="261" spans="2:9">
      <c r="B261" s="222" t="s">
        <v>218</v>
      </c>
      <c r="C261" s="207"/>
      <c r="D261" s="207"/>
      <c r="E261" s="207"/>
      <c r="F261" s="36"/>
      <c r="G261" s="36"/>
      <c r="H261" s="36"/>
      <c r="I261" s="36"/>
    </row>
    <row r="262" spans="2:9">
      <c r="B262" s="222" t="s">
        <v>219</v>
      </c>
      <c r="C262" s="207"/>
      <c r="D262" s="207"/>
      <c r="E262" s="207"/>
      <c r="F262" s="36"/>
      <c r="G262" s="36"/>
      <c r="H262" s="36"/>
      <c r="I262" s="36"/>
    </row>
    <row r="263" spans="2:9">
      <c r="B263" s="222"/>
      <c r="C263" s="36"/>
      <c r="D263" s="36"/>
      <c r="E263" s="36"/>
      <c r="F263" s="36"/>
      <c r="G263" s="36"/>
      <c r="H263" s="36"/>
      <c r="I263" s="36"/>
    </row>
    <row r="264" spans="2:9" ht="26.4">
      <c r="B264" s="49" t="s">
        <v>222</v>
      </c>
      <c r="C264" s="36"/>
      <c r="D264" s="36"/>
      <c r="E264" s="36"/>
      <c r="F264" s="36"/>
      <c r="G264" s="36"/>
      <c r="H264" s="36"/>
      <c r="I264" s="36"/>
    </row>
    <row r="265" spans="2:9">
      <c r="B265" s="103" t="s">
        <v>213</v>
      </c>
      <c r="C265" s="207"/>
      <c r="D265" s="207"/>
      <c r="E265" s="207"/>
      <c r="F265" s="36"/>
      <c r="G265" s="36"/>
      <c r="H265" s="36"/>
      <c r="I265" s="36"/>
    </row>
    <row r="266" spans="2:9">
      <c r="B266" s="222" t="s">
        <v>214</v>
      </c>
      <c r="C266" s="207"/>
      <c r="D266" s="207"/>
      <c r="E266" s="207"/>
      <c r="F266" s="36"/>
      <c r="G266" s="36"/>
      <c r="H266" s="36"/>
      <c r="I266" s="36"/>
    </row>
    <row r="267" spans="2:9">
      <c r="B267" s="222" t="s">
        <v>215</v>
      </c>
      <c r="C267" s="207"/>
      <c r="D267" s="207"/>
      <c r="E267" s="207"/>
      <c r="F267" s="36"/>
      <c r="G267" s="36"/>
      <c r="H267" s="36"/>
      <c r="I267" s="36"/>
    </row>
    <row r="268" spans="2:9">
      <c r="B268" s="103" t="s">
        <v>216</v>
      </c>
      <c r="C268" s="207"/>
      <c r="D268" s="207"/>
      <c r="E268" s="207"/>
      <c r="F268" s="36"/>
      <c r="G268" s="36"/>
      <c r="H268" s="36"/>
      <c r="I268" s="36"/>
    </row>
    <row r="269" spans="2:9">
      <c r="B269" s="103" t="s">
        <v>206</v>
      </c>
      <c r="C269" s="207"/>
      <c r="D269" s="207"/>
      <c r="E269" s="207"/>
      <c r="F269" s="36"/>
      <c r="G269" s="36"/>
      <c r="H269" s="36"/>
      <c r="I269" s="36"/>
    </row>
    <row r="270" spans="2:9">
      <c r="B270" s="222" t="s">
        <v>217</v>
      </c>
      <c r="C270" s="207"/>
      <c r="D270" s="207"/>
      <c r="E270" s="207"/>
      <c r="F270" s="36"/>
      <c r="G270" s="36"/>
      <c r="H270" s="36"/>
      <c r="I270" s="36"/>
    </row>
    <row r="271" spans="2:9">
      <c r="B271" s="222" t="s">
        <v>218</v>
      </c>
      <c r="C271" s="207"/>
      <c r="D271" s="207"/>
      <c r="E271" s="207"/>
      <c r="F271" s="36"/>
      <c r="G271" s="36"/>
      <c r="H271" s="36"/>
      <c r="I271" s="36"/>
    </row>
    <row r="272" spans="2:9" ht="15" thickBot="1">
      <c r="B272" s="91" t="s">
        <v>219</v>
      </c>
      <c r="C272" s="207"/>
      <c r="D272" s="207"/>
      <c r="E272" s="207"/>
      <c r="F272" s="36"/>
      <c r="G272" s="36"/>
      <c r="H272" s="36"/>
      <c r="I272" s="36"/>
    </row>
    <row r="273" spans="2:9" ht="15" thickTop="1">
      <c r="B273" s="1320" t="s">
        <v>507</v>
      </c>
      <c r="C273" s="1320"/>
      <c r="D273" s="1320"/>
      <c r="E273" s="1320"/>
      <c r="F273" s="1320"/>
      <c r="G273" s="1320"/>
      <c r="H273" s="1320"/>
      <c r="I273" s="1320"/>
    </row>
    <row r="274" spans="2:9">
      <c r="B274" s="27"/>
      <c r="C274" s="203"/>
      <c r="D274" s="203"/>
      <c r="E274" s="203"/>
      <c r="F274" s="203"/>
      <c r="G274" s="203"/>
      <c r="H274" s="203"/>
      <c r="I274" s="203"/>
    </row>
    <row r="275" spans="2:9">
      <c r="B275" s="1319" t="s">
        <v>24</v>
      </c>
      <c r="C275" s="1319"/>
      <c r="D275" s="1319"/>
      <c r="E275" s="1319"/>
      <c r="F275" s="1319"/>
      <c r="G275" s="1319"/>
      <c r="H275" s="1319"/>
      <c r="I275" s="1319"/>
    </row>
    <row r="276" spans="2:9">
      <c r="B276" s="895" t="s">
        <v>23</v>
      </c>
      <c r="C276" s="203"/>
      <c r="D276" s="203"/>
      <c r="E276" s="203"/>
      <c r="F276" s="203"/>
      <c r="G276" s="203"/>
      <c r="H276" s="203"/>
      <c r="I276" s="203"/>
    </row>
    <row r="277" spans="2:9">
      <c r="B277" s="26" t="s">
        <v>172</v>
      </c>
      <c r="C277" s="203"/>
      <c r="D277" s="203"/>
      <c r="E277" s="203"/>
      <c r="F277" s="203"/>
      <c r="G277" s="203"/>
      <c r="H277" s="203"/>
      <c r="I277" s="203"/>
    </row>
    <row r="278" spans="2:9">
      <c r="B278" s="27"/>
      <c r="C278" s="203"/>
      <c r="D278" s="203"/>
      <c r="E278" s="203"/>
      <c r="F278" s="203"/>
      <c r="G278" s="203"/>
      <c r="H278" s="203"/>
      <c r="I278" s="203"/>
    </row>
    <row r="279" spans="2:9">
      <c r="B279" s="16"/>
      <c r="C279" s="17">
        <v>2014</v>
      </c>
      <c r="D279" s="17">
        <v>2015</v>
      </c>
      <c r="E279" s="17">
        <v>2016</v>
      </c>
      <c r="F279" s="17">
        <v>2017</v>
      </c>
      <c r="G279" s="17">
        <v>2018</v>
      </c>
      <c r="H279" s="17">
        <v>2019</v>
      </c>
      <c r="I279" s="17">
        <v>2020</v>
      </c>
    </row>
    <row r="280" spans="2:9">
      <c r="B280" s="44" t="s">
        <v>226</v>
      </c>
      <c r="C280" s="203"/>
      <c r="D280" s="203"/>
      <c r="E280" s="203"/>
      <c r="F280" s="203"/>
      <c r="G280" s="203"/>
      <c r="H280" s="203"/>
      <c r="I280" s="203"/>
    </row>
    <row r="281" spans="2:9">
      <c r="B281" s="44"/>
      <c r="C281" s="203"/>
      <c r="D281" s="203"/>
      <c r="E281" s="203"/>
      <c r="F281" s="203"/>
      <c r="G281" s="203"/>
      <c r="H281" s="203"/>
      <c r="I281" s="203"/>
    </row>
    <row r="282" spans="2:9">
      <c r="B282" s="225" t="s">
        <v>1431</v>
      </c>
      <c r="C282" s="203"/>
      <c r="D282" s="203"/>
      <c r="E282" s="203"/>
      <c r="F282" s="203"/>
      <c r="G282" s="203"/>
      <c r="H282" s="203"/>
      <c r="I282" s="203"/>
    </row>
    <row r="283" spans="2:9">
      <c r="B283" s="93" t="s">
        <v>228</v>
      </c>
      <c r="C283" s="45"/>
      <c r="D283" s="45"/>
      <c r="E283" s="45"/>
      <c r="F283" s="45"/>
      <c r="G283" s="45"/>
      <c r="H283" s="45"/>
      <c r="I283" s="45"/>
    </row>
    <row r="284" spans="2:9">
      <c r="B284" s="95" t="s">
        <v>229</v>
      </c>
      <c r="C284" s="45"/>
      <c r="D284" s="45"/>
      <c r="E284" s="45"/>
      <c r="F284" s="45"/>
      <c r="G284" s="45"/>
      <c r="H284" s="45"/>
      <c r="I284" s="45"/>
    </row>
    <row r="285" spans="2:9">
      <c r="B285" s="96" t="s">
        <v>162</v>
      </c>
      <c r="C285" s="1110">
        <v>7</v>
      </c>
      <c r="D285" s="1110">
        <v>7</v>
      </c>
      <c r="E285" s="1110">
        <v>7</v>
      </c>
      <c r="F285" s="1110">
        <v>7</v>
      </c>
      <c r="G285" s="1110">
        <v>7</v>
      </c>
      <c r="H285" s="1110">
        <v>7</v>
      </c>
      <c r="I285" s="45">
        <v>7</v>
      </c>
    </row>
    <row r="286" spans="2:9">
      <c r="B286" s="96" t="s">
        <v>230</v>
      </c>
      <c r="C286" s="1110">
        <v>1</v>
      </c>
      <c r="D286" s="1110">
        <v>1</v>
      </c>
      <c r="E286" s="1110">
        <v>1</v>
      </c>
      <c r="F286" s="1110">
        <v>1</v>
      </c>
      <c r="G286" s="1110">
        <v>1</v>
      </c>
      <c r="H286" s="1110">
        <v>1</v>
      </c>
      <c r="I286" s="45">
        <v>1</v>
      </c>
    </row>
    <row r="287" spans="2:9">
      <c r="B287" s="96" t="s">
        <v>231</v>
      </c>
      <c r="C287" s="1110"/>
      <c r="D287" s="1110"/>
      <c r="E287" s="1110"/>
      <c r="F287" s="1110"/>
      <c r="G287" s="1110"/>
      <c r="H287" s="1110"/>
      <c r="I287" s="45"/>
    </row>
    <row r="288" spans="2:9">
      <c r="B288" s="97" t="s">
        <v>232</v>
      </c>
      <c r="C288" s="1110">
        <v>1</v>
      </c>
      <c r="D288" s="1110">
        <v>1</v>
      </c>
      <c r="E288" s="1110">
        <v>1</v>
      </c>
      <c r="F288" s="1110">
        <v>1</v>
      </c>
      <c r="G288" s="1110">
        <v>1</v>
      </c>
      <c r="H288" s="1110">
        <v>1</v>
      </c>
      <c r="I288" s="45">
        <v>1</v>
      </c>
    </row>
    <row r="289" spans="2:9">
      <c r="B289" s="97" t="s">
        <v>233</v>
      </c>
      <c r="C289" s="1110"/>
      <c r="D289" s="1110"/>
      <c r="E289" s="1110"/>
      <c r="F289" s="1110"/>
      <c r="G289" s="1110"/>
      <c r="H289" s="1110"/>
      <c r="I289" s="45"/>
    </row>
    <row r="290" spans="2:9">
      <c r="B290" s="97" t="s">
        <v>234</v>
      </c>
      <c r="C290" s="1110">
        <v>1</v>
      </c>
      <c r="D290" s="1110">
        <v>1</v>
      </c>
      <c r="E290" s="1110">
        <v>1</v>
      </c>
      <c r="F290" s="1110">
        <v>1</v>
      </c>
      <c r="G290" s="1110">
        <v>1</v>
      </c>
      <c r="H290" s="1110">
        <v>1</v>
      </c>
      <c r="I290" s="45">
        <v>1</v>
      </c>
    </row>
    <row r="291" spans="2:9">
      <c r="B291" s="97" t="s">
        <v>235</v>
      </c>
      <c r="C291" s="1110"/>
      <c r="D291" s="1110"/>
      <c r="E291" s="1110"/>
      <c r="F291" s="1110"/>
      <c r="G291" s="1110"/>
      <c r="H291" s="1110"/>
      <c r="I291" s="45"/>
    </row>
    <row r="292" spans="2:9">
      <c r="B292" s="97" t="s">
        <v>236</v>
      </c>
      <c r="C292" s="1110"/>
      <c r="D292" s="1110"/>
      <c r="E292" s="1110"/>
      <c r="F292" s="1110"/>
      <c r="G292" s="1110"/>
      <c r="H292" s="1110"/>
      <c r="I292" s="45"/>
    </row>
    <row r="293" spans="2:9">
      <c r="B293" s="95" t="s">
        <v>237</v>
      </c>
      <c r="C293" s="1110">
        <v>4</v>
      </c>
      <c r="D293" s="1110">
        <v>4</v>
      </c>
      <c r="E293" s="1110">
        <v>4</v>
      </c>
      <c r="F293" s="1110">
        <v>4</v>
      </c>
      <c r="G293" s="1110">
        <v>4</v>
      </c>
      <c r="H293" s="1110">
        <v>4</v>
      </c>
      <c r="I293" s="45">
        <v>4</v>
      </c>
    </row>
    <row r="294" spans="2:9" ht="15" thickBot="1">
      <c r="B294" s="95"/>
      <c r="C294" s="132"/>
      <c r="D294" s="132"/>
      <c r="E294" s="132"/>
      <c r="F294" s="132"/>
      <c r="G294" s="132"/>
      <c r="H294" s="132"/>
      <c r="I294" s="132"/>
    </row>
    <row r="295" spans="2:9" ht="15" thickTop="1">
      <c r="B295" s="1320" t="s">
        <v>513</v>
      </c>
      <c r="C295" s="1320"/>
      <c r="D295" s="1320"/>
      <c r="E295" s="1320"/>
      <c r="F295" s="1320"/>
      <c r="G295" s="1320"/>
      <c r="H295" s="1320"/>
      <c r="I295" s="1320"/>
    </row>
    <row r="296" spans="2:9">
      <c r="B296" s="27"/>
      <c r="C296" s="203"/>
      <c r="D296" s="203"/>
      <c r="E296" s="203"/>
      <c r="F296" s="203"/>
      <c r="G296" s="203"/>
      <c r="H296" s="203"/>
      <c r="I296" s="203"/>
    </row>
    <row r="297" spans="2:9">
      <c r="B297" s="1319" t="s">
        <v>26</v>
      </c>
      <c r="C297" s="1319"/>
      <c r="D297" s="1319"/>
      <c r="E297" s="1319"/>
      <c r="F297" s="1319"/>
      <c r="G297" s="1319"/>
      <c r="H297" s="1319"/>
      <c r="I297" s="1319"/>
    </row>
    <row r="298" spans="2:9">
      <c r="B298" s="895" t="s">
        <v>25</v>
      </c>
      <c r="C298" s="203"/>
      <c r="D298" s="203"/>
      <c r="E298" s="203"/>
      <c r="F298" s="203"/>
      <c r="G298" s="203"/>
      <c r="H298" s="203"/>
      <c r="I298" s="203"/>
    </row>
    <row r="299" spans="2:9">
      <c r="B299" s="26" t="s">
        <v>115</v>
      </c>
      <c r="C299" s="203"/>
      <c r="D299" s="203"/>
      <c r="E299" s="203"/>
      <c r="F299" s="203"/>
      <c r="G299" s="203"/>
      <c r="H299" s="203"/>
      <c r="I299" s="203"/>
    </row>
    <row r="300" spans="2:9">
      <c r="B300" s="27"/>
      <c r="C300" s="203"/>
      <c r="D300" s="203"/>
      <c r="E300" s="203"/>
      <c r="F300" s="203"/>
      <c r="G300" s="203"/>
      <c r="H300" s="203"/>
      <c r="I300" s="203"/>
    </row>
    <row r="301" spans="2:9">
      <c r="B301" s="16"/>
      <c r="C301" s="17">
        <v>2014</v>
      </c>
      <c r="D301" s="17">
        <v>2015</v>
      </c>
      <c r="E301" s="17">
        <v>2016</v>
      </c>
      <c r="F301" s="17">
        <v>2017</v>
      </c>
      <c r="G301" s="17">
        <v>2018</v>
      </c>
      <c r="H301" s="17">
        <v>2019</v>
      </c>
      <c r="I301" s="17">
        <v>2020</v>
      </c>
    </row>
    <row r="302" spans="2:9">
      <c r="B302" s="44" t="s">
        <v>226</v>
      </c>
      <c r="C302" s="228"/>
      <c r="D302" s="228"/>
      <c r="E302" s="228"/>
      <c r="F302" s="228"/>
      <c r="G302" s="228"/>
      <c r="H302" s="228"/>
      <c r="I302" s="228"/>
    </row>
    <row r="303" spans="2:9">
      <c r="B303" s="44"/>
      <c r="C303" s="229"/>
      <c r="D303" s="229"/>
      <c r="E303" s="229"/>
      <c r="F303" s="229"/>
      <c r="G303" s="229"/>
      <c r="H303" s="229"/>
      <c r="I303" s="229"/>
    </row>
    <row r="304" spans="2:9">
      <c r="B304" s="225" t="s">
        <v>398</v>
      </c>
      <c r="C304" s="229"/>
      <c r="D304" s="229"/>
      <c r="E304" s="229"/>
      <c r="F304" s="229"/>
      <c r="G304" s="229"/>
      <c r="H304" s="229"/>
      <c r="I304" s="229"/>
    </row>
    <row r="305" spans="2:9">
      <c r="B305" s="93" t="s">
        <v>246</v>
      </c>
      <c r="C305" s="29"/>
      <c r="D305" s="29"/>
      <c r="E305" s="29"/>
      <c r="F305" s="29"/>
      <c r="G305" s="29"/>
      <c r="H305" s="29"/>
      <c r="I305" s="29"/>
    </row>
    <row r="306" spans="2:9">
      <c r="B306" s="95" t="s">
        <v>247</v>
      </c>
      <c r="C306" s="1111">
        <v>0.65254000000000001</v>
      </c>
      <c r="D306" s="1111">
        <v>0.75653999999999999</v>
      </c>
      <c r="E306" s="1111">
        <v>0.85504000000000002</v>
      </c>
      <c r="F306" s="1111">
        <v>0.94157000000000002</v>
      </c>
      <c r="G306" s="1111">
        <v>0.115068</v>
      </c>
      <c r="H306" s="29">
        <v>0.13681499999999999</v>
      </c>
      <c r="I306" s="1112">
        <v>0.213035</v>
      </c>
    </row>
    <row r="307" spans="2:9">
      <c r="B307" s="107" t="s">
        <v>248</v>
      </c>
      <c r="C307" s="1109"/>
      <c r="D307" s="1109"/>
      <c r="E307" s="1109"/>
      <c r="F307" s="1109"/>
      <c r="G307" s="1109"/>
      <c r="H307" s="1113"/>
      <c r="I307" s="1112"/>
    </row>
    <row r="308" spans="2:9">
      <c r="B308" s="107" t="s">
        <v>249</v>
      </c>
      <c r="C308" s="1109"/>
      <c r="D308" s="1109"/>
      <c r="E308" s="1109"/>
      <c r="F308" s="1109"/>
      <c r="G308" s="1109"/>
      <c r="H308" s="467"/>
      <c r="I308" s="458"/>
    </row>
    <row r="309" spans="2:9">
      <c r="B309" s="47" t="s">
        <v>253</v>
      </c>
      <c r="C309" s="458"/>
      <c r="D309" s="458"/>
      <c r="E309" s="458"/>
      <c r="F309" s="458"/>
      <c r="G309" s="458"/>
      <c r="H309" s="458"/>
      <c r="I309" s="458"/>
    </row>
    <row r="310" spans="2:9">
      <c r="B310" s="97"/>
      <c r="C310" s="470"/>
      <c r="D310" s="470"/>
      <c r="E310" s="470"/>
      <c r="F310" s="470"/>
      <c r="G310" s="470"/>
      <c r="H310" s="465"/>
      <c r="I310" s="465"/>
    </row>
    <row r="311" spans="2:9">
      <c r="B311" s="97"/>
      <c r="C311" s="470"/>
      <c r="D311" s="470"/>
      <c r="E311" s="470"/>
      <c r="F311" s="470"/>
      <c r="G311" s="470"/>
      <c r="H311" s="465"/>
      <c r="I311" s="465"/>
    </row>
    <row r="312" spans="2:9">
      <c r="B312" s="44" t="s">
        <v>241</v>
      </c>
      <c r="C312" s="470"/>
      <c r="D312" s="470"/>
      <c r="E312" s="470"/>
      <c r="F312" s="470"/>
      <c r="G312" s="470"/>
      <c r="H312" s="465"/>
      <c r="I312" s="465"/>
    </row>
    <row r="313" spans="2:9">
      <c r="B313" s="44"/>
      <c r="C313" s="470"/>
      <c r="D313" s="470"/>
      <c r="E313" s="470"/>
      <c r="F313" s="470"/>
      <c r="G313" s="470"/>
      <c r="H313" s="465"/>
      <c r="I313" s="465"/>
    </row>
    <row r="314" spans="2:9">
      <c r="B314" s="92" t="s">
        <v>413</v>
      </c>
      <c r="C314" s="470"/>
      <c r="D314" s="470"/>
      <c r="E314" s="470"/>
      <c r="F314" s="470"/>
      <c r="G314" s="470"/>
      <c r="H314" s="465"/>
      <c r="I314" s="465"/>
    </row>
    <row r="315" spans="2:9">
      <c r="B315" s="93" t="s">
        <v>246</v>
      </c>
      <c r="C315" s="524"/>
      <c r="D315" s="524"/>
      <c r="E315" s="524"/>
      <c r="F315" s="524"/>
      <c r="G315" s="524"/>
      <c r="H315" s="524"/>
      <c r="I315" s="524"/>
    </row>
    <row r="316" spans="2:9">
      <c r="B316" s="95" t="s">
        <v>247</v>
      </c>
      <c r="C316" s="1114">
        <v>2.8084120000000001</v>
      </c>
      <c r="D316" s="1115">
        <v>2.7431839999999998</v>
      </c>
      <c r="E316" s="1115">
        <v>2.6111019999999998</v>
      </c>
      <c r="F316" s="1115">
        <v>2.521096</v>
      </c>
      <c r="G316" s="1115">
        <v>2.4140999999999999</v>
      </c>
      <c r="H316" s="458">
        <v>2.1773159999999998</v>
      </c>
      <c r="I316" s="458">
        <v>1.395346</v>
      </c>
    </row>
    <row r="317" spans="2:9">
      <c r="B317" s="112" t="s">
        <v>254</v>
      </c>
      <c r="C317" s="34"/>
      <c r="D317" s="34"/>
      <c r="E317" s="34"/>
      <c r="F317" s="34"/>
      <c r="G317" s="34"/>
      <c r="H317" s="34"/>
      <c r="I317" s="34"/>
    </row>
    <row r="318" spans="2:9">
      <c r="B318" s="112" t="s">
        <v>255</v>
      </c>
      <c r="C318" s="34"/>
      <c r="D318" s="34"/>
      <c r="E318" s="34"/>
      <c r="F318" s="34"/>
      <c r="G318" s="34"/>
      <c r="H318" s="34"/>
      <c r="I318" s="34"/>
    </row>
    <row r="319" spans="2:9">
      <c r="B319" s="112" t="s">
        <v>256</v>
      </c>
      <c r="C319" s="34"/>
      <c r="D319" s="34"/>
      <c r="E319" s="34"/>
      <c r="F319" s="34"/>
      <c r="G319" s="34"/>
      <c r="H319" s="34"/>
      <c r="I319" s="34"/>
    </row>
    <row r="320" spans="2:9">
      <c r="B320" s="112" t="s">
        <v>257</v>
      </c>
      <c r="C320" s="34"/>
      <c r="D320" s="34"/>
      <c r="E320" s="34"/>
      <c r="F320" s="34"/>
      <c r="G320" s="34"/>
      <c r="H320" s="34"/>
      <c r="I320" s="34"/>
    </row>
    <row r="321" spans="2:9">
      <c r="B321" s="112" t="s">
        <v>258</v>
      </c>
      <c r="C321" s="34"/>
      <c r="D321" s="34"/>
      <c r="E321" s="34"/>
      <c r="F321" s="34"/>
      <c r="G321" s="34"/>
      <c r="H321" s="34"/>
      <c r="I321" s="34"/>
    </row>
    <row r="322" spans="2:9">
      <c r="B322" s="112" t="s">
        <v>259</v>
      </c>
      <c r="C322" s="34"/>
      <c r="D322" s="34"/>
      <c r="E322" s="34"/>
      <c r="F322" s="34"/>
      <c r="G322" s="34"/>
      <c r="H322" s="34"/>
      <c r="I322" s="34"/>
    </row>
    <row r="323" spans="2:9">
      <c r="B323" s="112" t="s">
        <v>260</v>
      </c>
      <c r="C323" s="34"/>
      <c r="D323" s="34"/>
      <c r="E323" s="34"/>
      <c r="F323" s="34"/>
      <c r="G323" s="34"/>
      <c r="H323" s="34"/>
      <c r="I323" s="34"/>
    </row>
    <row r="324" spans="2:9">
      <c r="B324" s="107" t="s">
        <v>248</v>
      </c>
      <c r="C324" s="34"/>
      <c r="D324" s="34"/>
      <c r="E324" s="34"/>
      <c r="F324" s="34"/>
      <c r="G324" s="34"/>
      <c r="H324" s="34"/>
      <c r="I324" s="34"/>
    </row>
    <row r="325" spans="2:9">
      <c r="B325" s="112" t="s">
        <v>254</v>
      </c>
      <c r="C325" s="34"/>
      <c r="D325" s="34"/>
      <c r="E325" s="34"/>
      <c r="F325" s="34"/>
      <c r="G325" s="34"/>
      <c r="H325" s="34"/>
      <c r="I325" s="34"/>
    </row>
    <row r="326" spans="2:9">
      <c r="B326" s="112" t="s">
        <v>255</v>
      </c>
      <c r="C326" s="34"/>
      <c r="D326" s="34"/>
      <c r="E326" s="34"/>
      <c r="F326" s="34"/>
      <c r="G326" s="34"/>
      <c r="H326" s="34"/>
      <c r="I326" s="34"/>
    </row>
    <row r="327" spans="2:9">
      <c r="B327" s="112" t="s">
        <v>256</v>
      </c>
      <c r="C327" s="34"/>
      <c r="D327" s="34"/>
      <c r="E327" s="34"/>
      <c r="F327" s="34"/>
      <c r="G327" s="34"/>
      <c r="H327" s="34"/>
      <c r="I327" s="34"/>
    </row>
    <row r="328" spans="2:9">
      <c r="B328" s="112" t="s">
        <v>257</v>
      </c>
      <c r="C328" s="34"/>
      <c r="D328" s="34"/>
      <c r="E328" s="34"/>
      <c r="F328" s="34"/>
      <c r="G328" s="34"/>
      <c r="H328" s="34"/>
      <c r="I328" s="34"/>
    </row>
    <row r="329" spans="2:9">
      <c r="B329" s="112" t="s">
        <v>258</v>
      </c>
      <c r="C329" s="34"/>
      <c r="D329" s="34"/>
      <c r="E329" s="34"/>
      <c r="F329" s="34"/>
      <c r="G329" s="34"/>
      <c r="H329" s="34"/>
      <c r="I329" s="34"/>
    </row>
    <row r="330" spans="2:9">
      <c r="B330" s="112" t="s">
        <v>259</v>
      </c>
      <c r="C330" s="34"/>
      <c r="D330" s="34"/>
      <c r="E330" s="34"/>
      <c r="F330" s="34"/>
      <c r="G330" s="34"/>
      <c r="H330" s="34"/>
      <c r="I330" s="34"/>
    </row>
    <row r="331" spans="2:9">
      <c r="B331" s="112" t="s">
        <v>260</v>
      </c>
      <c r="C331" s="34"/>
      <c r="D331" s="34"/>
      <c r="E331" s="34"/>
      <c r="F331" s="34"/>
      <c r="G331" s="34"/>
      <c r="H331" s="34"/>
      <c r="I331" s="34"/>
    </row>
    <row r="332" spans="2:9">
      <c r="B332" s="47" t="s">
        <v>253</v>
      </c>
      <c r="C332" s="34"/>
      <c r="D332" s="34"/>
      <c r="E332" s="34"/>
      <c r="F332" s="34"/>
      <c r="G332" s="34"/>
      <c r="H332" s="34"/>
      <c r="I332" s="34"/>
    </row>
    <row r="333" spans="2:9" ht="15" thickBot="1">
      <c r="B333" s="47"/>
      <c r="C333" s="233"/>
      <c r="D333" s="233"/>
      <c r="E333" s="233"/>
      <c r="F333" s="233"/>
      <c r="G333" s="233"/>
      <c r="H333" s="233"/>
      <c r="I333" s="233"/>
    </row>
    <row r="334" spans="2:9" ht="15" thickTop="1">
      <c r="B334" s="1320" t="s">
        <v>514</v>
      </c>
      <c r="C334" s="1320"/>
      <c r="D334" s="1320"/>
      <c r="E334" s="1320"/>
      <c r="F334" s="1320"/>
      <c r="G334" s="1320"/>
      <c r="H334" s="1320"/>
      <c r="I334" s="1320"/>
    </row>
    <row r="335" spans="2:9">
      <c r="B335" s="27"/>
      <c r="C335" s="203"/>
      <c r="D335" s="203"/>
      <c r="E335" s="203"/>
      <c r="F335" s="203"/>
      <c r="G335" s="203"/>
      <c r="H335" s="203"/>
      <c r="I335" s="203"/>
    </row>
    <row r="336" spans="2:9">
      <c r="B336" s="1319" t="s">
        <v>28</v>
      </c>
      <c r="C336" s="1319"/>
      <c r="D336" s="1319"/>
      <c r="E336" s="1319"/>
      <c r="F336" s="1319"/>
      <c r="G336" s="1319"/>
      <c r="H336" s="1319"/>
      <c r="I336" s="1319"/>
    </row>
    <row r="337" spans="2:9">
      <c r="B337" s="895" t="s">
        <v>27</v>
      </c>
      <c r="C337" s="203"/>
      <c r="D337" s="203"/>
      <c r="E337" s="203"/>
      <c r="F337" s="203"/>
      <c r="G337" s="203"/>
      <c r="H337" s="203"/>
      <c r="I337" s="203"/>
    </row>
    <row r="338" spans="2:9">
      <c r="B338" s="26" t="s">
        <v>224</v>
      </c>
      <c r="C338" s="203"/>
      <c r="D338" s="203"/>
      <c r="E338" s="203"/>
      <c r="F338" s="203"/>
      <c r="G338" s="203"/>
      <c r="H338" s="203"/>
      <c r="I338" s="203"/>
    </row>
    <row r="339" spans="2:9">
      <c r="B339" s="27"/>
      <c r="C339" s="203"/>
      <c r="D339" s="203"/>
      <c r="E339" s="203"/>
      <c r="F339" s="203"/>
      <c r="G339" s="203"/>
      <c r="H339" s="203"/>
      <c r="I339" s="203"/>
    </row>
    <row r="340" spans="2:9">
      <c r="B340" s="16"/>
      <c r="C340" s="17">
        <v>2014</v>
      </c>
      <c r="D340" s="17">
        <v>2015</v>
      </c>
      <c r="E340" s="17">
        <v>2016</v>
      </c>
      <c r="F340" s="17">
        <v>2017</v>
      </c>
      <c r="G340" s="17">
        <v>2018</v>
      </c>
      <c r="H340" s="17">
        <v>2019</v>
      </c>
      <c r="I340" s="17">
        <v>2020</v>
      </c>
    </row>
    <row r="341" spans="2:9">
      <c r="B341" s="44" t="s">
        <v>226</v>
      </c>
      <c r="C341" s="234"/>
      <c r="D341" s="234"/>
      <c r="E341" s="234"/>
      <c r="F341" s="234"/>
      <c r="G341" s="234"/>
      <c r="H341" s="234"/>
      <c r="I341" s="234"/>
    </row>
    <row r="342" spans="2:9">
      <c r="B342" s="44"/>
      <c r="C342" s="234"/>
      <c r="D342" s="234"/>
      <c r="E342" s="234"/>
      <c r="F342" s="234"/>
      <c r="G342" s="234"/>
      <c r="H342" s="234"/>
      <c r="I342" s="234"/>
    </row>
    <row r="343" spans="2:9">
      <c r="B343" s="225" t="s">
        <v>398</v>
      </c>
      <c r="C343" s="234"/>
      <c r="D343" s="234"/>
      <c r="E343" s="234"/>
      <c r="F343" s="234"/>
      <c r="G343" s="234"/>
      <c r="H343" s="234"/>
      <c r="I343" s="234"/>
    </row>
    <row r="344" spans="2:9">
      <c r="B344" s="93" t="s">
        <v>246</v>
      </c>
      <c r="C344" s="34"/>
      <c r="D344" s="34"/>
      <c r="E344" s="34"/>
      <c r="F344" s="34"/>
      <c r="G344" s="34"/>
      <c r="H344" s="34"/>
      <c r="I344" s="34"/>
    </row>
    <row r="345" spans="2:9">
      <c r="B345" s="95" t="s">
        <v>247</v>
      </c>
      <c r="C345" s="1111">
        <v>17965.851999999999</v>
      </c>
      <c r="D345" s="1111">
        <v>22161.963</v>
      </c>
      <c r="E345" s="1111">
        <v>25454.531999999999</v>
      </c>
      <c r="F345" s="1111">
        <v>29288.666000000001</v>
      </c>
      <c r="G345" s="1111">
        <v>30005.722000000002</v>
      </c>
      <c r="H345" s="1112">
        <v>32153.38</v>
      </c>
      <c r="I345" s="458">
        <v>42246.222000000002</v>
      </c>
    </row>
    <row r="346" spans="2:9">
      <c r="B346" s="107" t="s">
        <v>248</v>
      </c>
      <c r="C346" s="1109"/>
      <c r="D346" s="1109"/>
      <c r="E346" s="1109"/>
      <c r="F346" s="1109"/>
      <c r="G346" s="1109"/>
      <c r="H346" s="469"/>
      <c r="I346" s="469"/>
    </row>
    <row r="347" spans="2:9">
      <c r="B347" s="107" t="s">
        <v>249</v>
      </c>
      <c r="C347" s="1109"/>
      <c r="D347" s="1109"/>
      <c r="E347" s="1109"/>
      <c r="F347" s="1109"/>
      <c r="G347" s="1109"/>
      <c r="H347" s="469"/>
      <c r="I347" s="469"/>
    </row>
    <row r="348" spans="2:9">
      <c r="B348" s="47" t="s">
        <v>265</v>
      </c>
      <c r="C348" s="469"/>
      <c r="D348" s="469"/>
      <c r="E348" s="469"/>
      <c r="F348" s="469"/>
      <c r="G348" s="469"/>
      <c r="H348" s="469"/>
      <c r="I348" s="469"/>
    </row>
    <row r="349" spans="2:9">
      <c r="B349" s="14"/>
      <c r="C349" s="469"/>
      <c r="D349" s="469"/>
      <c r="E349" s="469"/>
      <c r="F349" s="469"/>
      <c r="G349" s="469"/>
      <c r="H349" s="469"/>
      <c r="I349" s="469"/>
    </row>
    <row r="350" spans="2:9">
      <c r="B350" s="14"/>
      <c r="C350" s="469"/>
      <c r="D350" s="469"/>
      <c r="E350" s="469"/>
      <c r="F350" s="469"/>
      <c r="G350" s="469"/>
      <c r="H350" s="1116"/>
      <c r="I350" s="1116"/>
    </row>
    <row r="351" spans="2:9">
      <c r="B351" s="44" t="s">
        <v>241</v>
      </c>
      <c r="C351" s="469"/>
      <c r="D351" s="469"/>
      <c r="E351" s="469"/>
      <c r="F351" s="469"/>
      <c r="G351" s="469"/>
      <c r="H351" s="1116"/>
      <c r="I351" s="1116"/>
    </row>
    <row r="352" spans="2:9">
      <c r="B352" s="44"/>
      <c r="C352" s="469"/>
      <c r="D352" s="469"/>
      <c r="E352" s="469"/>
      <c r="F352" s="469"/>
      <c r="G352" s="469"/>
      <c r="H352" s="1116"/>
      <c r="I352" s="1116"/>
    </row>
    <row r="353" spans="2:9">
      <c r="B353" s="92" t="s">
        <v>413</v>
      </c>
      <c r="C353" s="469"/>
      <c r="D353" s="469"/>
      <c r="E353" s="469"/>
      <c r="F353" s="469"/>
      <c r="G353" s="469"/>
      <c r="H353" s="469"/>
      <c r="I353" s="469"/>
    </row>
    <row r="354" spans="2:9">
      <c r="B354" s="93" t="s">
        <v>246</v>
      </c>
      <c r="C354" s="458"/>
      <c r="D354" s="458"/>
      <c r="E354" s="458"/>
      <c r="F354" s="458"/>
      <c r="G354" s="458"/>
      <c r="H354" s="458"/>
      <c r="I354" s="458"/>
    </row>
    <row r="355" spans="2:9">
      <c r="B355" s="95" t="s">
        <v>247</v>
      </c>
      <c r="C355" s="1108">
        <v>6.9308820000000004</v>
      </c>
      <c r="D355" s="1108">
        <v>7.122776</v>
      </c>
      <c r="E355" s="1108">
        <v>7.0335840000000003</v>
      </c>
      <c r="F355" s="1108">
        <v>7.157368</v>
      </c>
      <c r="G355" s="1108">
        <v>7.1493820000000001</v>
      </c>
      <c r="H355" s="1117">
        <v>7.1510569999999998</v>
      </c>
      <c r="I355" s="458">
        <v>4.5642250000000004</v>
      </c>
    </row>
    <row r="356" spans="2:9">
      <c r="B356" s="112" t="s">
        <v>254</v>
      </c>
      <c r="C356" s="34"/>
      <c r="D356" s="34"/>
      <c r="E356" s="34"/>
      <c r="F356" s="34"/>
      <c r="G356" s="34"/>
      <c r="H356" s="34"/>
      <c r="I356" s="34"/>
    </row>
    <row r="357" spans="2:9">
      <c r="B357" s="112" t="s">
        <v>255</v>
      </c>
      <c r="C357" s="34"/>
      <c r="D357" s="34"/>
      <c r="E357" s="34"/>
      <c r="F357" s="34"/>
      <c r="G357" s="34"/>
      <c r="H357" s="34"/>
      <c r="I357" s="34"/>
    </row>
    <row r="358" spans="2:9">
      <c r="B358" s="112" t="s">
        <v>256</v>
      </c>
      <c r="C358" s="34"/>
      <c r="D358" s="34"/>
      <c r="E358" s="34"/>
      <c r="F358" s="34"/>
      <c r="G358" s="34"/>
      <c r="H358" s="34"/>
      <c r="I358" s="34"/>
    </row>
    <row r="359" spans="2:9">
      <c r="B359" s="112" t="s">
        <v>257</v>
      </c>
      <c r="C359" s="34"/>
      <c r="D359" s="34"/>
      <c r="E359" s="34"/>
      <c r="F359" s="34"/>
      <c r="G359" s="34"/>
      <c r="H359" s="34"/>
      <c r="I359" s="34"/>
    </row>
    <row r="360" spans="2:9">
      <c r="B360" s="112" t="s">
        <v>258</v>
      </c>
      <c r="C360" s="34"/>
      <c r="D360" s="34"/>
      <c r="E360" s="34"/>
      <c r="F360" s="34"/>
      <c r="G360" s="34"/>
      <c r="H360" s="34"/>
      <c r="I360" s="34"/>
    </row>
    <row r="361" spans="2:9">
      <c r="B361" s="112" t="s">
        <v>259</v>
      </c>
      <c r="C361" s="233"/>
      <c r="D361" s="233"/>
      <c r="E361" s="233"/>
      <c r="F361" s="233"/>
      <c r="G361" s="233"/>
      <c r="H361" s="233"/>
      <c r="I361" s="233"/>
    </row>
    <row r="362" spans="2:9">
      <c r="B362" s="112" t="s">
        <v>260</v>
      </c>
      <c r="C362" s="233"/>
      <c r="D362" s="233"/>
      <c r="E362" s="233"/>
      <c r="F362" s="233"/>
      <c r="G362" s="233"/>
      <c r="H362" s="233"/>
      <c r="I362" s="233"/>
    </row>
    <row r="363" spans="2:9">
      <c r="B363" s="107" t="s">
        <v>248</v>
      </c>
      <c r="C363" s="233"/>
      <c r="D363" s="233"/>
      <c r="E363" s="233"/>
      <c r="F363" s="233"/>
      <c r="G363" s="233"/>
      <c r="H363" s="233"/>
      <c r="I363" s="233"/>
    </row>
    <row r="364" spans="2:9">
      <c r="B364" s="112" t="s">
        <v>254</v>
      </c>
      <c r="C364" s="233"/>
      <c r="D364" s="233"/>
      <c r="E364" s="233"/>
      <c r="F364" s="233"/>
      <c r="G364" s="233"/>
      <c r="H364" s="233"/>
      <c r="I364" s="233"/>
    </row>
    <row r="365" spans="2:9">
      <c r="B365" s="112" t="s">
        <v>255</v>
      </c>
      <c r="C365" s="233"/>
      <c r="D365" s="233"/>
      <c r="E365" s="233"/>
      <c r="F365" s="233"/>
      <c r="G365" s="233"/>
      <c r="H365" s="233"/>
      <c r="I365" s="233"/>
    </row>
    <row r="366" spans="2:9">
      <c r="B366" s="112" t="s">
        <v>256</v>
      </c>
      <c r="C366" s="233"/>
      <c r="D366" s="233"/>
      <c r="E366" s="233"/>
      <c r="F366" s="233"/>
      <c r="G366" s="233"/>
      <c r="H366" s="233"/>
      <c r="I366" s="233"/>
    </row>
    <row r="367" spans="2:9">
      <c r="B367" s="112" t="s">
        <v>257</v>
      </c>
      <c r="C367" s="233"/>
      <c r="D367" s="233"/>
      <c r="E367" s="233"/>
      <c r="F367" s="233"/>
      <c r="G367" s="233"/>
      <c r="H367" s="233"/>
      <c r="I367" s="233"/>
    </row>
    <row r="368" spans="2:9">
      <c r="B368" s="112" t="s">
        <v>258</v>
      </c>
      <c r="C368" s="233"/>
      <c r="D368" s="233"/>
      <c r="E368" s="233"/>
      <c r="F368" s="233"/>
      <c r="G368" s="233"/>
      <c r="H368" s="233"/>
      <c r="I368" s="233"/>
    </row>
    <row r="369" spans="2:9">
      <c r="B369" s="112" t="s">
        <v>259</v>
      </c>
      <c r="C369" s="233"/>
      <c r="D369" s="233"/>
      <c r="E369" s="233"/>
      <c r="F369" s="233"/>
      <c r="G369" s="233"/>
      <c r="H369" s="233"/>
      <c r="I369" s="233"/>
    </row>
    <row r="370" spans="2:9">
      <c r="B370" s="112" t="s">
        <v>260</v>
      </c>
      <c r="C370" s="233"/>
      <c r="D370" s="233"/>
      <c r="E370" s="233"/>
      <c r="F370" s="233"/>
      <c r="G370" s="233"/>
      <c r="H370" s="233"/>
      <c r="I370" s="233"/>
    </row>
    <row r="371" spans="2:9">
      <c r="B371" s="47" t="s">
        <v>265</v>
      </c>
      <c r="C371" s="233"/>
      <c r="D371" s="233"/>
      <c r="E371" s="233"/>
      <c r="F371" s="233"/>
      <c r="G371" s="233"/>
      <c r="H371" s="233"/>
      <c r="I371" s="233"/>
    </row>
    <row r="372" spans="2:9">
      <c r="B372" s="44"/>
      <c r="C372" s="234"/>
      <c r="D372" s="234"/>
      <c r="E372" s="234"/>
      <c r="F372" s="234"/>
      <c r="G372" s="234"/>
      <c r="H372" s="234"/>
      <c r="I372" s="234"/>
    </row>
    <row r="373" spans="2:9" ht="15" thickBot="1">
      <c r="B373" s="44"/>
      <c r="C373" s="234"/>
      <c r="D373" s="234"/>
      <c r="E373" s="234"/>
      <c r="F373" s="234"/>
      <c r="G373" s="234"/>
      <c r="H373" s="234"/>
      <c r="I373" s="234"/>
    </row>
    <row r="374" spans="2:9" ht="15" thickTop="1">
      <c r="B374" s="1320" t="s">
        <v>514</v>
      </c>
      <c r="C374" s="1320"/>
      <c r="D374" s="1320"/>
      <c r="E374" s="1320"/>
      <c r="F374" s="1320"/>
      <c r="G374" s="1320"/>
      <c r="H374" s="1320"/>
      <c r="I374" s="1320"/>
    </row>
    <row r="375" spans="2:9">
      <c r="B375" s="27"/>
      <c r="C375" s="203"/>
      <c r="D375" s="203"/>
      <c r="E375" s="203"/>
      <c r="F375" s="203"/>
      <c r="G375" s="203"/>
      <c r="H375" s="203"/>
      <c r="I375" s="203"/>
    </row>
    <row r="376" spans="2:9">
      <c r="B376" s="1319" t="s">
        <v>34</v>
      </c>
      <c r="C376" s="1319"/>
      <c r="D376" s="1319"/>
      <c r="E376" s="1319"/>
      <c r="F376" s="1319"/>
      <c r="G376" s="1319"/>
      <c r="H376" s="1319"/>
      <c r="I376" s="1319"/>
    </row>
    <row r="377" spans="2:9">
      <c r="B377" s="895" t="s">
        <v>33</v>
      </c>
      <c r="C377" s="203"/>
      <c r="D377" s="203"/>
      <c r="E377" s="203"/>
      <c r="F377" s="203"/>
      <c r="G377" s="203"/>
      <c r="H377" s="203"/>
      <c r="I377" s="203"/>
    </row>
    <row r="378" spans="2:9">
      <c r="B378" s="127" t="s">
        <v>172</v>
      </c>
      <c r="C378" s="203"/>
      <c r="D378" s="203"/>
      <c r="E378" s="203"/>
      <c r="F378" s="203"/>
      <c r="G378" s="203"/>
      <c r="H378" s="203"/>
      <c r="I378" s="203"/>
    </row>
    <row r="379" spans="2:9">
      <c r="B379" s="128"/>
      <c r="C379" s="203"/>
      <c r="D379" s="203"/>
      <c r="E379" s="203"/>
      <c r="F379" s="203"/>
      <c r="G379" s="203"/>
      <c r="H379" s="203"/>
      <c r="I379" s="203"/>
    </row>
    <row r="380" spans="2:9">
      <c r="B380" s="16"/>
      <c r="C380" s="17">
        <v>2014</v>
      </c>
      <c r="D380" s="17">
        <v>2015</v>
      </c>
      <c r="E380" s="17">
        <v>2016</v>
      </c>
      <c r="F380" s="17">
        <v>2017</v>
      </c>
      <c r="G380" s="17">
        <v>2018</v>
      </c>
      <c r="H380" s="17">
        <v>2019</v>
      </c>
      <c r="I380" s="17">
        <v>2020</v>
      </c>
    </row>
    <row r="381" spans="2:9">
      <c r="B381" s="129"/>
      <c r="C381" s="233"/>
      <c r="D381" s="233"/>
      <c r="E381" s="233"/>
      <c r="F381" s="233"/>
      <c r="G381" s="233"/>
      <c r="H381" s="233"/>
      <c r="I381" s="233"/>
    </row>
    <row r="382" spans="2:9">
      <c r="B382" s="93" t="s">
        <v>88</v>
      </c>
      <c r="C382" s="1118">
        <v>0</v>
      </c>
      <c r="D382" s="1118">
        <v>0</v>
      </c>
      <c r="E382" s="1118">
        <v>0</v>
      </c>
      <c r="F382" s="1118">
        <v>0</v>
      </c>
      <c r="G382" s="1118">
        <v>0</v>
      </c>
      <c r="H382" s="1119">
        <v>5</v>
      </c>
      <c r="I382" s="1119">
        <v>6</v>
      </c>
    </row>
    <row r="383" spans="2:9">
      <c r="B383" s="96" t="s">
        <v>157</v>
      </c>
      <c r="C383" s="1118">
        <v>0</v>
      </c>
      <c r="D383" s="1118">
        <v>0</v>
      </c>
      <c r="E383" s="1118">
        <v>0</v>
      </c>
      <c r="F383" s="1118">
        <v>0</v>
      </c>
      <c r="G383" s="1118">
        <v>0</v>
      </c>
      <c r="H383" s="1119">
        <v>0</v>
      </c>
      <c r="I383" s="1119">
        <v>1</v>
      </c>
    </row>
    <row r="384" spans="2:9">
      <c r="B384" s="96" t="s">
        <v>280</v>
      </c>
      <c r="C384" s="1118">
        <v>0</v>
      </c>
      <c r="D384" s="1118">
        <v>0</v>
      </c>
      <c r="E384" s="1118">
        <v>0</v>
      </c>
      <c r="F384" s="1118">
        <v>0</v>
      </c>
      <c r="G384" s="1118">
        <v>0</v>
      </c>
      <c r="H384" s="1118">
        <v>0</v>
      </c>
      <c r="I384" s="1118">
        <v>0</v>
      </c>
    </row>
    <row r="385" spans="2:9">
      <c r="B385" s="96" t="s">
        <v>162</v>
      </c>
      <c r="C385" s="1120"/>
      <c r="D385" s="1120"/>
      <c r="E385" s="1120"/>
      <c r="F385" s="1120"/>
      <c r="G385" s="1120"/>
      <c r="H385" s="1119"/>
      <c r="I385" s="1119"/>
    </row>
    <row r="386" spans="2:9">
      <c r="B386" s="96" t="s">
        <v>549</v>
      </c>
      <c r="C386" s="1118">
        <v>6</v>
      </c>
      <c r="D386" s="1118">
        <v>5</v>
      </c>
      <c r="E386" s="1118">
        <v>5</v>
      </c>
      <c r="F386" s="1118">
        <v>5</v>
      </c>
      <c r="G386" s="1118">
        <v>6</v>
      </c>
      <c r="H386" s="1119">
        <v>5</v>
      </c>
      <c r="I386" s="1119">
        <v>5</v>
      </c>
    </row>
    <row r="387" spans="2:9">
      <c r="B387" s="14"/>
      <c r="C387" s="1118"/>
      <c r="D387" s="1118"/>
      <c r="E387" s="1118"/>
      <c r="F387" s="1118"/>
      <c r="G387" s="1118"/>
      <c r="H387" s="510"/>
      <c r="I387" s="510"/>
    </row>
    <row r="388" spans="2:9">
      <c r="B388" s="18" t="s">
        <v>281</v>
      </c>
      <c r="C388" s="1118">
        <v>0</v>
      </c>
      <c r="D388" s="1118">
        <v>0</v>
      </c>
      <c r="E388" s="1118">
        <v>0</v>
      </c>
      <c r="F388" s="1118">
        <v>0</v>
      </c>
      <c r="G388" s="1118">
        <v>0</v>
      </c>
      <c r="H388" s="1118">
        <v>0</v>
      </c>
      <c r="I388" s="1118">
        <v>0</v>
      </c>
    </row>
    <row r="389" spans="2:9">
      <c r="B389" s="96" t="s">
        <v>157</v>
      </c>
      <c r="C389" s="1118">
        <v>0</v>
      </c>
      <c r="D389" s="1118">
        <v>0</v>
      </c>
      <c r="E389" s="1118">
        <v>0</v>
      </c>
      <c r="F389" s="1118">
        <v>0</v>
      </c>
      <c r="G389" s="1118">
        <v>0</v>
      </c>
      <c r="H389" s="549">
        <v>0</v>
      </c>
      <c r="I389" s="549">
        <v>1</v>
      </c>
    </row>
    <row r="390" spans="2:9">
      <c r="B390" s="96" t="s">
        <v>280</v>
      </c>
      <c r="C390" s="1118">
        <v>0</v>
      </c>
      <c r="D390" s="1118">
        <v>0</v>
      </c>
      <c r="E390" s="1118">
        <v>0</v>
      </c>
      <c r="F390" s="1118">
        <v>0</v>
      </c>
      <c r="G390" s="1118">
        <v>0</v>
      </c>
      <c r="H390" s="1118">
        <v>0</v>
      </c>
      <c r="I390" s="1118">
        <v>0</v>
      </c>
    </row>
    <row r="391" spans="2:9">
      <c r="B391" s="96" t="s">
        <v>162</v>
      </c>
      <c r="C391" s="1120"/>
      <c r="D391" s="1120"/>
      <c r="E391" s="1120"/>
      <c r="F391" s="1120"/>
      <c r="G391" s="1120"/>
      <c r="H391" s="549"/>
      <c r="I391" s="549"/>
    </row>
    <row r="392" spans="2:9">
      <c r="B392" s="96" t="s">
        <v>550</v>
      </c>
      <c r="C392" s="1118">
        <v>5</v>
      </c>
      <c r="D392" s="1118">
        <v>4</v>
      </c>
      <c r="E392" s="1118">
        <v>5</v>
      </c>
      <c r="F392" s="1118">
        <v>5</v>
      </c>
      <c r="G392" s="1118">
        <v>6</v>
      </c>
      <c r="H392" s="549">
        <v>5</v>
      </c>
      <c r="I392" s="549">
        <v>5</v>
      </c>
    </row>
    <row r="393" spans="2:9">
      <c r="B393" s="96"/>
      <c r="C393" s="1118"/>
      <c r="D393" s="1118"/>
      <c r="E393" s="1118"/>
      <c r="F393" s="1118"/>
      <c r="G393" s="1118"/>
      <c r="H393" s="283"/>
      <c r="I393" s="283"/>
    </row>
    <row r="394" spans="2:9">
      <c r="B394" s="96" t="s">
        <v>551</v>
      </c>
      <c r="C394" s="1118">
        <v>0</v>
      </c>
      <c r="D394" s="1118">
        <v>0</v>
      </c>
      <c r="E394" s="1118">
        <v>0</v>
      </c>
      <c r="F394" s="1118">
        <v>0</v>
      </c>
      <c r="G394" s="1118">
        <v>0</v>
      </c>
      <c r="H394" s="1118">
        <v>0</v>
      </c>
      <c r="I394" s="1118">
        <v>0</v>
      </c>
    </row>
    <row r="395" spans="2:9">
      <c r="B395" s="96" t="s">
        <v>157</v>
      </c>
      <c r="C395" s="1118">
        <v>0</v>
      </c>
      <c r="D395" s="1118">
        <v>0</v>
      </c>
      <c r="E395" s="1118">
        <v>0</v>
      </c>
      <c r="F395" s="1118">
        <v>0</v>
      </c>
      <c r="G395" s="1118">
        <v>0</v>
      </c>
      <c r="H395" s="1118">
        <v>0</v>
      </c>
      <c r="I395" s="1118">
        <v>0</v>
      </c>
    </row>
    <row r="396" spans="2:9">
      <c r="B396" s="96" t="s">
        <v>280</v>
      </c>
      <c r="C396" s="1118">
        <v>0</v>
      </c>
      <c r="D396" s="1118">
        <v>0</v>
      </c>
      <c r="E396" s="1118">
        <v>0</v>
      </c>
      <c r="F396" s="1118">
        <v>0</v>
      </c>
      <c r="G396" s="1118">
        <v>0</v>
      </c>
      <c r="H396" s="1118">
        <v>0</v>
      </c>
      <c r="I396" s="1118">
        <v>0</v>
      </c>
    </row>
    <row r="397" spans="2:9">
      <c r="B397" s="96" t="s">
        <v>162</v>
      </c>
      <c r="C397" s="1118">
        <v>1</v>
      </c>
      <c r="D397" s="1118">
        <v>1</v>
      </c>
      <c r="E397" s="1118">
        <v>0</v>
      </c>
      <c r="F397" s="1118">
        <v>0</v>
      </c>
      <c r="G397" s="1118">
        <v>0</v>
      </c>
      <c r="H397" s="1118">
        <v>0</v>
      </c>
      <c r="I397" s="1118">
        <v>0</v>
      </c>
    </row>
    <row r="398" spans="2:9" ht="15" thickBot="1">
      <c r="B398" s="96" t="s">
        <v>516</v>
      </c>
      <c r="C398" s="132"/>
      <c r="D398" s="132"/>
      <c r="E398" s="132"/>
      <c r="F398" s="132"/>
      <c r="G398" s="132"/>
      <c r="H398" s="132"/>
      <c r="I398" s="132">
        <v>0</v>
      </c>
    </row>
    <row r="399" spans="2:9" ht="15" thickTop="1">
      <c r="B399" s="1320"/>
      <c r="C399" s="1320"/>
      <c r="D399" s="1320"/>
      <c r="E399" s="1320"/>
      <c r="F399" s="1320"/>
      <c r="G399" s="1320"/>
      <c r="H399" s="1320"/>
      <c r="I399" s="1320"/>
    </row>
    <row r="400" spans="2:9">
      <c r="B400" s="134"/>
      <c r="C400" s="203"/>
      <c r="D400" s="203"/>
      <c r="E400" s="203"/>
      <c r="F400" s="203"/>
      <c r="G400" s="203"/>
      <c r="H400" s="203"/>
      <c r="I400" s="203"/>
    </row>
    <row r="401" spans="2:9">
      <c r="B401" s="1319" t="s">
        <v>36</v>
      </c>
      <c r="C401" s="1319"/>
      <c r="D401" s="1319"/>
      <c r="E401" s="1319"/>
      <c r="F401" s="1319"/>
      <c r="G401" s="1319"/>
      <c r="H401" s="1319"/>
      <c r="I401" s="1319"/>
    </row>
    <row r="402" spans="2:9">
      <c r="B402" s="895" t="s">
        <v>35</v>
      </c>
      <c r="C402" s="235"/>
      <c r="D402" s="235"/>
      <c r="E402" s="235"/>
      <c r="F402" s="235"/>
      <c r="G402" s="235"/>
      <c r="H402" s="235"/>
      <c r="I402" s="235"/>
    </row>
    <row r="403" spans="2:9">
      <c r="B403" s="127" t="s">
        <v>288</v>
      </c>
      <c r="C403" s="203"/>
      <c r="D403" s="203"/>
      <c r="E403" s="203"/>
      <c r="F403" s="203"/>
      <c r="G403" s="203"/>
      <c r="H403" s="203"/>
      <c r="I403" s="203"/>
    </row>
    <row r="404" spans="2:9">
      <c r="B404" s="134"/>
      <c r="C404" s="203"/>
      <c r="D404" s="203"/>
      <c r="E404" s="203"/>
      <c r="F404" s="203"/>
      <c r="G404" s="203"/>
      <c r="H404" s="203"/>
      <c r="I404" s="203"/>
    </row>
    <row r="405" spans="2:9">
      <c r="B405" s="16"/>
      <c r="C405" s="17">
        <v>2014</v>
      </c>
      <c r="D405" s="17">
        <v>2015</v>
      </c>
      <c r="E405" s="17">
        <v>2016</v>
      </c>
      <c r="F405" s="17">
        <v>2017</v>
      </c>
      <c r="G405" s="17">
        <v>2018</v>
      </c>
      <c r="H405" s="17">
        <v>2019</v>
      </c>
      <c r="I405" s="17">
        <v>2020</v>
      </c>
    </row>
    <row r="406" spans="2:9">
      <c r="B406" s="129" t="s">
        <v>1432</v>
      </c>
      <c r="C406" s="203"/>
      <c r="D406" s="203"/>
      <c r="E406" s="203"/>
      <c r="F406" s="203"/>
      <c r="G406" s="203"/>
      <c r="H406" s="203"/>
      <c r="I406" s="203"/>
    </row>
    <row r="407" spans="2:9">
      <c r="B407" s="93" t="s">
        <v>290</v>
      </c>
      <c r="C407" s="36">
        <v>28</v>
      </c>
      <c r="D407" s="36">
        <v>45</v>
      </c>
      <c r="E407" s="36">
        <v>53</v>
      </c>
      <c r="F407" s="36">
        <v>53</v>
      </c>
      <c r="G407" s="36">
        <v>49</v>
      </c>
      <c r="H407" s="36">
        <v>38</v>
      </c>
      <c r="I407" s="36">
        <v>260</v>
      </c>
    </row>
    <row r="408" spans="2:9">
      <c r="B408" s="96" t="s">
        <v>291</v>
      </c>
      <c r="C408" s="36"/>
      <c r="D408" s="36"/>
      <c r="E408" s="36"/>
      <c r="F408" s="36"/>
      <c r="G408" s="36"/>
      <c r="H408" s="36"/>
      <c r="I408" s="36"/>
    </row>
    <row r="409" spans="2:9">
      <c r="B409" s="136" t="s">
        <v>552</v>
      </c>
      <c r="C409" s="36"/>
      <c r="D409" s="36"/>
      <c r="E409" s="36"/>
      <c r="F409" s="36"/>
      <c r="G409" s="36"/>
      <c r="H409" s="36"/>
      <c r="I409" s="36"/>
    </row>
    <row r="410" spans="2:9">
      <c r="B410" s="136" t="s">
        <v>553</v>
      </c>
      <c r="C410" s="36">
        <v>4</v>
      </c>
      <c r="D410" s="36">
        <v>16</v>
      </c>
      <c r="E410" s="36">
        <v>19</v>
      </c>
      <c r="F410" s="36">
        <v>19</v>
      </c>
      <c r="G410" s="36">
        <v>19</v>
      </c>
      <c r="H410" s="36">
        <v>12</v>
      </c>
      <c r="I410" s="36">
        <v>227</v>
      </c>
    </row>
    <row r="411" spans="2:9">
      <c r="B411" s="96" t="s">
        <v>520</v>
      </c>
      <c r="C411" s="36">
        <v>20</v>
      </c>
      <c r="D411" s="36">
        <v>20</v>
      </c>
      <c r="E411" s="36">
        <v>20</v>
      </c>
      <c r="F411" s="36">
        <v>20</v>
      </c>
      <c r="G411" s="36">
        <v>19</v>
      </c>
      <c r="H411" s="36">
        <v>19</v>
      </c>
      <c r="I411" s="36">
        <v>20</v>
      </c>
    </row>
    <row r="412" spans="2:9" ht="15" thickBot="1">
      <c r="B412" s="133" t="s">
        <v>554</v>
      </c>
      <c r="C412" s="23">
        <v>5</v>
      </c>
      <c r="D412" s="23">
        <v>13</v>
      </c>
      <c r="E412" s="23">
        <v>13</v>
      </c>
      <c r="F412" s="23">
        <v>13</v>
      </c>
      <c r="G412" s="23">
        <v>13</v>
      </c>
      <c r="H412" s="23">
        <v>7</v>
      </c>
      <c r="I412" s="23">
        <v>13</v>
      </c>
    </row>
    <row r="413" spans="2:9" ht="15" thickTop="1">
      <c r="B413" s="1321"/>
      <c r="C413" s="1321"/>
      <c r="D413" s="1321"/>
      <c r="E413" s="1321"/>
      <c r="F413" s="1321"/>
      <c r="G413" s="1321"/>
      <c r="H413" s="1321"/>
      <c r="I413" s="1321"/>
    </row>
    <row r="414" spans="2:9">
      <c r="B414" s="141"/>
      <c r="C414" s="203"/>
      <c r="D414" s="203"/>
      <c r="E414" s="203"/>
      <c r="F414" s="203"/>
      <c r="G414" s="203"/>
      <c r="H414" s="203"/>
      <c r="I414" s="203"/>
    </row>
    <row r="415" spans="2:9">
      <c r="B415" s="1319" t="s">
        <v>38</v>
      </c>
      <c r="C415" s="1319"/>
      <c r="D415" s="1319"/>
      <c r="E415" s="1319"/>
      <c r="F415" s="1319"/>
      <c r="G415" s="1319"/>
      <c r="H415" s="1319"/>
      <c r="I415" s="1319"/>
    </row>
    <row r="416" spans="2:9">
      <c r="B416" s="895" t="s">
        <v>37</v>
      </c>
      <c r="C416" s="203"/>
      <c r="D416" s="203"/>
      <c r="E416" s="203"/>
      <c r="F416" s="203"/>
      <c r="G416" s="203"/>
      <c r="H416" s="203"/>
      <c r="I416" s="203"/>
    </row>
    <row r="417" spans="2:9">
      <c r="B417" s="142" t="s">
        <v>115</v>
      </c>
      <c r="C417" s="203"/>
      <c r="D417" s="203"/>
      <c r="E417" s="203"/>
      <c r="F417" s="203"/>
      <c r="G417" s="203"/>
      <c r="H417" s="203"/>
      <c r="I417" s="203"/>
    </row>
    <row r="418" spans="2:9">
      <c r="B418" s="143"/>
      <c r="C418" s="203"/>
      <c r="D418" s="203"/>
      <c r="E418" s="203"/>
      <c r="F418" s="203"/>
      <c r="G418" s="203"/>
      <c r="H418" s="203"/>
      <c r="I418" s="203"/>
    </row>
    <row r="419" spans="2:9">
      <c r="B419" s="16"/>
      <c r="C419" s="17">
        <v>2014</v>
      </c>
      <c r="D419" s="17">
        <v>2015</v>
      </c>
      <c r="E419" s="17">
        <v>2016</v>
      </c>
      <c r="F419" s="17">
        <v>2017</v>
      </c>
      <c r="G419" s="17">
        <v>2018</v>
      </c>
      <c r="H419" s="17">
        <v>2019</v>
      </c>
      <c r="I419" s="17">
        <v>2020</v>
      </c>
    </row>
    <row r="420" spans="2:9">
      <c r="B420" s="129" t="s">
        <v>1432</v>
      </c>
      <c r="C420" s="203"/>
      <c r="D420" s="203"/>
      <c r="E420" s="203"/>
      <c r="F420" s="203"/>
      <c r="G420" s="203"/>
      <c r="H420" s="203"/>
      <c r="I420" s="203"/>
    </row>
    <row r="421" spans="2:9" ht="15" thickBot="1">
      <c r="B421" s="93" t="s">
        <v>304</v>
      </c>
      <c r="C421" s="1121">
        <v>3653</v>
      </c>
      <c r="D421" s="1121">
        <v>4652</v>
      </c>
      <c r="E421" s="1121">
        <v>5016</v>
      </c>
      <c r="F421" s="1121">
        <v>5336</v>
      </c>
      <c r="G421" s="1121">
        <v>5386</v>
      </c>
      <c r="H421" s="1121">
        <v>5531</v>
      </c>
      <c r="I421" s="205">
        <v>8733</v>
      </c>
    </row>
    <row r="422" spans="2:9" ht="15" thickTop="1">
      <c r="B422" s="1320"/>
      <c r="C422" s="1320"/>
      <c r="D422" s="1320"/>
      <c r="E422" s="1320"/>
      <c r="F422" s="1320"/>
      <c r="G422" s="1320"/>
      <c r="H422" s="1320"/>
      <c r="I422" s="1320"/>
    </row>
    <row r="423" spans="2:9">
      <c r="B423" s="1316"/>
      <c r="C423" s="1316"/>
      <c r="D423" s="1316"/>
      <c r="E423" s="1316"/>
      <c r="F423" s="1316"/>
      <c r="G423" s="1316"/>
      <c r="H423" s="1316"/>
      <c r="I423" s="1316"/>
    </row>
    <row r="424" spans="2:9">
      <c r="B424" s="27"/>
      <c r="C424" s="203"/>
      <c r="D424" s="203"/>
      <c r="E424" s="203"/>
      <c r="F424" s="203"/>
      <c r="G424" s="203"/>
      <c r="H424" s="203"/>
      <c r="I424" s="203"/>
    </row>
    <row r="425" spans="2:9">
      <c r="B425" s="1319" t="s">
        <v>40</v>
      </c>
      <c r="C425" s="1319"/>
      <c r="D425" s="1319"/>
      <c r="E425" s="1319"/>
      <c r="F425" s="1319"/>
      <c r="G425" s="1319"/>
      <c r="H425" s="1319"/>
      <c r="I425" s="1319"/>
    </row>
    <row r="426" spans="2:9">
      <c r="B426" s="895" t="s">
        <v>39</v>
      </c>
      <c r="C426" s="203"/>
      <c r="D426" s="203"/>
      <c r="E426" s="203"/>
      <c r="F426" s="203"/>
      <c r="G426" s="203"/>
      <c r="H426" s="203"/>
      <c r="I426" s="203"/>
    </row>
    <row r="427" spans="2:9">
      <c r="B427" s="142" t="s">
        <v>271</v>
      </c>
      <c r="C427" s="203"/>
      <c r="D427" s="203"/>
      <c r="E427" s="203"/>
      <c r="F427" s="203"/>
      <c r="G427" s="203"/>
      <c r="H427" s="203"/>
      <c r="I427" s="203"/>
    </row>
    <row r="428" spans="2:9">
      <c r="B428" s="141"/>
      <c r="C428" s="203"/>
      <c r="D428" s="203"/>
      <c r="E428" s="203"/>
      <c r="F428" s="203"/>
      <c r="G428" s="203"/>
      <c r="H428" s="203"/>
      <c r="I428" s="203"/>
    </row>
    <row r="429" spans="2:9">
      <c r="B429" s="16"/>
      <c r="C429" s="17">
        <v>2014</v>
      </c>
      <c r="D429" s="17">
        <v>2015</v>
      </c>
      <c r="E429" s="17">
        <v>2016</v>
      </c>
      <c r="F429" s="17">
        <v>2017</v>
      </c>
      <c r="G429" s="17">
        <v>2018</v>
      </c>
      <c r="H429" s="17">
        <v>2019</v>
      </c>
      <c r="I429" s="17">
        <v>2020</v>
      </c>
    </row>
    <row r="430" spans="2:9">
      <c r="B430" s="92" t="s">
        <v>1432</v>
      </c>
      <c r="C430" s="203"/>
      <c r="D430" s="203"/>
      <c r="E430" s="203"/>
      <c r="F430" s="203"/>
      <c r="G430" s="203"/>
      <c r="H430" s="203"/>
      <c r="I430" s="203"/>
    </row>
    <row r="431" spans="2:9">
      <c r="B431" s="93" t="s">
        <v>306</v>
      </c>
      <c r="C431" s="1121">
        <v>4.0268579999999998</v>
      </c>
      <c r="D431" s="1121">
        <v>3.223433</v>
      </c>
      <c r="E431" s="1121">
        <v>5.5585930000000001</v>
      </c>
      <c r="F431" s="1121">
        <v>5.1285949999999998</v>
      </c>
      <c r="G431" s="1121">
        <v>8.5197109999999991</v>
      </c>
      <c r="H431" s="1121">
        <v>8.8529999999999998</v>
      </c>
      <c r="I431" s="86">
        <v>5.5579999999999998</v>
      </c>
    </row>
    <row r="432" spans="2:9">
      <c r="B432" s="96" t="s">
        <v>291</v>
      </c>
      <c r="C432" s="36"/>
      <c r="D432" s="36"/>
      <c r="E432" s="36"/>
      <c r="F432" s="36"/>
      <c r="G432" s="36"/>
      <c r="H432" s="36"/>
      <c r="I432" s="36"/>
    </row>
    <row r="433" spans="2:9" ht="15.6">
      <c r="B433" s="136" t="s">
        <v>518</v>
      </c>
      <c r="C433" s="36"/>
      <c r="D433" s="36"/>
      <c r="E433" s="36"/>
      <c r="F433" s="36"/>
      <c r="G433" s="36"/>
      <c r="H433" s="36"/>
      <c r="I433" s="36"/>
    </row>
    <row r="434" spans="2:9" ht="15.6">
      <c r="B434" s="136" t="s">
        <v>519</v>
      </c>
      <c r="C434" s="36"/>
      <c r="D434" s="36"/>
      <c r="E434" s="36"/>
      <c r="F434" s="36"/>
      <c r="G434" s="36"/>
      <c r="H434" s="36"/>
      <c r="I434" s="86">
        <v>4.2000000000000003E-2</v>
      </c>
    </row>
    <row r="435" spans="2:9">
      <c r="B435" s="96" t="s">
        <v>294</v>
      </c>
      <c r="C435" s="36"/>
      <c r="D435" s="36"/>
      <c r="E435" s="36"/>
      <c r="F435" s="36"/>
      <c r="G435" s="36"/>
      <c r="H435" s="36"/>
      <c r="I435" s="86">
        <v>5.516</v>
      </c>
    </row>
    <row r="436" spans="2:9" ht="15.6">
      <c r="B436" s="96" t="s">
        <v>322</v>
      </c>
      <c r="C436" s="36"/>
      <c r="D436" s="36"/>
      <c r="E436" s="36"/>
      <c r="F436" s="36"/>
      <c r="G436" s="36"/>
      <c r="H436" s="36"/>
      <c r="I436" s="36"/>
    </row>
    <row r="437" spans="2:9">
      <c r="B437" s="96"/>
      <c r="C437" s="86"/>
      <c r="D437" s="86"/>
      <c r="E437" s="86"/>
      <c r="F437" s="86"/>
      <c r="G437" s="86"/>
      <c r="H437" s="86"/>
      <c r="I437" s="86"/>
    </row>
    <row r="438" spans="2:9">
      <c r="B438" s="93" t="s">
        <v>308</v>
      </c>
      <c r="C438" s="86"/>
      <c r="D438" s="86"/>
      <c r="E438" s="86"/>
      <c r="F438" s="86"/>
      <c r="G438" s="86"/>
      <c r="H438" s="86"/>
      <c r="I438" s="86"/>
    </row>
    <row r="439" spans="2:9">
      <c r="B439" s="96" t="s">
        <v>309</v>
      </c>
      <c r="C439" s="86"/>
      <c r="D439" s="86"/>
      <c r="E439" s="86"/>
      <c r="F439" s="86"/>
      <c r="G439" s="86"/>
      <c r="H439" s="86"/>
      <c r="I439" s="86"/>
    </row>
    <row r="440" spans="2:9">
      <c r="B440" s="96" t="s">
        <v>310</v>
      </c>
      <c r="C440" s="86"/>
      <c r="D440" s="86"/>
      <c r="E440" s="86"/>
      <c r="F440" s="86"/>
      <c r="G440" s="86"/>
      <c r="H440" s="86"/>
      <c r="I440" s="86"/>
    </row>
    <row r="441" spans="2:9">
      <c r="B441" s="96" t="s">
        <v>311</v>
      </c>
      <c r="C441" s="86"/>
      <c r="D441" s="86"/>
      <c r="E441" s="86"/>
      <c r="F441" s="86"/>
      <c r="G441" s="86"/>
      <c r="H441" s="86"/>
      <c r="I441" s="86"/>
    </row>
    <row r="442" spans="2:9">
      <c r="B442" s="96" t="s">
        <v>312</v>
      </c>
      <c r="C442" s="86"/>
      <c r="D442" s="86"/>
      <c r="E442" s="86"/>
      <c r="F442" s="86"/>
      <c r="G442" s="86"/>
      <c r="H442" s="86"/>
      <c r="I442" s="86"/>
    </row>
    <row r="443" spans="2:9">
      <c r="B443" s="96" t="s">
        <v>313</v>
      </c>
      <c r="C443" s="86"/>
      <c r="D443" s="86"/>
      <c r="E443" s="86"/>
      <c r="F443" s="86"/>
      <c r="G443" s="86"/>
      <c r="H443" s="86"/>
      <c r="I443" s="86"/>
    </row>
    <row r="444" spans="2:9" ht="15" thickBot="1">
      <c r="B444" s="133" t="s">
        <v>314</v>
      </c>
      <c r="C444" s="86"/>
      <c r="D444" s="86"/>
      <c r="E444" s="86"/>
      <c r="F444" s="86"/>
      <c r="G444" s="86"/>
      <c r="H444" s="86"/>
      <c r="I444" s="86"/>
    </row>
    <row r="445" spans="2:9" ht="15" thickTop="1">
      <c r="B445" s="1320"/>
      <c r="C445" s="1320"/>
      <c r="D445" s="1320"/>
      <c r="E445" s="1320"/>
      <c r="F445" s="1320"/>
      <c r="G445" s="1320"/>
      <c r="H445" s="1320"/>
      <c r="I445" s="1320"/>
    </row>
    <row r="446" spans="2:9">
      <c r="B446" s="143"/>
      <c r="C446" s="203"/>
      <c r="D446" s="203"/>
      <c r="E446" s="203"/>
      <c r="F446" s="203"/>
      <c r="G446" s="203"/>
      <c r="H446" s="203"/>
      <c r="I446" s="203"/>
    </row>
    <row r="447" spans="2:9">
      <c r="B447" s="1319" t="s">
        <v>42</v>
      </c>
      <c r="C447" s="1319"/>
      <c r="D447" s="1319"/>
      <c r="E447" s="1319"/>
      <c r="F447" s="1319"/>
      <c r="G447" s="1319"/>
      <c r="H447" s="1319"/>
      <c r="I447" s="1319"/>
    </row>
    <row r="448" spans="2:9">
      <c r="B448" s="895" t="s">
        <v>41</v>
      </c>
      <c r="C448" s="203"/>
      <c r="D448" s="203"/>
      <c r="E448" s="203"/>
      <c r="F448" s="203"/>
      <c r="G448" s="203"/>
      <c r="H448" s="203"/>
      <c r="I448" s="203"/>
    </row>
    <row r="449" spans="2:9">
      <c r="B449" s="142" t="s">
        <v>318</v>
      </c>
      <c r="C449" s="203"/>
      <c r="D449" s="203"/>
      <c r="E449" s="203"/>
      <c r="F449" s="203"/>
      <c r="G449" s="203"/>
      <c r="H449" s="203"/>
      <c r="I449" s="203"/>
    </row>
    <row r="450" spans="2:9">
      <c r="B450" s="142"/>
      <c r="C450" s="203"/>
      <c r="D450" s="203"/>
      <c r="E450" s="203"/>
      <c r="F450" s="203"/>
      <c r="G450" s="203"/>
      <c r="H450" s="203"/>
      <c r="I450" s="203"/>
    </row>
    <row r="451" spans="2:9">
      <c r="B451" s="16"/>
      <c r="C451" s="17">
        <v>2014</v>
      </c>
      <c r="D451" s="17">
        <v>2015</v>
      </c>
      <c r="E451" s="17">
        <v>2016</v>
      </c>
      <c r="F451" s="17">
        <v>2017</v>
      </c>
      <c r="G451" s="17">
        <v>2018</v>
      </c>
      <c r="H451" s="17">
        <v>2019</v>
      </c>
      <c r="I451" s="17">
        <v>2020</v>
      </c>
    </row>
    <row r="452" spans="2:9">
      <c r="B452" s="92" t="s">
        <v>1432</v>
      </c>
      <c r="C452" s="203"/>
      <c r="D452" s="203"/>
      <c r="E452" s="203"/>
      <c r="F452" s="203"/>
      <c r="G452" s="203"/>
      <c r="H452" s="203"/>
      <c r="I452" s="203"/>
    </row>
    <row r="453" spans="2:9">
      <c r="B453" s="93" t="s">
        <v>319</v>
      </c>
      <c r="C453" s="1122">
        <v>17.883251000000001</v>
      </c>
      <c r="D453" s="1122">
        <v>21.893252610000001</v>
      </c>
      <c r="E453" s="1122">
        <v>40.070454820000002</v>
      </c>
      <c r="F453" s="1122">
        <v>44.596767</v>
      </c>
      <c r="G453" s="1122">
        <v>41.83286236</v>
      </c>
      <c r="H453" s="86">
        <v>42.75</v>
      </c>
      <c r="I453" s="86">
        <v>27.885000000000002</v>
      </c>
    </row>
    <row r="454" spans="2:9">
      <c r="B454" s="96" t="s">
        <v>291</v>
      </c>
      <c r="C454" s="458"/>
      <c r="D454" s="458"/>
      <c r="E454" s="458"/>
      <c r="F454" s="458"/>
      <c r="G454" s="458"/>
      <c r="H454" s="469"/>
      <c r="I454" s="469">
        <v>6.5730000000000004</v>
      </c>
    </row>
    <row r="455" spans="2:9">
      <c r="B455" s="136" t="s">
        <v>552</v>
      </c>
      <c r="C455" s="458"/>
      <c r="D455" s="458"/>
      <c r="E455" s="458"/>
      <c r="F455" s="458"/>
      <c r="G455" s="458"/>
      <c r="H455" s="469"/>
      <c r="I455" s="469"/>
    </row>
    <row r="456" spans="2:9">
      <c r="B456" s="136" t="s">
        <v>553</v>
      </c>
      <c r="C456" s="458"/>
      <c r="D456" s="458"/>
      <c r="E456" s="458"/>
      <c r="F456" s="458"/>
      <c r="G456" s="458"/>
      <c r="H456" s="469"/>
      <c r="I456" s="469"/>
    </row>
    <row r="457" spans="2:9">
      <c r="B457" s="96" t="s">
        <v>294</v>
      </c>
      <c r="C457" s="458"/>
      <c r="D457" s="458"/>
      <c r="E457" s="458"/>
      <c r="F457" s="458"/>
      <c r="G457" s="458"/>
      <c r="H457" s="469"/>
      <c r="I457" s="469">
        <v>21.311</v>
      </c>
    </row>
    <row r="458" spans="2:9">
      <c r="B458" s="96" t="s">
        <v>554</v>
      </c>
      <c r="C458" s="458"/>
      <c r="D458" s="458"/>
      <c r="E458" s="458"/>
      <c r="F458" s="458"/>
      <c r="G458" s="458"/>
      <c r="H458" s="458"/>
      <c r="I458" s="458"/>
    </row>
    <row r="459" spans="2:9">
      <c r="B459" s="96"/>
      <c r="C459" s="86"/>
      <c r="D459" s="86"/>
      <c r="E459" s="86"/>
      <c r="F459" s="86"/>
      <c r="G459" s="86"/>
      <c r="H459" s="86"/>
      <c r="I459" s="86"/>
    </row>
    <row r="460" spans="2:9">
      <c r="B460" s="93" t="s">
        <v>321</v>
      </c>
      <c r="C460" s="86"/>
      <c r="D460" s="86"/>
      <c r="E460" s="86"/>
      <c r="F460" s="86"/>
      <c r="G460" s="86"/>
      <c r="H460" s="86"/>
      <c r="I460" s="86"/>
    </row>
    <row r="461" spans="2:9">
      <c r="B461" s="96" t="s">
        <v>309</v>
      </c>
      <c r="C461" s="86"/>
      <c r="D461" s="86"/>
      <c r="E461" s="86"/>
      <c r="F461" s="86"/>
      <c r="G461" s="86"/>
      <c r="H461" s="86"/>
      <c r="I461" s="86"/>
    </row>
    <row r="462" spans="2:9">
      <c r="B462" s="96" t="s">
        <v>310</v>
      </c>
      <c r="C462" s="86"/>
      <c r="D462" s="86"/>
      <c r="E462" s="86"/>
      <c r="F462" s="86"/>
      <c r="G462" s="86"/>
      <c r="H462" s="86"/>
      <c r="I462" s="86"/>
    </row>
    <row r="463" spans="2:9">
      <c r="B463" s="96" t="s">
        <v>311</v>
      </c>
      <c r="C463" s="86"/>
      <c r="D463" s="86"/>
      <c r="E463" s="86"/>
      <c r="F463" s="86"/>
      <c r="G463" s="86"/>
      <c r="H463" s="86"/>
      <c r="I463" s="86"/>
    </row>
    <row r="464" spans="2:9">
      <c r="B464" s="96" t="s">
        <v>312</v>
      </c>
      <c r="C464" s="86"/>
      <c r="D464" s="86"/>
      <c r="E464" s="86"/>
      <c r="F464" s="86"/>
      <c r="G464" s="86"/>
      <c r="H464" s="86"/>
      <c r="I464" s="86"/>
    </row>
    <row r="465" spans="2:9">
      <c r="B465" s="96" t="s">
        <v>313</v>
      </c>
      <c r="C465" s="86"/>
      <c r="D465" s="86"/>
      <c r="E465" s="86"/>
      <c r="F465" s="86"/>
      <c r="G465" s="86"/>
      <c r="H465" s="86"/>
      <c r="I465" s="86"/>
    </row>
    <row r="466" spans="2:9" ht="15" thickBot="1">
      <c r="B466" s="96" t="s">
        <v>314</v>
      </c>
      <c r="C466" s="86"/>
      <c r="D466" s="86"/>
      <c r="E466" s="86"/>
      <c r="F466" s="86"/>
      <c r="G466" s="86"/>
      <c r="H466" s="86"/>
      <c r="I466" s="86"/>
    </row>
    <row r="467" spans="2:9" ht="15" thickTop="1">
      <c r="B467" s="1320"/>
      <c r="C467" s="1320"/>
      <c r="D467" s="1320"/>
      <c r="E467" s="1320"/>
      <c r="F467" s="1320"/>
      <c r="G467" s="1320"/>
      <c r="H467" s="1320"/>
      <c r="I467" s="1320"/>
    </row>
    <row r="468" spans="2:9">
      <c r="B468" s="27"/>
      <c r="C468" s="203"/>
      <c r="D468" s="203"/>
      <c r="E468" s="203"/>
      <c r="F468" s="203"/>
      <c r="G468" s="203"/>
      <c r="H468" s="203"/>
      <c r="I468" s="203"/>
    </row>
    <row r="469" spans="2:9">
      <c r="B469" s="1319" t="s">
        <v>45</v>
      </c>
      <c r="C469" s="1319"/>
      <c r="D469" s="1319"/>
      <c r="E469" s="1319"/>
      <c r="F469" s="1319"/>
      <c r="G469" s="1319"/>
      <c r="H469" s="1319"/>
      <c r="I469" s="1319"/>
    </row>
    <row r="470" spans="2:9">
      <c r="B470" s="895" t="s">
        <v>44</v>
      </c>
      <c r="C470" s="203"/>
      <c r="D470" s="203"/>
      <c r="E470" s="203"/>
      <c r="F470" s="203"/>
      <c r="G470" s="203"/>
      <c r="H470" s="203"/>
      <c r="I470" s="203"/>
    </row>
    <row r="471" spans="2:9">
      <c r="B471" s="127" t="s">
        <v>172</v>
      </c>
      <c r="C471" s="203"/>
      <c r="D471" s="203"/>
      <c r="E471" s="203"/>
      <c r="F471" s="203"/>
      <c r="G471" s="203"/>
      <c r="H471" s="203"/>
      <c r="I471" s="203"/>
    </row>
    <row r="472" spans="2:9">
      <c r="B472" s="16"/>
      <c r="C472" s="17">
        <v>2014</v>
      </c>
      <c r="D472" s="17">
        <v>2015</v>
      </c>
      <c r="E472" s="17">
        <v>2016</v>
      </c>
      <c r="F472" s="17">
        <v>2017</v>
      </c>
      <c r="G472" s="17">
        <v>2018</v>
      </c>
      <c r="H472" s="17">
        <v>2019</v>
      </c>
      <c r="I472" s="17">
        <v>2020</v>
      </c>
    </row>
    <row r="473" spans="2:9">
      <c r="B473" s="92" t="s">
        <v>1433</v>
      </c>
      <c r="C473" s="203"/>
      <c r="D473" s="203"/>
      <c r="E473" s="203"/>
      <c r="F473" s="203"/>
      <c r="G473" s="203"/>
      <c r="H473" s="203"/>
      <c r="I473" s="203"/>
    </row>
    <row r="474" spans="2:9">
      <c r="B474" s="93" t="s">
        <v>327</v>
      </c>
      <c r="C474" s="236"/>
      <c r="D474" s="236"/>
      <c r="E474" s="236"/>
      <c r="F474" s="236"/>
      <c r="G474" s="236"/>
      <c r="H474" s="236"/>
      <c r="I474" s="236"/>
    </row>
    <row r="475" spans="2:9">
      <c r="B475" s="96" t="s">
        <v>328</v>
      </c>
      <c r="C475" s="701">
        <v>1</v>
      </c>
      <c r="D475" s="701">
        <v>1</v>
      </c>
      <c r="E475" s="701">
        <v>1</v>
      </c>
      <c r="F475" s="701">
        <v>1</v>
      </c>
      <c r="G475" s="701">
        <v>1</v>
      </c>
      <c r="H475" s="1123">
        <v>1</v>
      </c>
      <c r="I475" s="1124">
        <v>1</v>
      </c>
    </row>
    <row r="476" spans="2:9">
      <c r="B476" s="96" t="s">
        <v>329</v>
      </c>
      <c r="C476" s="701">
        <v>0</v>
      </c>
      <c r="D476" s="701">
        <v>0</v>
      </c>
      <c r="E476" s="701">
        <v>0</v>
      </c>
      <c r="F476" s="701">
        <v>0</v>
      </c>
      <c r="G476" s="701">
        <v>0</v>
      </c>
      <c r="H476" s="1123">
        <v>0</v>
      </c>
      <c r="I476" s="1124">
        <v>0</v>
      </c>
    </row>
    <row r="477" spans="2:9">
      <c r="B477" s="96" t="s">
        <v>330</v>
      </c>
      <c r="C477" s="701">
        <v>7</v>
      </c>
      <c r="D477" s="701">
        <v>7</v>
      </c>
      <c r="E477" s="701">
        <v>7</v>
      </c>
      <c r="F477" s="701">
        <v>7</v>
      </c>
      <c r="G477" s="701">
        <v>7</v>
      </c>
      <c r="H477" s="1123">
        <v>7</v>
      </c>
      <c r="I477" s="1124">
        <v>7</v>
      </c>
    </row>
    <row r="478" spans="2:9" ht="15.6">
      <c r="B478" s="96" t="s">
        <v>526</v>
      </c>
      <c r="C478" s="701">
        <v>0</v>
      </c>
      <c r="D478" s="701">
        <v>0</v>
      </c>
      <c r="E478" s="701">
        <v>0</v>
      </c>
      <c r="F478" s="701">
        <v>0</v>
      </c>
      <c r="G478" s="701">
        <v>0</v>
      </c>
      <c r="H478" s="1123">
        <v>0</v>
      </c>
      <c r="I478" s="1124">
        <v>0</v>
      </c>
    </row>
    <row r="479" spans="2:9">
      <c r="B479" s="96"/>
      <c r="C479" s="236"/>
      <c r="D479" s="236"/>
      <c r="E479" s="236"/>
      <c r="F479" s="236"/>
      <c r="G479" s="236"/>
      <c r="H479" s="236"/>
      <c r="I479" s="236"/>
    </row>
    <row r="480" spans="2:9" ht="15" thickBot="1"/>
    <row r="481" spans="2:9" ht="15.6" thickTop="1" thickBot="1">
      <c r="B481" s="1320"/>
      <c r="C481" s="1320"/>
      <c r="D481" s="1320"/>
      <c r="E481" s="1320"/>
      <c r="F481" s="1320"/>
      <c r="G481" s="1320"/>
      <c r="H481" s="1320"/>
      <c r="I481" s="1320"/>
    </row>
    <row r="482" spans="2:9" ht="15" thickTop="1">
      <c r="B482" s="1320"/>
      <c r="C482" s="1320"/>
      <c r="D482" s="1320"/>
      <c r="E482" s="1320"/>
      <c r="F482" s="1320"/>
      <c r="G482" s="1320"/>
      <c r="H482" s="1320"/>
      <c r="I482" s="1320"/>
    </row>
    <row r="483" spans="2:9">
      <c r="B483" s="134"/>
      <c r="C483" s="203"/>
      <c r="D483" s="203"/>
      <c r="E483" s="203"/>
      <c r="F483" s="203"/>
      <c r="G483" s="203"/>
      <c r="H483" s="203"/>
      <c r="I483" s="203"/>
    </row>
    <row r="484" spans="2:9">
      <c r="B484" s="1319" t="s">
        <v>47</v>
      </c>
      <c r="C484" s="1319"/>
      <c r="D484" s="1319"/>
      <c r="E484" s="1319"/>
      <c r="F484" s="1319"/>
      <c r="G484" s="1319"/>
      <c r="H484" s="1319"/>
      <c r="I484" s="1319"/>
    </row>
    <row r="485" spans="2:9">
      <c r="B485" s="895" t="s">
        <v>46</v>
      </c>
      <c r="C485" s="203"/>
      <c r="D485" s="203"/>
      <c r="E485" s="203"/>
      <c r="F485" s="203"/>
      <c r="G485" s="203"/>
      <c r="H485" s="203"/>
      <c r="I485" s="203"/>
    </row>
    <row r="486" spans="2:9">
      <c r="B486" s="141" t="s">
        <v>196</v>
      </c>
      <c r="C486" s="203"/>
      <c r="D486" s="203"/>
      <c r="E486" s="203"/>
      <c r="F486" s="203"/>
      <c r="G486" s="203"/>
      <c r="H486" s="203"/>
      <c r="I486" s="203"/>
    </row>
    <row r="487" spans="2:9">
      <c r="B487" s="141"/>
      <c r="C487" s="203"/>
      <c r="D487" s="203"/>
      <c r="E487" s="203"/>
      <c r="F487" s="203"/>
      <c r="G487" s="203"/>
      <c r="H487" s="203"/>
      <c r="I487" s="203"/>
    </row>
    <row r="488" spans="2:9">
      <c r="B488" s="16"/>
      <c r="C488" s="17">
        <v>2014</v>
      </c>
      <c r="D488" s="17">
        <v>2015</v>
      </c>
      <c r="E488" s="17">
        <v>2016</v>
      </c>
      <c r="F488" s="17">
        <v>2017</v>
      </c>
      <c r="G488" s="17">
        <v>2018</v>
      </c>
      <c r="H488" s="17">
        <v>2019</v>
      </c>
      <c r="I488" s="17">
        <v>2020</v>
      </c>
    </row>
    <row r="489" spans="2:9">
      <c r="B489" s="92" t="s">
        <v>1434</v>
      </c>
      <c r="C489" s="203"/>
      <c r="D489" s="203"/>
      <c r="E489" s="203"/>
      <c r="F489" s="203"/>
      <c r="G489" s="203"/>
      <c r="H489" s="203"/>
      <c r="I489" s="203"/>
    </row>
    <row r="490" spans="2:9">
      <c r="B490" s="93" t="s">
        <v>335</v>
      </c>
      <c r="C490" s="237"/>
      <c r="D490" s="237"/>
      <c r="E490" s="238"/>
      <c r="F490" s="238"/>
      <c r="G490" s="238"/>
      <c r="H490" s="238"/>
      <c r="I490" s="238"/>
    </row>
    <row r="491" spans="2:9">
      <c r="B491" s="93"/>
      <c r="C491" s="29"/>
      <c r="D491" s="29"/>
      <c r="E491" s="29"/>
      <c r="F491" s="29"/>
      <c r="G491" s="29"/>
      <c r="H491" s="29"/>
      <c r="I491" s="29"/>
    </row>
    <row r="492" spans="2:9">
      <c r="B492" s="93" t="s">
        <v>336</v>
      </c>
      <c r="C492" s="237"/>
      <c r="D492" s="237"/>
      <c r="E492" s="237"/>
      <c r="F492" s="237"/>
      <c r="G492" s="237"/>
      <c r="H492" s="237"/>
      <c r="I492" s="237"/>
    </row>
    <row r="493" spans="2:9">
      <c r="B493" s="96" t="s">
        <v>291</v>
      </c>
      <c r="C493" s="237"/>
      <c r="D493" s="237"/>
      <c r="E493" s="237"/>
      <c r="F493" s="237"/>
      <c r="G493" s="237"/>
      <c r="H493" s="237"/>
      <c r="I493" s="237"/>
    </row>
    <row r="494" spans="2:9">
      <c r="B494" s="136" t="s">
        <v>292</v>
      </c>
      <c r="C494" s="237"/>
      <c r="D494" s="237"/>
      <c r="E494" s="237"/>
      <c r="F494" s="237"/>
      <c r="G494" s="237"/>
      <c r="H494" s="237"/>
      <c r="I494" s="237"/>
    </row>
    <row r="495" spans="2:9">
      <c r="B495" s="136" t="s">
        <v>293</v>
      </c>
      <c r="C495" s="237"/>
      <c r="D495" s="237"/>
      <c r="E495" s="237"/>
      <c r="F495" s="237"/>
      <c r="G495" s="237"/>
      <c r="H495" s="237"/>
      <c r="I495" s="237"/>
    </row>
    <row r="496" spans="2:9" ht="15.6">
      <c r="B496" s="136" t="s">
        <v>529</v>
      </c>
      <c r="C496" s="237"/>
      <c r="D496" s="237"/>
      <c r="E496" s="237"/>
      <c r="F496" s="237"/>
      <c r="G496" s="237"/>
      <c r="H496" s="237"/>
      <c r="I496" s="237"/>
    </row>
    <row r="497" spans="2:9">
      <c r="B497" s="96" t="s">
        <v>294</v>
      </c>
      <c r="C497" s="237"/>
      <c r="D497" s="237"/>
      <c r="E497" s="237"/>
      <c r="F497" s="237"/>
      <c r="G497" s="237"/>
      <c r="H497" s="237"/>
      <c r="I497" s="237"/>
    </row>
    <row r="498" spans="2:9">
      <c r="B498" s="96" t="s">
        <v>236</v>
      </c>
      <c r="C498" s="237"/>
      <c r="D498" s="237"/>
      <c r="E498" s="237"/>
      <c r="F498" s="237"/>
      <c r="G498" s="237"/>
      <c r="H498" s="237"/>
      <c r="I498" s="237"/>
    </row>
    <row r="499" spans="2:9">
      <c r="B499" s="96"/>
      <c r="C499" s="29"/>
      <c r="D499" s="29"/>
      <c r="E499" s="29"/>
      <c r="F499" s="29"/>
      <c r="G499" s="29"/>
      <c r="H499" s="29"/>
      <c r="I499" s="29"/>
    </row>
    <row r="500" spans="2:9">
      <c r="B500" s="150" t="s">
        <v>341</v>
      </c>
      <c r="C500" s="237"/>
      <c r="D500" s="237"/>
      <c r="E500" s="237"/>
      <c r="F500" s="237"/>
      <c r="G500" s="237"/>
      <c r="H500" s="237"/>
      <c r="I500" s="237"/>
    </row>
    <row r="501" spans="2:9">
      <c r="B501" s="152" t="s">
        <v>291</v>
      </c>
      <c r="C501" s="237"/>
      <c r="D501" s="237"/>
      <c r="E501" s="237"/>
      <c r="F501" s="237"/>
      <c r="G501" s="237"/>
      <c r="H501" s="237"/>
      <c r="I501" s="237"/>
    </row>
    <row r="502" spans="2:9">
      <c r="B502" s="146" t="s">
        <v>292</v>
      </c>
      <c r="C502" s="237"/>
      <c r="D502" s="237"/>
      <c r="E502" s="237"/>
      <c r="F502" s="237"/>
      <c r="G502" s="237"/>
      <c r="H502" s="237"/>
      <c r="I502" s="237"/>
    </row>
    <row r="503" spans="2:9">
      <c r="B503" s="146" t="s">
        <v>293</v>
      </c>
      <c r="C503" s="237"/>
      <c r="D503" s="237"/>
      <c r="E503" s="237"/>
      <c r="F503" s="237"/>
      <c r="G503" s="237"/>
      <c r="H503" s="237"/>
      <c r="I503" s="237"/>
    </row>
    <row r="504" spans="2:9" ht="15">
      <c r="B504" s="146" t="s">
        <v>530</v>
      </c>
      <c r="C504" s="237"/>
      <c r="D504" s="237"/>
      <c r="E504" s="237"/>
      <c r="F504" s="237"/>
      <c r="G504" s="237"/>
      <c r="H504" s="237"/>
      <c r="I504" s="237"/>
    </row>
    <row r="505" spans="2:9">
      <c r="B505" s="152" t="s">
        <v>294</v>
      </c>
      <c r="C505" s="237"/>
      <c r="D505" s="237"/>
      <c r="E505" s="237"/>
      <c r="F505" s="237"/>
      <c r="G505" s="237"/>
      <c r="H505" s="237"/>
      <c r="I505" s="237"/>
    </row>
    <row r="506" spans="2:9">
      <c r="B506" s="152" t="s">
        <v>236</v>
      </c>
      <c r="C506" s="237"/>
      <c r="D506" s="237"/>
      <c r="E506" s="237"/>
      <c r="F506" s="237"/>
      <c r="G506" s="237"/>
      <c r="H506" s="237"/>
      <c r="I506" s="237"/>
    </row>
    <row r="507" spans="2:9">
      <c r="B507" s="152"/>
      <c r="C507" s="29"/>
      <c r="D507" s="29"/>
      <c r="E507" s="29"/>
      <c r="F507" s="29"/>
      <c r="G507" s="29"/>
      <c r="H507" s="29"/>
      <c r="I507" s="29"/>
    </row>
    <row r="508" spans="2:9">
      <c r="B508" s="150" t="s">
        <v>342</v>
      </c>
      <c r="C508" s="237"/>
      <c r="D508" s="237"/>
      <c r="E508" s="237"/>
      <c r="F508" s="237"/>
      <c r="G508" s="237"/>
      <c r="H508" s="237"/>
      <c r="I508" s="237"/>
    </row>
    <row r="509" spans="2:9">
      <c r="B509" s="152" t="s">
        <v>291</v>
      </c>
      <c r="C509" s="237"/>
      <c r="D509" s="237"/>
      <c r="E509" s="237"/>
      <c r="F509" s="237"/>
      <c r="G509" s="237"/>
      <c r="H509" s="237"/>
      <c r="I509" s="237"/>
    </row>
    <row r="510" spans="2:9">
      <c r="B510" s="146" t="s">
        <v>292</v>
      </c>
      <c r="C510" s="237"/>
      <c r="D510" s="237"/>
      <c r="E510" s="237"/>
      <c r="F510" s="237"/>
      <c r="G510" s="237"/>
      <c r="H510" s="237"/>
      <c r="I510" s="237"/>
    </row>
    <row r="511" spans="2:9">
      <c r="B511" s="146" t="s">
        <v>293</v>
      </c>
      <c r="C511" s="237"/>
      <c r="D511" s="237"/>
      <c r="E511" s="237"/>
      <c r="F511" s="237"/>
      <c r="G511" s="237"/>
      <c r="H511" s="237"/>
      <c r="I511" s="237"/>
    </row>
    <row r="512" spans="2:9" ht="15">
      <c r="B512" s="146" t="s">
        <v>531</v>
      </c>
      <c r="C512" s="237"/>
      <c r="D512" s="237"/>
      <c r="E512" s="237"/>
      <c r="F512" s="237"/>
      <c r="G512" s="237"/>
      <c r="H512" s="237"/>
      <c r="I512" s="237"/>
    </row>
    <row r="513" spans="2:9">
      <c r="B513" s="152" t="s">
        <v>294</v>
      </c>
      <c r="C513" s="237"/>
      <c r="D513" s="237"/>
      <c r="E513" s="237"/>
      <c r="F513" s="237"/>
      <c r="G513" s="237"/>
      <c r="H513" s="237"/>
      <c r="I513" s="237"/>
    </row>
    <row r="514" spans="2:9">
      <c r="B514" s="152" t="s">
        <v>236</v>
      </c>
      <c r="C514" s="237"/>
      <c r="D514" s="237"/>
      <c r="E514" s="237"/>
      <c r="F514" s="237"/>
      <c r="G514" s="237"/>
      <c r="H514" s="237"/>
      <c r="I514" s="237"/>
    </row>
    <row r="515" spans="2:9">
      <c r="B515" s="152"/>
      <c r="C515" s="203"/>
      <c r="D515" s="203"/>
      <c r="E515" s="203"/>
      <c r="F515" s="203"/>
      <c r="G515" s="203"/>
      <c r="H515" s="203"/>
      <c r="I515" s="203"/>
    </row>
    <row r="516" spans="2:9" ht="26.4">
      <c r="B516" s="93" t="s">
        <v>343</v>
      </c>
      <c r="C516" s="239"/>
      <c r="D516" s="239"/>
      <c r="E516" s="239"/>
      <c r="F516" s="239"/>
      <c r="G516" s="239"/>
      <c r="H516" s="239"/>
      <c r="I516" s="239"/>
    </row>
    <row r="517" spans="2:9">
      <c r="B517" s="96" t="s">
        <v>309</v>
      </c>
      <c r="C517" s="239"/>
      <c r="D517" s="239"/>
      <c r="E517" s="239"/>
      <c r="F517" s="239"/>
      <c r="G517" s="239"/>
      <c r="H517" s="239"/>
      <c r="I517" s="239"/>
    </row>
    <row r="518" spans="2:9">
      <c r="B518" s="96" t="s">
        <v>310</v>
      </c>
      <c r="C518" s="239"/>
      <c r="D518" s="239"/>
      <c r="E518" s="239"/>
      <c r="F518" s="239"/>
      <c r="G518" s="239"/>
      <c r="H518" s="239"/>
      <c r="I518" s="239"/>
    </row>
    <row r="519" spans="2:9">
      <c r="B519" s="96" t="s">
        <v>311</v>
      </c>
      <c r="C519" s="239"/>
      <c r="D519" s="239"/>
      <c r="E519" s="239"/>
      <c r="F519" s="239"/>
      <c r="G519" s="239"/>
      <c r="H519" s="239"/>
      <c r="I519" s="239"/>
    </row>
    <row r="520" spans="2:9">
      <c r="B520" s="96" t="s">
        <v>312</v>
      </c>
      <c r="C520" s="239"/>
      <c r="D520" s="239"/>
      <c r="E520" s="239"/>
      <c r="F520" s="239"/>
      <c r="G520" s="239"/>
      <c r="H520" s="239"/>
      <c r="I520" s="239"/>
    </row>
    <row r="521" spans="2:9">
      <c r="B521" s="96" t="s">
        <v>313</v>
      </c>
      <c r="C521" s="239"/>
      <c r="D521" s="239"/>
      <c r="E521" s="239"/>
      <c r="F521" s="239"/>
      <c r="G521" s="239"/>
      <c r="H521" s="239"/>
      <c r="I521" s="239"/>
    </row>
    <row r="522" spans="2:9">
      <c r="B522" s="96" t="s">
        <v>314</v>
      </c>
      <c r="C522" s="239"/>
      <c r="D522" s="239"/>
      <c r="E522" s="239"/>
      <c r="F522" s="239"/>
      <c r="G522" s="239"/>
      <c r="H522" s="239"/>
      <c r="I522" s="239"/>
    </row>
    <row r="523" spans="2:9">
      <c r="B523" s="96"/>
      <c r="C523" s="203"/>
      <c r="D523" s="203"/>
      <c r="E523" s="203"/>
      <c r="F523" s="203"/>
      <c r="G523" s="203"/>
      <c r="H523" s="203"/>
      <c r="I523" s="203"/>
    </row>
    <row r="524" spans="2:9">
      <c r="B524" s="153" t="s">
        <v>344</v>
      </c>
      <c r="C524" s="239"/>
      <c r="D524" s="239"/>
      <c r="E524" s="239"/>
      <c r="F524" s="239"/>
      <c r="G524" s="239"/>
      <c r="H524" s="239"/>
      <c r="I524" s="239"/>
    </row>
    <row r="525" spans="2:9">
      <c r="B525" s="96" t="s">
        <v>309</v>
      </c>
      <c r="C525" s="239"/>
      <c r="D525" s="239"/>
      <c r="E525" s="239"/>
      <c r="F525" s="239"/>
      <c r="G525" s="239"/>
      <c r="H525" s="239"/>
      <c r="I525" s="239"/>
    </row>
    <row r="526" spans="2:9">
      <c r="B526" s="96" t="s">
        <v>310</v>
      </c>
      <c r="C526" s="239"/>
      <c r="D526" s="239"/>
      <c r="E526" s="239"/>
      <c r="F526" s="239"/>
      <c r="G526" s="239"/>
      <c r="H526" s="239"/>
      <c r="I526" s="239"/>
    </row>
    <row r="527" spans="2:9">
      <c r="B527" s="96" t="s">
        <v>311</v>
      </c>
      <c r="C527" s="239"/>
      <c r="D527" s="239"/>
      <c r="E527" s="239"/>
      <c r="F527" s="239"/>
      <c r="G527" s="239"/>
      <c r="H527" s="239"/>
      <c r="I527" s="239"/>
    </row>
    <row r="528" spans="2:9">
      <c r="B528" s="96" t="s">
        <v>312</v>
      </c>
      <c r="C528" s="239"/>
      <c r="D528" s="239"/>
      <c r="E528" s="239"/>
      <c r="F528" s="239"/>
      <c r="G528" s="239"/>
      <c r="H528" s="239"/>
      <c r="I528" s="239"/>
    </row>
    <row r="529" spans="2:9">
      <c r="B529" s="96" t="s">
        <v>313</v>
      </c>
      <c r="C529" s="239"/>
      <c r="D529" s="239"/>
      <c r="E529" s="239"/>
      <c r="F529" s="239"/>
      <c r="G529" s="239"/>
      <c r="H529" s="239"/>
      <c r="I529" s="239"/>
    </row>
    <row r="530" spans="2:9" ht="15" thickBot="1">
      <c r="B530" s="96" t="s">
        <v>314</v>
      </c>
      <c r="C530" s="239"/>
      <c r="D530" s="239"/>
      <c r="E530" s="239"/>
      <c r="F530" s="239"/>
      <c r="G530" s="239"/>
      <c r="H530" s="239"/>
      <c r="I530" s="239"/>
    </row>
    <row r="531" spans="2:9" ht="15" thickTop="1">
      <c r="B531" s="1320"/>
      <c r="C531" s="1320"/>
      <c r="D531" s="1320"/>
      <c r="E531" s="1320"/>
      <c r="F531" s="1320"/>
      <c r="G531" s="1320"/>
      <c r="H531" s="1320"/>
      <c r="I531" s="1320"/>
    </row>
    <row r="532" spans="2:9">
      <c r="B532" s="1322"/>
      <c r="C532" s="1323"/>
      <c r="D532" s="1323"/>
      <c r="E532" s="1323"/>
      <c r="F532" s="1323"/>
      <c r="G532" s="1323"/>
      <c r="H532" s="1323"/>
      <c r="I532" s="1323"/>
    </row>
    <row r="533" spans="2:9">
      <c r="B533" s="143"/>
      <c r="C533" s="203"/>
      <c r="D533" s="203"/>
      <c r="E533" s="203"/>
      <c r="F533" s="203"/>
      <c r="G533" s="203"/>
      <c r="H533" s="203"/>
      <c r="I533" s="203"/>
    </row>
    <row r="534" spans="2:9">
      <c r="B534" s="1319" t="s">
        <v>49</v>
      </c>
      <c r="C534" s="1319"/>
      <c r="D534" s="1319"/>
      <c r="E534" s="1319"/>
      <c r="F534" s="1319"/>
      <c r="G534" s="1319"/>
      <c r="H534" s="1319"/>
      <c r="I534" s="1319"/>
    </row>
    <row r="535" spans="2:9">
      <c r="B535" s="895" t="s">
        <v>48</v>
      </c>
      <c r="C535" s="203"/>
      <c r="D535" s="203"/>
      <c r="E535" s="203"/>
      <c r="F535" s="203"/>
      <c r="G535" s="203"/>
      <c r="H535" s="203"/>
      <c r="I535" s="203"/>
    </row>
    <row r="536" spans="2:9">
      <c r="B536" s="142" t="s">
        <v>318</v>
      </c>
      <c r="C536" s="203"/>
      <c r="D536" s="203"/>
      <c r="E536" s="203"/>
      <c r="F536" s="203"/>
      <c r="G536" s="203"/>
      <c r="H536" s="203"/>
      <c r="I536" s="203"/>
    </row>
    <row r="537" spans="2:9">
      <c r="B537" s="142"/>
      <c r="C537" s="203"/>
      <c r="D537" s="203"/>
      <c r="E537" s="203"/>
      <c r="F537" s="203"/>
      <c r="G537" s="203"/>
      <c r="H537" s="203"/>
      <c r="I537" s="203"/>
    </row>
    <row r="538" spans="2:9">
      <c r="B538" s="16"/>
      <c r="C538" s="17">
        <v>2014</v>
      </c>
      <c r="D538" s="17">
        <v>2015</v>
      </c>
      <c r="E538" s="17">
        <v>2016</v>
      </c>
      <c r="F538" s="17">
        <v>2017</v>
      </c>
      <c r="G538" s="17">
        <v>2018</v>
      </c>
      <c r="H538" s="17">
        <v>2019</v>
      </c>
      <c r="I538" s="17">
        <v>2020</v>
      </c>
    </row>
    <row r="539" spans="2:9">
      <c r="B539" s="92" t="s">
        <v>1434</v>
      </c>
      <c r="C539" s="203"/>
      <c r="D539" s="203"/>
      <c r="E539" s="203"/>
      <c r="F539" s="203"/>
      <c r="G539" s="203"/>
      <c r="H539" s="203"/>
      <c r="I539" s="203"/>
    </row>
    <row r="540" spans="2:9">
      <c r="B540" s="93" t="s">
        <v>347</v>
      </c>
      <c r="C540" s="206"/>
      <c r="D540" s="206"/>
      <c r="E540" s="206"/>
      <c r="F540" s="206"/>
      <c r="G540" s="206"/>
      <c r="H540" s="206"/>
      <c r="I540" s="206"/>
    </row>
    <row r="541" spans="2:9">
      <c r="B541" s="93"/>
      <c r="C541" s="206"/>
      <c r="D541" s="206"/>
      <c r="E541" s="206"/>
      <c r="F541" s="206"/>
      <c r="G541" s="206"/>
      <c r="H541" s="206"/>
      <c r="I541" s="206"/>
    </row>
    <row r="542" spans="2:9">
      <c r="B542" s="93" t="s">
        <v>348</v>
      </c>
      <c r="C542" s="240"/>
      <c r="D542" s="240"/>
      <c r="E542" s="240"/>
      <c r="F542" s="240"/>
      <c r="G542" s="240"/>
      <c r="H542" s="240"/>
      <c r="I542" s="240"/>
    </row>
    <row r="543" spans="2:9">
      <c r="B543" s="96" t="s">
        <v>291</v>
      </c>
      <c r="C543" s="240"/>
      <c r="D543" s="240"/>
      <c r="E543" s="240"/>
      <c r="F543" s="240"/>
      <c r="G543" s="240"/>
      <c r="H543" s="240"/>
      <c r="I543" s="240"/>
    </row>
    <row r="544" spans="2:9">
      <c r="B544" s="136" t="s">
        <v>292</v>
      </c>
      <c r="C544" s="240"/>
      <c r="D544" s="240"/>
      <c r="E544" s="240"/>
      <c r="F544" s="240"/>
      <c r="G544" s="240"/>
      <c r="H544" s="240"/>
      <c r="I544" s="240"/>
    </row>
    <row r="545" spans="2:9">
      <c r="B545" s="136" t="s">
        <v>293</v>
      </c>
      <c r="C545" s="240"/>
      <c r="D545" s="240"/>
      <c r="E545" s="240"/>
      <c r="F545" s="240"/>
      <c r="G545" s="240"/>
      <c r="H545" s="240"/>
      <c r="I545" s="240"/>
    </row>
    <row r="546" spans="2:9" ht="15.6">
      <c r="B546" s="136" t="s">
        <v>533</v>
      </c>
      <c r="C546" s="240"/>
      <c r="D546" s="240"/>
      <c r="E546" s="240"/>
      <c r="F546" s="240"/>
      <c r="G546" s="240"/>
      <c r="H546" s="240"/>
      <c r="I546" s="240"/>
    </row>
    <row r="547" spans="2:9">
      <c r="B547" s="96" t="s">
        <v>294</v>
      </c>
      <c r="C547" s="240"/>
      <c r="D547" s="240"/>
      <c r="E547" s="240"/>
      <c r="F547" s="240"/>
      <c r="G547" s="240"/>
      <c r="H547" s="240"/>
      <c r="I547" s="240"/>
    </row>
    <row r="548" spans="2:9">
      <c r="B548" s="96" t="s">
        <v>236</v>
      </c>
      <c r="C548" s="240"/>
      <c r="D548" s="240"/>
      <c r="E548" s="240"/>
      <c r="F548" s="240"/>
      <c r="G548" s="240"/>
      <c r="H548" s="240"/>
      <c r="I548" s="240"/>
    </row>
    <row r="549" spans="2:9">
      <c r="B549" s="96"/>
      <c r="C549" s="206"/>
      <c r="D549" s="206"/>
      <c r="E549" s="206"/>
      <c r="F549" s="206"/>
      <c r="G549" s="206"/>
      <c r="H549" s="206"/>
      <c r="I549" s="206"/>
    </row>
    <row r="550" spans="2:9">
      <c r="B550" s="150" t="s">
        <v>349</v>
      </c>
      <c r="C550" s="240"/>
      <c r="D550" s="240"/>
      <c r="E550" s="240"/>
      <c r="F550" s="240"/>
      <c r="G550" s="240"/>
      <c r="H550" s="240"/>
      <c r="I550" s="240"/>
    </row>
    <row r="551" spans="2:9">
      <c r="B551" s="152" t="s">
        <v>291</v>
      </c>
      <c r="C551" s="240"/>
      <c r="D551" s="240"/>
      <c r="E551" s="240"/>
      <c r="F551" s="240"/>
      <c r="G551" s="240"/>
      <c r="H551" s="240"/>
      <c r="I551" s="240"/>
    </row>
    <row r="552" spans="2:9">
      <c r="B552" s="146" t="s">
        <v>292</v>
      </c>
      <c r="C552" s="240"/>
      <c r="D552" s="240"/>
      <c r="E552" s="240"/>
      <c r="F552" s="240"/>
      <c r="G552" s="240"/>
      <c r="H552" s="240"/>
      <c r="I552" s="240"/>
    </row>
    <row r="553" spans="2:9">
      <c r="B553" s="146" t="s">
        <v>293</v>
      </c>
      <c r="C553" s="240"/>
      <c r="D553" s="240"/>
      <c r="E553" s="240"/>
      <c r="F553" s="240"/>
      <c r="G553" s="240"/>
      <c r="H553" s="240"/>
      <c r="I553" s="240"/>
    </row>
    <row r="554" spans="2:9" ht="15">
      <c r="B554" s="146" t="s">
        <v>531</v>
      </c>
      <c r="C554" s="240"/>
      <c r="D554" s="240"/>
      <c r="E554" s="240"/>
      <c r="F554" s="240"/>
      <c r="G554" s="240"/>
      <c r="H554" s="240"/>
      <c r="I554" s="240"/>
    </row>
    <row r="555" spans="2:9">
      <c r="B555" s="152" t="s">
        <v>294</v>
      </c>
      <c r="C555" s="240"/>
      <c r="D555" s="240"/>
      <c r="E555" s="240"/>
      <c r="F555" s="240"/>
      <c r="G555" s="240"/>
      <c r="H555" s="240"/>
      <c r="I555" s="240"/>
    </row>
    <row r="556" spans="2:9">
      <c r="B556" s="152" t="s">
        <v>236</v>
      </c>
      <c r="C556" s="240"/>
      <c r="D556" s="240"/>
      <c r="E556" s="240"/>
      <c r="F556" s="240"/>
      <c r="G556" s="240"/>
      <c r="H556" s="240"/>
      <c r="I556" s="240"/>
    </row>
    <row r="557" spans="2:9">
      <c r="B557" s="152"/>
      <c r="C557" s="240"/>
      <c r="D557" s="240"/>
      <c r="E557" s="240"/>
      <c r="F557" s="240"/>
      <c r="G557" s="240"/>
      <c r="H557" s="240"/>
      <c r="I557" s="240"/>
    </row>
    <row r="558" spans="2:9">
      <c r="B558" s="150" t="s">
        <v>350</v>
      </c>
      <c r="C558" s="240"/>
      <c r="D558" s="240"/>
      <c r="E558" s="240"/>
      <c r="F558" s="240"/>
      <c r="G558" s="240"/>
      <c r="H558" s="240"/>
      <c r="I558" s="240"/>
    </row>
    <row r="559" spans="2:9">
      <c r="B559" s="152" t="s">
        <v>291</v>
      </c>
      <c r="C559" s="240"/>
      <c r="D559" s="240"/>
      <c r="E559" s="240"/>
      <c r="F559" s="240"/>
      <c r="G559" s="240"/>
      <c r="H559" s="240"/>
      <c r="I559" s="240"/>
    </row>
    <row r="560" spans="2:9">
      <c r="B560" s="146" t="s">
        <v>292</v>
      </c>
      <c r="C560" s="240"/>
      <c r="D560" s="240"/>
      <c r="E560" s="240"/>
      <c r="F560" s="240"/>
      <c r="G560" s="240"/>
      <c r="H560" s="240"/>
      <c r="I560" s="240"/>
    </row>
    <row r="561" spans="2:9">
      <c r="B561" s="146" t="s">
        <v>293</v>
      </c>
      <c r="C561" s="240"/>
      <c r="D561" s="240"/>
      <c r="E561" s="240"/>
      <c r="F561" s="240"/>
      <c r="G561" s="240"/>
      <c r="H561" s="240"/>
      <c r="I561" s="240"/>
    </row>
    <row r="562" spans="2:9" ht="15">
      <c r="B562" s="146" t="s">
        <v>534</v>
      </c>
      <c r="C562" s="240"/>
      <c r="D562" s="240"/>
      <c r="E562" s="240"/>
      <c r="F562" s="240"/>
      <c r="G562" s="240"/>
      <c r="H562" s="240"/>
      <c r="I562" s="240"/>
    </row>
    <row r="563" spans="2:9">
      <c r="B563" s="152" t="s">
        <v>294</v>
      </c>
      <c r="C563" s="240"/>
      <c r="D563" s="240"/>
      <c r="E563" s="240"/>
      <c r="F563" s="240"/>
      <c r="G563" s="240"/>
      <c r="H563" s="240"/>
      <c r="I563" s="240"/>
    </row>
    <row r="564" spans="2:9">
      <c r="B564" s="152" t="s">
        <v>236</v>
      </c>
      <c r="C564" s="240"/>
      <c r="D564" s="240"/>
      <c r="E564" s="240"/>
      <c r="F564" s="240"/>
      <c r="G564" s="240"/>
      <c r="H564" s="240"/>
      <c r="I564" s="240"/>
    </row>
    <row r="565" spans="2:9">
      <c r="B565" s="152"/>
      <c r="C565" s="206"/>
      <c r="D565" s="206"/>
      <c r="E565" s="206"/>
      <c r="F565" s="206"/>
      <c r="G565" s="206"/>
      <c r="H565" s="206"/>
      <c r="I565" s="206"/>
    </row>
    <row r="566" spans="2:9">
      <c r="B566" s="93" t="s">
        <v>351</v>
      </c>
      <c r="C566" s="240"/>
      <c r="D566" s="240"/>
      <c r="E566" s="240"/>
      <c r="F566" s="240"/>
      <c r="G566" s="240"/>
      <c r="H566" s="240"/>
      <c r="I566" s="240"/>
    </row>
    <row r="567" spans="2:9">
      <c r="B567" s="96" t="s">
        <v>309</v>
      </c>
      <c r="C567" s="240"/>
      <c r="D567" s="240"/>
      <c r="E567" s="240"/>
      <c r="F567" s="240"/>
      <c r="G567" s="240"/>
      <c r="H567" s="240"/>
      <c r="I567" s="240"/>
    </row>
    <row r="568" spans="2:9">
      <c r="B568" s="96" t="s">
        <v>310</v>
      </c>
      <c r="C568" s="240"/>
      <c r="D568" s="240"/>
      <c r="E568" s="240"/>
      <c r="F568" s="240"/>
      <c r="G568" s="240"/>
      <c r="H568" s="240"/>
      <c r="I568" s="240"/>
    </row>
    <row r="569" spans="2:9">
      <c r="B569" s="96" t="s">
        <v>311</v>
      </c>
      <c r="C569" s="240"/>
      <c r="D569" s="240"/>
      <c r="E569" s="240"/>
      <c r="F569" s="240"/>
      <c r="G569" s="240"/>
      <c r="H569" s="240"/>
      <c r="I569" s="240"/>
    </row>
    <row r="570" spans="2:9">
      <c r="B570" s="96" t="s">
        <v>312</v>
      </c>
      <c r="C570" s="240"/>
      <c r="D570" s="240"/>
      <c r="E570" s="240"/>
      <c r="F570" s="240"/>
      <c r="G570" s="240"/>
      <c r="H570" s="240"/>
      <c r="I570" s="240"/>
    </row>
    <row r="571" spans="2:9">
      <c r="B571" s="96" t="s">
        <v>313</v>
      </c>
      <c r="C571" s="240"/>
      <c r="D571" s="240"/>
      <c r="E571" s="240"/>
      <c r="F571" s="240"/>
      <c r="G571" s="240"/>
      <c r="H571" s="240"/>
      <c r="I571" s="240"/>
    </row>
    <row r="572" spans="2:9">
      <c r="B572" s="96" t="s">
        <v>314</v>
      </c>
      <c r="C572" s="240"/>
      <c r="D572" s="240"/>
      <c r="E572" s="240"/>
      <c r="F572" s="240"/>
      <c r="G572" s="240"/>
      <c r="H572" s="240"/>
      <c r="I572" s="240"/>
    </row>
    <row r="573" spans="2:9">
      <c r="B573" s="96"/>
      <c r="C573" s="36"/>
      <c r="D573" s="36"/>
      <c r="E573" s="36"/>
      <c r="F573" s="36"/>
      <c r="G573" s="36"/>
      <c r="H573" s="36"/>
      <c r="I573" s="36"/>
    </row>
    <row r="574" spans="2:9">
      <c r="B574" s="153" t="s">
        <v>352</v>
      </c>
      <c r="C574" s="240"/>
      <c r="D574" s="240"/>
      <c r="E574" s="240"/>
      <c r="F574" s="240"/>
      <c r="G574" s="240"/>
      <c r="H574" s="240"/>
      <c r="I574" s="240"/>
    </row>
    <row r="575" spans="2:9">
      <c r="B575" s="96" t="s">
        <v>309</v>
      </c>
      <c r="C575" s="240"/>
      <c r="D575" s="240"/>
      <c r="E575" s="240"/>
      <c r="F575" s="240"/>
      <c r="G575" s="240"/>
      <c r="H575" s="240"/>
      <c r="I575" s="240"/>
    </row>
    <row r="576" spans="2:9">
      <c r="B576" s="96" t="s">
        <v>310</v>
      </c>
      <c r="C576" s="240"/>
      <c r="D576" s="240"/>
      <c r="E576" s="240"/>
      <c r="F576" s="240"/>
      <c r="G576" s="240"/>
      <c r="H576" s="240"/>
      <c r="I576" s="240"/>
    </row>
    <row r="577" spans="2:9">
      <c r="B577" s="96" t="s">
        <v>311</v>
      </c>
      <c r="C577" s="240"/>
      <c r="D577" s="240"/>
      <c r="E577" s="240"/>
      <c r="F577" s="240"/>
      <c r="G577" s="240"/>
      <c r="H577" s="240"/>
      <c r="I577" s="240"/>
    </row>
    <row r="578" spans="2:9">
      <c r="B578" s="96" t="s">
        <v>312</v>
      </c>
      <c r="C578" s="240"/>
      <c r="D578" s="240"/>
      <c r="E578" s="240"/>
      <c r="F578" s="240"/>
      <c r="G578" s="240"/>
      <c r="H578" s="240"/>
      <c r="I578" s="240"/>
    </row>
    <row r="579" spans="2:9">
      <c r="B579" s="96" t="s">
        <v>313</v>
      </c>
      <c r="C579" s="240"/>
      <c r="D579" s="240"/>
      <c r="E579" s="240"/>
      <c r="F579" s="240"/>
      <c r="G579" s="240"/>
      <c r="H579" s="240"/>
      <c r="I579" s="240"/>
    </row>
    <row r="580" spans="2:9" ht="15" thickBot="1">
      <c r="B580" s="96" t="s">
        <v>314</v>
      </c>
      <c r="C580" s="240"/>
      <c r="D580" s="240"/>
      <c r="E580" s="240"/>
      <c r="F580" s="240"/>
      <c r="G580" s="240"/>
      <c r="H580" s="240"/>
      <c r="I580" s="240"/>
    </row>
    <row r="581" spans="2:9" ht="15" thickTop="1">
      <c r="B581" s="1320" t="s">
        <v>523</v>
      </c>
      <c r="C581" s="1320"/>
      <c r="D581" s="1320"/>
      <c r="E581" s="1320"/>
      <c r="F581" s="1320"/>
      <c r="G581" s="1320"/>
      <c r="H581" s="1320"/>
      <c r="I581" s="1320"/>
    </row>
    <row r="582" spans="2:9">
      <c r="B582" s="1321" t="s">
        <v>532</v>
      </c>
      <c r="C582" s="1325"/>
      <c r="D582" s="1325"/>
      <c r="E582" s="1325"/>
      <c r="F582" s="1325"/>
      <c r="G582" s="1325"/>
      <c r="H582" s="1325"/>
      <c r="I582" s="1325"/>
    </row>
    <row r="583" spans="2:9">
      <c r="B583" s="27"/>
      <c r="C583" s="203"/>
      <c r="D583" s="203"/>
      <c r="E583" s="203"/>
      <c r="F583" s="203"/>
      <c r="G583" s="203"/>
      <c r="H583" s="203"/>
      <c r="I583" s="203"/>
    </row>
    <row r="584" spans="2:9">
      <c r="B584" s="1319" t="s">
        <v>52</v>
      </c>
      <c r="C584" s="1319"/>
      <c r="D584" s="1319"/>
      <c r="E584" s="1319"/>
      <c r="F584" s="1319"/>
      <c r="G584" s="1319"/>
      <c r="H584" s="1319"/>
      <c r="I584" s="1319"/>
    </row>
    <row r="585" spans="2:9">
      <c r="B585" s="895" t="s">
        <v>51</v>
      </c>
      <c r="C585" s="203"/>
      <c r="D585" s="203"/>
      <c r="E585" s="203"/>
      <c r="F585" s="203"/>
      <c r="G585" s="203"/>
      <c r="H585" s="203"/>
      <c r="I585" s="203"/>
    </row>
    <row r="586" spans="2:9">
      <c r="B586" s="127" t="s">
        <v>172</v>
      </c>
      <c r="C586" s="203"/>
      <c r="D586" s="203"/>
      <c r="E586" s="203"/>
      <c r="F586" s="203"/>
      <c r="G586" s="203"/>
      <c r="H586" s="203"/>
      <c r="I586" s="203"/>
    </row>
    <row r="587" spans="2:9">
      <c r="B587" s="128"/>
      <c r="C587" s="203"/>
      <c r="D587" s="203"/>
      <c r="E587" s="203"/>
      <c r="F587" s="203"/>
      <c r="G587" s="203"/>
      <c r="H587" s="203"/>
      <c r="I587" s="203"/>
    </row>
    <row r="588" spans="2:9">
      <c r="B588" s="16"/>
      <c r="C588" s="17">
        <v>2014</v>
      </c>
      <c r="D588" s="17">
        <v>2015</v>
      </c>
      <c r="E588" s="17">
        <v>2016</v>
      </c>
      <c r="F588" s="17">
        <v>2017</v>
      </c>
      <c r="G588" s="17">
        <v>2018</v>
      </c>
      <c r="H588" s="17">
        <v>2019</v>
      </c>
      <c r="I588" s="17">
        <v>2020</v>
      </c>
    </row>
    <row r="589" spans="2:9">
      <c r="B589" s="92" t="s">
        <v>1435</v>
      </c>
      <c r="C589" s="203"/>
      <c r="D589" s="203"/>
      <c r="E589" s="203"/>
      <c r="F589" s="203"/>
      <c r="G589" s="203"/>
      <c r="H589" s="203"/>
      <c r="I589" s="203"/>
    </row>
    <row r="590" spans="2:9">
      <c r="B590" s="82" t="s">
        <v>535</v>
      </c>
      <c r="C590" s="241"/>
      <c r="D590" s="241"/>
      <c r="E590" s="241"/>
      <c r="F590" s="241"/>
      <c r="G590" s="241"/>
      <c r="H590" s="241"/>
      <c r="I590" s="241">
        <v>27</v>
      </c>
    </row>
    <row r="591" spans="2:9">
      <c r="B591" s="242" t="s">
        <v>328</v>
      </c>
      <c r="C591" s="243"/>
      <c r="D591" s="243"/>
      <c r="E591" s="243"/>
      <c r="F591" s="243"/>
      <c r="G591" s="243"/>
      <c r="H591" s="243"/>
      <c r="I591" s="243">
        <v>1</v>
      </c>
    </row>
    <row r="592" spans="2:9">
      <c r="B592" s="242" t="s">
        <v>372</v>
      </c>
      <c r="C592" s="243"/>
      <c r="D592" s="243"/>
      <c r="E592" s="243"/>
      <c r="F592" s="243"/>
      <c r="G592" s="243"/>
      <c r="H592" s="243"/>
      <c r="I592" s="243">
        <v>0</v>
      </c>
    </row>
    <row r="593" spans="2:9">
      <c r="B593" s="242" t="s">
        <v>373</v>
      </c>
      <c r="C593" s="243"/>
      <c r="D593" s="243"/>
      <c r="E593" s="243"/>
      <c r="F593" s="243"/>
      <c r="G593" s="243"/>
      <c r="H593" s="243"/>
      <c r="I593" s="243">
        <v>1</v>
      </c>
    </row>
    <row r="594" spans="2:9">
      <c r="B594" s="242" t="s">
        <v>330</v>
      </c>
      <c r="C594" s="243"/>
      <c r="D594" s="243"/>
      <c r="E594" s="243"/>
      <c r="F594" s="243"/>
      <c r="G594" s="243"/>
      <c r="H594" s="243"/>
      <c r="I594" s="243">
        <v>8</v>
      </c>
    </row>
    <row r="595" spans="2:9">
      <c r="B595" s="242" t="s">
        <v>331</v>
      </c>
      <c r="C595" s="81"/>
      <c r="D595" s="81"/>
      <c r="E595" s="81"/>
      <c r="F595" s="81"/>
      <c r="G595" s="81"/>
      <c r="H595" s="81"/>
      <c r="I595" s="81">
        <v>17</v>
      </c>
    </row>
    <row r="596" spans="2:9">
      <c r="B596" s="242"/>
      <c r="C596" s="81"/>
      <c r="D596" s="81"/>
      <c r="E596" s="81"/>
      <c r="F596" s="81"/>
      <c r="G596" s="81"/>
      <c r="H596" s="81"/>
      <c r="I596" s="81"/>
    </row>
    <row r="597" spans="2:9">
      <c r="B597" s="82" t="s">
        <v>371</v>
      </c>
      <c r="C597" s="81"/>
      <c r="D597" s="81"/>
      <c r="E597" s="81"/>
      <c r="F597" s="81"/>
      <c r="G597" s="81"/>
      <c r="H597" s="81"/>
      <c r="I597" s="81">
        <v>27</v>
      </c>
    </row>
    <row r="598" spans="2:9">
      <c r="B598" s="242" t="s">
        <v>328</v>
      </c>
      <c r="C598" s="243"/>
      <c r="D598" s="243"/>
      <c r="E598" s="243"/>
      <c r="F598" s="243"/>
      <c r="G598" s="243"/>
      <c r="H598" s="243"/>
      <c r="I598" s="243">
        <v>1</v>
      </c>
    </row>
    <row r="599" spans="2:9">
      <c r="B599" s="242" t="s">
        <v>372</v>
      </c>
      <c r="C599" s="243"/>
      <c r="D599" s="243"/>
      <c r="E599" s="243"/>
      <c r="F599" s="243"/>
      <c r="G599" s="243"/>
      <c r="H599" s="243"/>
      <c r="I599" s="243">
        <v>0</v>
      </c>
    </row>
    <row r="600" spans="2:9">
      <c r="B600" s="242" t="s">
        <v>373</v>
      </c>
      <c r="C600" s="243"/>
      <c r="D600" s="243"/>
      <c r="E600" s="243"/>
      <c r="F600" s="243"/>
      <c r="G600" s="243"/>
      <c r="H600" s="243"/>
      <c r="I600" s="243">
        <v>1</v>
      </c>
    </row>
    <row r="601" spans="2:9">
      <c r="B601" s="242" t="s">
        <v>330</v>
      </c>
      <c r="C601" s="243"/>
      <c r="D601" s="243"/>
      <c r="E601" s="243"/>
      <c r="F601" s="243"/>
      <c r="G601" s="243"/>
      <c r="H601" s="243"/>
      <c r="I601" s="243">
        <v>8</v>
      </c>
    </row>
    <row r="602" spans="2:9">
      <c r="B602" s="242" t="s">
        <v>331</v>
      </c>
      <c r="C602" s="81"/>
      <c r="D602" s="81"/>
      <c r="E602" s="81"/>
      <c r="F602" s="81"/>
      <c r="G602" s="81"/>
      <c r="H602" s="81"/>
      <c r="I602" s="81">
        <v>17</v>
      </c>
    </row>
    <row r="603" spans="2:9">
      <c r="B603" s="242"/>
      <c r="C603" s="242"/>
      <c r="D603" s="242"/>
      <c r="E603" s="242"/>
      <c r="F603" s="242"/>
      <c r="G603" s="242"/>
      <c r="H603" s="242"/>
      <c r="I603" s="242"/>
    </row>
    <row r="604" spans="2:9">
      <c r="B604" s="82" t="s">
        <v>374</v>
      </c>
      <c r="C604" s="243"/>
      <c r="D604" s="243"/>
      <c r="E604" s="243"/>
      <c r="F604" s="243"/>
      <c r="G604" s="243"/>
      <c r="H604" s="243"/>
      <c r="I604" s="243">
        <v>0</v>
      </c>
    </row>
    <row r="605" spans="2:9">
      <c r="B605" s="242" t="s">
        <v>328</v>
      </c>
      <c r="C605" s="243"/>
      <c r="D605" s="243"/>
      <c r="E605" s="243"/>
      <c r="F605" s="243"/>
      <c r="G605" s="243"/>
      <c r="H605" s="243"/>
      <c r="I605" s="243">
        <v>0</v>
      </c>
    </row>
    <row r="606" spans="2:9">
      <c r="B606" s="242" t="s">
        <v>372</v>
      </c>
      <c r="C606" s="243"/>
      <c r="D606" s="243"/>
      <c r="E606" s="243"/>
      <c r="F606" s="243"/>
      <c r="G606" s="243"/>
      <c r="H606" s="243"/>
      <c r="I606" s="243">
        <v>0</v>
      </c>
    </row>
    <row r="607" spans="2:9">
      <c r="B607" s="242" t="s">
        <v>373</v>
      </c>
      <c r="C607" s="243"/>
      <c r="D607" s="243"/>
      <c r="E607" s="243"/>
      <c r="F607" s="243"/>
      <c r="G607" s="243"/>
      <c r="H607" s="243"/>
      <c r="I607" s="243">
        <v>0</v>
      </c>
    </row>
    <row r="608" spans="2:9">
      <c r="B608" s="242" t="s">
        <v>330</v>
      </c>
      <c r="C608" s="243"/>
      <c r="D608" s="243"/>
      <c r="E608" s="243"/>
      <c r="F608" s="243"/>
      <c r="G608" s="243"/>
      <c r="H608" s="243"/>
      <c r="I608" s="243">
        <v>0</v>
      </c>
    </row>
    <row r="609" spans="2:9" ht="15" thickBot="1">
      <c r="B609" s="242" t="s">
        <v>331</v>
      </c>
      <c r="C609" s="243"/>
      <c r="D609" s="243"/>
      <c r="E609" s="243"/>
      <c r="F609" s="243"/>
      <c r="G609" s="243"/>
      <c r="H609" s="243"/>
      <c r="I609" s="243">
        <v>0</v>
      </c>
    </row>
    <row r="610" spans="2:9" ht="15" thickTop="1">
      <c r="B610" s="1320" t="s">
        <v>523</v>
      </c>
      <c r="C610" s="1320"/>
      <c r="D610" s="1320"/>
      <c r="E610" s="1320"/>
      <c r="F610" s="1320"/>
      <c r="G610" s="1320"/>
      <c r="H610" s="1320"/>
      <c r="I610" s="1320"/>
    </row>
    <row r="611" spans="2:9">
      <c r="B611" s="134"/>
      <c r="C611" s="203"/>
      <c r="D611" s="203"/>
      <c r="E611" s="203"/>
      <c r="F611" s="203"/>
      <c r="G611" s="203"/>
      <c r="H611" s="203"/>
      <c r="I611" s="203"/>
    </row>
    <row r="612" spans="2:9">
      <c r="B612" s="1319" t="s">
        <v>54</v>
      </c>
      <c r="C612" s="1319"/>
      <c r="D612" s="1319"/>
      <c r="E612" s="1319"/>
      <c r="F612" s="1319"/>
      <c r="G612" s="1319"/>
      <c r="H612" s="1319"/>
      <c r="I612" s="1319"/>
    </row>
    <row r="613" spans="2:9">
      <c r="B613" s="895" t="s">
        <v>53</v>
      </c>
      <c r="C613" s="203"/>
      <c r="D613" s="203"/>
      <c r="E613" s="203"/>
      <c r="F613" s="203"/>
      <c r="G613" s="203"/>
      <c r="H613" s="203"/>
      <c r="I613" s="203"/>
    </row>
    <row r="614" spans="2:9">
      <c r="B614" s="134" t="s">
        <v>376</v>
      </c>
      <c r="C614" s="203"/>
      <c r="D614" s="203"/>
      <c r="E614" s="203"/>
      <c r="F614" s="203"/>
      <c r="G614" s="203"/>
      <c r="H614" s="203"/>
      <c r="I614" s="203"/>
    </row>
    <row r="615" spans="2:9">
      <c r="B615" s="134"/>
      <c r="C615" s="203"/>
      <c r="D615" s="203"/>
      <c r="E615" s="203"/>
      <c r="F615" s="203"/>
      <c r="G615" s="203"/>
      <c r="H615" s="203"/>
      <c r="I615" s="203"/>
    </row>
    <row r="616" spans="2:9">
      <c r="B616" s="16"/>
      <c r="C616" s="17">
        <v>2014</v>
      </c>
      <c r="D616" s="17">
        <v>2015</v>
      </c>
      <c r="E616" s="17">
        <v>2016</v>
      </c>
      <c r="F616" s="17">
        <v>2017</v>
      </c>
      <c r="G616" s="17">
        <v>2018</v>
      </c>
      <c r="H616" s="17">
        <v>2019</v>
      </c>
      <c r="I616" s="17">
        <v>2020</v>
      </c>
    </row>
    <row r="617" spans="2:9">
      <c r="B617" s="92" t="s">
        <v>1435</v>
      </c>
      <c r="C617" s="203"/>
      <c r="D617" s="203"/>
      <c r="E617" s="203"/>
      <c r="F617" s="203"/>
      <c r="G617" s="203"/>
      <c r="H617" s="203"/>
      <c r="I617" s="203"/>
    </row>
    <row r="618" spans="2:9">
      <c r="B618" s="93" t="s">
        <v>378</v>
      </c>
      <c r="C618" s="244"/>
      <c r="D618" s="244"/>
      <c r="E618" s="244"/>
      <c r="F618" s="244"/>
      <c r="G618" s="244"/>
      <c r="H618" s="244"/>
      <c r="I618" s="477">
        <v>0.22700000000000001</v>
      </c>
    </row>
    <row r="619" spans="2:9">
      <c r="B619" s="96" t="s">
        <v>291</v>
      </c>
      <c r="C619" s="244"/>
      <c r="D619" s="244"/>
      <c r="E619" s="244"/>
      <c r="F619" s="244"/>
      <c r="G619" s="244"/>
      <c r="H619" s="244"/>
      <c r="I619" s="477"/>
    </row>
    <row r="620" spans="2:9" ht="15.6">
      <c r="B620" s="136" t="s">
        <v>518</v>
      </c>
      <c r="C620" s="244"/>
      <c r="D620" s="244"/>
      <c r="E620" s="244"/>
      <c r="F620" s="244"/>
      <c r="G620" s="244"/>
      <c r="H620" s="244"/>
      <c r="I620" s="477"/>
    </row>
    <row r="621" spans="2:9" ht="15.6">
      <c r="B621" s="136" t="s">
        <v>519</v>
      </c>
      <c r="C621" s="244"/>
      <c r="D621" s="244"/>
      <c r="E621" s="244"/>
      <c r="F621" s="244"/>
      <c r="G621" s="244"/>
      <c r="H621" s="244"/>
      <c r="I621" s="477">
        <v>0.22700000000000001</v>
      </c>
    </row>
    <row r="622" spans="2:9">
      <c r="B622" s="96" t="s">
        <v>294</v>
      </c>
      <c r="C622" s="244"/>
      <c r="D622" s="244"/>
      <c r="E622" s="244"/>
      <c r="F622" s="244"/>
      <c r="G622" s="244"/>
      <c r="H622" s="244"/>
      <c r="I622" s="244"/>
    </row>
    <row r="623" spans="2:9" ht="16.2" thickBot="1">
      <c r="B623" s="96" t="s">
        <v>322</v>
      </c>
      <c r="C623" s="244"/>
      <c r="D623" s="244"/>
      <c r="E623" s="244"/>
      <c r="F623" s="244"/>
      <c r="G623" s="244"/>
      <c r="H623" s="244"/>
      <c r="I623" s="244"/>
    </row>
    <row r="624" spans="2:9" ht="15" thickTop="1">
      <c r="B624" s="1320"/>
      <c r="C624" s="1320"/>
      <c r="D624" s="1320"/>
      <c r="E624" s="1320"/>
      <c r="F624" s="1320"/>
      <c r="G624" s="1320"/>
      <c r="H624" s="1320"/>
      <c r="I624" s="1320"/>
    </row>
    <row r="625" spans="2:9">
      <c r="B625" s="1316" t="s">
        <v>524</v>
      </c>
      <c r="C625" s="1316"/>
      <c r="D625" s="1316"/>
      <c r="E625" s="1316"/>
      <c r="F625" s="1316"/>
      <c r="G625" s="1316"/>
      <c r="H625" s="1316"/>
      <c r="I625" s="1316"/>
    </row>
    <row r="626" spans="2:9">
      <c r="B626" s="141"/>
      <c r="C626" s="203"/>
      <c r="D626" s="203"/>
      <c r="E626" s="203"/>
      <c r="F626" s="203"/>
      <c r="G626" s="203"/>
      <c r="H626" s="203"/>
      <c r="I626" s="203"/>
    </row>
    <row r="627" spans="2:9">
      <c r="B627" s="1319" t="s">
        <v>56</v>
      </c>
      <c r="C627" s="1319"/>
      <c r="D627" s="1319"/>
      <c r="E627" s="1319"/>
      <c r="F627" s="1319"/>
      <c r="G627" s="1319"/>
      <c r="H627" s="1319"/>
      <c r="I627" s="1319"/>
    </row>
    <row r="628" spans="2:9">
      <c r="B628" s="895" t="s">
        <v>55</v>
      </c>
      <c r="C628" s="203"/>
      <c r="D628" s="203"/>
      <c r="E628" s="203"/>
      <c r="F628" s="203"/>
      <c r="G628" s="203"/>
      <c r="H628" s="203"/>
      <c r="I628" s="203"/>
    </row>
    <row r="629" spans="2:9">
      <c r="B629" s="142" t="s">
        <v>379</v>
      </c>
      <c r="C629" s="203"/>
      <c r="D629" s="203"/>
      <c r="E629" s="203"/>
      <c r="F629" s="203"/>
      <c r="G629" s="203"/>
      <c r="H629" s="203"/>
      <c r="I629" s="203"/>
    </row>
    <row r="630" spans="2:9">
      <c r="B630" s="143"/>
      <c r="C630" s="203"/>
      <c r="D630" s="203"/>
      <c r="E630" s="203"/>
      <c r="F630" s="203"/>
      <c r="G630" s="203"/>
      <c r="H630" s="203"/>
      <c r="I630" s="203"/>
    </row>
    <row r="631" spans="2:9">
      <c r="B631" s="16"/>
      <c r="C631" s="17">
        <v>2014</v>
      </c>
      <c r="D631" s="17">
        <v>2015</v>
      </c>
      <c r="E631" s="17">
        <v>2016</v>
      </c>
      <c r="F631" s="17">
        <v>2017</v>
      </c>
      <c r="G631" s="17">
        <v>2018</v>
      </c>
      <c r="H631" s="17">
        <v>2019</v>
      </c>
      <c r="I631" s="17">
        <v>2020</v>
      </c>
    </row>
    <row r="632" spans="2:9">
      <c r="B632" s="92" t="s">
        <v>1435</v>
      </c>
      <c r="C632" s="203"/>
      <c r="D632" s="203"/>
      <c r="E632" s="203"/>
      <c r="F632" s="203"/>
      <c r="G632" s="203"/>
      <c r="H632" s="203"/>
      <c r="I632" s="203"/>
    </row>
    <row r="633" spans="2:9">
      <c r="B633" s="93" t="s">
        <v>380</v>
      </c>
      <c r="C633" s="36"/>
      <c r="D633" s="36"/>
      <c r="E633" s="36"/>
      <c r="F633" s="36"/>
      <c r="G633" s="36"/>
      <c r="H633" s="36"/>
      <c r="I633" s="36">
        <v>1681.316</v>
      </c>
    </row>
    <row r="634" spans="2:9">
      <c r="B634" s="96" t="s">
        <v>291</v>
      </c>
      <c r="C634" s="36"/>
      <c r="D634" s="36"/>
      <c r="E634" s="36"/>
      <c r="F634" s="36"/>
      <c r="G634" s="36"/>
      <c r="H634" s="36"/>
      <c r="I634" s="36"/>
    </row>
    <row r="635" spans="2:9" ht="15.6">
      <c r="B635" s="136" t="s">
        <v>518</v>
      </c>
      <c r="C635" s="36"/>
      <c r="D635" s="36"/>
      <c r="E635" s="36"/>
      <c r="F635" s="36"/>
      <c r="G635" s="36"/>
      <c r="H635" s="36"/>
      <c r="I635" s="36"/>
    </row>
    <row r="636" spans="2:9" ht="15.6">
      <c r="B636" s="136" t="s">
        <v>519</v>
      </c>
      <c r="C636" s="36"/>
      <c r="D636" s="36"/>
      <c r="E636" s="36"/>
      <c r="F636" s="36"/>
      <c r="G636" s="36"/>
      <c r="H636" s="36"/>
      <c r="I636" s="36">
        <v>1681.316</v>
      </c>
    </row>
    <row r="637" spans="2:9">
      <c r="B637" s="96" t="s">
        <v>294</v>
      </c>
      <c r="C637" s="36"/>
      <c r="D637" s="36"/>
      <c r="E637" s="36"/>
      <c r="F637" s="36"/>
      <c r="G637" s="36"/>
      <c r="H637" s="36"/>
      <c r="I637" s="36"/>
    </row>
    <row r="638" spans="2:9" ht="16.2" thickBot="1">
      <c r="B638" s="96" t="s">
        <v>322</v>
      </c>
      <c r="C638" s="36"/>
      <c r="D638" s="36"/>
      <c r="E638" s="36"/>
      <c r="F638" s="36"/>
      <c r="G638" s="36"/>
      <c r="H638" s="36"/>
      <c r="I638" s="36"/>
    </row>
    <row r="639" spans="2:9" ht="15.6" thickTop="1" thickBot="1">
      <c r="B639" s="1320"/>
      <c r="C639" s="1320"/>
      <c r="D639" s="1320"/>
      <c r="E639" s="1320"/>
      <c r="F639" s="1320"/>
      <c r="G639" s="1320"/>
      <c r="H639" s="1320"/>
      <c r="I639" s="1320"/>
    </row>
    <row r="640" spans="2:9" ht="15" thickTop="1">
      <c r="B640" s="1324"/>
      <c r="C640" s="1320"/>
      <c r="D640" s="1320"/>
      <c r="E640" s="1320"/>
      <c r="F640" s="1320"/>
      <c r="G640" s="1320"/>
      <c r="H640" s="1320"/>
      <c r="I640" s="1320"/>
    </row>
    <row r="641" spans="2:9">
      <c r="B641" s="27"/>
      <c r="C641" s="203"/>
      <c r="D641" s="203"/>
      <c r="E641" s="203"/>
      <c r="F641" s="203"/>
      <c r="G641" s="203"/>
      <c r="H641" s="203"/>
      <c r="I641" s="203"/>
    </row>
    <row r="642" spans="2:9">
      <c r="B642" s="1319" t="s">
        <v>58</v>
      </c>
      <c r="C642" s="1319"/>
      <c r="D642" s="1319"/>
      <c r="E642" s="1319"/>
      <c r="F642" s="1319"/>
      <c r="G642" s="1319"/>
      <c r="H642" s="1319"/>
      <c r="I642" s="1319"/>
    </row>
    <row r="643" spans="2:9">
      <c r="B643" s="895" t="s">
        <v>57</v>
      </c>
      <c r="C643" s="203"/>
      <c r="D643" s="203"/>
      <c r="E643" s="203"/>
      <c r="F643" s="203"/>
      <c r="G643" s="203"/>
      <c r="H643" s="203"/>
      <c r="I643" s="203"/>
    </row>
    <row r="644" spans="2:9">
      <c r="B644" s="142" t="s">
        <v>384</v>
      </c>
      <c r="C644" s="203"/>
      <c r="D644" s="203"/>
      <c r="E644" s="203"/>
      <c r="F644" s="203"/>
      <c r="G644" s="203"/>
      <c r="H644" s="203"/>
      <c r="I644" s="203"/>
    </row>
    <row r="645" spans="2:9">
      <c r="B645" s="142"/>
      <c r="C645" s="203"/>
      <c r="D645" s="203"/>
      <c r="E645" s="203"/>
      <c r="F645" s="203"/>
      <c r="G645" s="203"/>
      <c r="H645" s="203"/>
      <c r="I645" s="203"/>
    </row>
    <row r="646" spans="2:9">
      <c r="B646" s="16"/>
      <c r="C646" s="17">
        <v>2014</v>
      </c>
      <c r="D646" s="17">
        <v>2015</v>
      </c>
      <c r="E646" s="17">
        <v>2016</v>
      </c>
      <c r="F646" s="17">
        <v>2017</v>
      </c>
      <c r="G646" s="17">
        <v>2018</v>
      </c>
      <c r="H646" s="17">
        <v>2019</v>
      </c>
      <c r="I646" s="17">
        <v>2020</v>
      </c>
    </row>
    <row r="647" spans="2:9">
      <c r="B647" s="93" t="s">
        <v>385</v>
      </c>
      <c r="C647" s="244"/>
      <c r="D647" s="244"/>
      <c r="E647" s="244"/>
      <c r="F647" s="244"/>
      <c r="G647" s="244"/>
      <c r="H647" s="244"/>
      <c r="I647" s="244"/>
    </row>
    <row r="648" spans="2:9">
      <c r="B648" s="93"/>
      <c r="C648" s="203"/>
      <c r="D648" s="203"/>
      <c r="E648" s="203"/>
      <c r="F648" s="203"/>
      <c r="G648" s="203"/>
      <c r="H648" s="203"/>
      <c r="I648" s="203"/>
    </row>
    <row r="649" spans="2:9">
      <c r="B649" s="92" t="s">
        <v>1435</v>
      </c>
      <c r="C649" s="132"/>
      <c r="D649" s="132"/>
      <c r="E649" s="132"/>
      <c r="F649" s="132"/>
      <c r="G649" s="132"/>
      <c r="H649" s="132"/>
      <c r="I649" s="132"/>
    </row>
    <row r="650" spans="2:9">
      <c r="B650" s="103" t="s">
        <v>386</v>
      </c>
      <c r="C650" s="244"/>
      <c r="D650" s="244"/>
      <c r="E650" s="244"/>
      <c r="F650" s="244"/>
      <c r="G650" s="244"/>
      <c r="H650" s="244"/>
      <c r="I650" s="244">
        <v>1.387</v>
      </c>
    </row>
    <row r="651" spans="2:9">
      <c r="B651" s="96" t="s">
        <v>291</v>
      </c>
      <c r="C651" s="244"/>
      <c r="D651" s="244"/>
      <c r="E651" s="244"/>
      <c r="F651" s="244"/>
      <c r="G651" s="244"/>
      <c r="H651" s="244"/>
      <c r="I651" s="244">
        <v>0</v>
      </c>
    </row>
    <row r="652" spans="2:9">
      <c r="B652" s="136" t="s">
        <v>292</v>
      </c>
      <c r="C652" s="244"/>
      <c r="D652" s="244"/>
      <c r="E652" s="244"/>
      <c r="F652" s="244"/>
      <c r="G652" s="244"/>
      <c r="H652" s="244"/>
      <c r="I652" s="244">
        <v>0</v>
      </c>
    </row>
    <row r="653" spans="2:9">
      <c r="B653" s="136" t="s">
        <v>293</v>
      </c>
      <c r="C653" s="244"/>
      <c r="D653" s="244"/>
      <c r="E653" s="244"/>
      <c r="F653" s="244"/>
      <c r="G653" s="244"/>
      <c r="H653" s="244"/>
      <c r="I653" s="244">
        <v>1.387</v>
      </c>
    </row>
    <row r="654" spans="2:9">
      <c r="B654" s="96" t="s">
        <v>294</v>
      </c>
      <c r="C654" s="244"/>
      <c r="D654" s="244"/>
      <c r="E654" s="244"/>
      <c r="F654" s="244"/>
      <c r="G654" s="244"/>
      <c r="H654" s="244"/>
      <c r="I654" s="244">
        <v>0</v>
      </c>
    </row>
    <row r="655" spans="2:9">
      <c r="B655" s="96" t="s">
        <v>236</v>
      </c>
      <c r="C655" s="244"/>
      <c r="D655" s="244"/>
      <c r="E655" s="244"/>
      <c r="F655" s="244"/>
      <c r="G655" s="244"/>
      <c r="H655" s="244"/>
      <c r="I655" s="244">
        <v>0</v>
      </c>
    </row>
    <row r="656" spans="2:9">
      <c r="B656" s="96"/>
      <c r="C656" s="203"/>
      <c r="D656" s="203"/>
      <c r="E656" s="203"/>
      <c r="F656" s="203"/>
      <c r="G656" s="203"/>
      <c r="H656" s="203"/>
      <c r="I656" s="203"/>
    </row>
    <row r="657" spans="2:9">
      <c r="B657" s="103" t="s">
        <v>387</v>
      </c>
      <c r="C657" s="244"/>
      <c r="D657" s="244"/>
      <c r="E657" s="244"/>
      <c r="F657" s="244"/>
      <c r="G657" s="244"/>
      <c r="H657" s="244"/>
      <c r="I657" s="244">
        <v>0</v>
      </c>
    </row>
    <row r="658" spans="2:9">
      <c r="B658" s="96" t="s">
        <v>291</v>
      </c>
      <c r="C658" s="244"/>
      <c r="D658" s="244"/>
      <c r="E658" s="244"/>
      <c r="F658" s="244"/>
      <c r="G658" s="244"/>
      <c r="H658" s="244"/>
      <c r="I658" s="244">
        <v>0</v>
      </c>
    </row>
    <row r="659" spans="2:9">
      <c r="B659" s="136" t="s">
        <v>292</v>
      </c>
      <c r="C659" s="244"/>
      <c r="D659" s="244"/>
      <c r="E659" s="244"/>
      <c r="F659" s="244"/>
      <c r="G659" s="244"/>
      <c r="H659" s="244"/>
      <c r="I659" s="244">
        <v>0</v>
      </c>
    </row>
    <row r="660" spans="2:9">
      <c r="B660" s="136" t="s">
        <v>293</v>
      </c>
      <c r="C660" s="244"/>
      <c r="D660" s="244"/>
      <c r="E660" s="244"/>
      <c r="F660" s="244"/>
      <c r="G660" s="244"/>
      <c r="H660" s="244"/>
      <c r="I660" s="244">
        <v>0</v>
      </c>
    </row>
    <row r="661" spans="2:9">
      <c r="B661" s="96" t="s">
        <v>294</v>
      </c>
      <c r="C661" s="244"/>
      <c r="D661" s="244"/>
      <c r="E661" s="244"/>
      <c r="F661" s="244"/>
      <c r="G661" s="244"/>
      <c r="H661" s="244"/>
      <c r="I661" s="244">
        <v>0</v>
      </c>
    </row>
    <row r="662" spans="2:9" ht="15" thickBot="1">
      <c r="B662" s="96" t="s">
        <v>236</v>
      </c>
      <c r="C662" s="244"/>
      <c r="D662" s="244"/>
      <c r="E662" s="244"/>
      <c r="F662" s="244"/>
      <c r="G662" s="244"/>
      <c r="H662" s="244"/>
      <c r="I662" s="244">
        <v>0</v>
      </c>
    </row>
    <row r="663" spans="2:9" ht="15" thickTop="1">
      <c r="B663" s="1320"/>
      <c r="C663" s="1320"/>
      <c r="D663" s="1320"/>
      <c r="E663" s="1320"/>
      <c r="F663" s="1320"/>
      <c r="G663" s="1320"/>
      <c r="H663" s="1320"/>
      <c r="I663" s="1320"/>
    </row>
    <row r="664" spans="2:9">
      <c r="B664" s="143"/>
      <c r="C664" s="203"/>
      <c r="D664" s="203"/>
      <c r="E664" s="203"/>
      <c r="F664" s="203"/>
      <c r="G664" s="203"/>
      <c r="H664" s="203"/>
      <c r="I664" s="203"/>
    </row>
    <row r="665" spans="2:9">
      <c r="B665" s="882" t="s">
        <v>60</v>
      </c>
      <c r="C665" s="245"/>
      <c r="D665" s="245"/>
      <c r="E665" s="245"/>
      <c r="F665" s="245"/>
      <c r="G665" s="245"/>
      <c r="H665" s="245"/>
      <c r="I665" s="245"/>
    </row>
    <row r="666" spans="2:9">
      <c r="B666" s="895" t="s">
        <v>59</v>
      </c>
      <c r="C666" s="203"/>
      <c r="D666" s="203"/>
      <c r="E666" s="203"/>
      <c r="F666" s="203"/>
      <c r="G666" s="203"/>
      <c r="H666" s="203"/>
      <c r="I666" s="203"/>
    </row>
    <row r="667" spans="2:9">
      <c r="B667" s="142" t="s">
        <v>318</v>
      </c>
      <c r="C667" s="203"/>
      <c r="D667" s="203"/>
      <c r="E667" s="203"/>
      <c r="F667" s="203"/>
      <c r="G667" s="203"/>
      <c r="H667" s="203"/>
      <c r="I667" s="203"/>
    </row>
    <row r="668" spans="2:9">
      <c r="B668" s="142"/>
      <c r="C668" s="203"/>
      <c r="D668" s="203"/>
      <c r="E668" s="203"/>
      <c r="F668" s="203"/>
      <c r="G668" s="203"/>
      <c r="H668" s="203"/>
      <c r="I668" s="203"/>
    </row>
    <row r="669" spans="2:9">
      <c r="B669" s="16"/>
      <c r="C669" s="17">
        <v>2014</v>
      </c>
      <c r="D669" s="17">
        <v>2015</v>
      </c>
      <c r="E669" s="17">
        <v>2016</v>
      </c>
      <c r="F669" s="17">
        <v>2017</v>
      </c>
      <c r="G669" s="17">
        <v>2018</v>
      </c>
      <c r="H669" s="17">
        <v>2019</v>
      </c>
      <c r="I669" s="17">
        <v>2020</v>
      </c>
    </row>
    <row r="670" spans="2:9">
      <c r="B670" s="93" t="s">
        <v>388</v>
      </c>
      <c r="C670" s="244"/>
      <c r="D670" s="244"/>
      <c r="E670" s="244"/>
      <c r="F670" s="244"/>
      <c r="G670" s="244"/>
      <c r="H670" s="244"/>
      <c r="I670" s="244"/>
    </row>
    <row r="671" spans="2:9">
      <c r="B671" s="93"/>
      <c r="C671" s="132"/>
      <c r="D671" s="132"/>
      <c r="E671" s="132"/>
      <c r="F671" s="132"/>
      <c r="G671" s="132"/>
      <c r="H671" s="132"/>
      <c r="I671" s="132"/>
    </row>
    <row r="672" spans="2:9">
      <c r="B672" s="92" t="s">
        <v>1435</v>
      </c>
      <c r="C672" s="132"/>
      <c r="D672" s="132"/>
      <c r="E672" s="132"/>
      <c r="F672" s="132"/>
      <c r="G672" s="132"/>
      <c r="H672" s="132"/>
      <c r="I672" s="132"/>
    </row>
    <row r="673" spans="2:9">
      <c r="B673" s="103" t="s">
        <v>386</v>
      </c>
      <c r="C673" s="244"/>
      <c r="D673" s="244"/>
      <c r="E673" s="244"/>
      <c r="F673" s="244"/>
      <c r="G673" s="244"/>
      <c r="H673" s="244"/>
      <c r="I673" s="244"/>
    </row>
    <row r="674" spans="2:9">
      <c r="B674" s="96" t="s">
        <v>291</v>
      </c>
      <c r="C674" s="244"/>
      <c r="D674" s="244"/>
      <c r="E674" s="244"/>
      <c r="F674" s="244"/>
      <c r="G674" s="244"/>
      <c r="H674" s="244"/>
      <c r="I674" s="244"/>
    </row>
    <row r="675" spans="2:9">
      <c r="B675" s="136" t="s">
        <v>292</v>
      </c>
      <c r="C675" s="244"/>
      <c r="D675" s="244"/>
      <c r="E675" s="244"/>
      <c r="F675" s="244"/>
      <c r="G675" s="244"/>
      <c r="H675" s="244"/>
      <c r="I675" s="244"/>
    </row>
    <row r="676" spans="2:9">
      <c r="B676" s="136" t="s">
        <v>293</v>
      </c>
      <c r="C676" s="244"/>
      <c r="D676" s="244"/>
      <c r="E676" s="244"/>
      <c r="F676" s="244"/>
      <c r="G676" s="244"/>
      <c r="H676" s="244"/>
      <c r="I676" s="244">
        <v>66.180999999999997</v>
      </c>
    </row>
    <row r="677" spans="2:9">
      <c r="B677" s="96" t="s">
        <v>294</v>
      </c>
      <c r="C677" s="244"/>
      <c r="D677" s="244"/>
      <c r="E677" s="244"/>
      <c r="F677" s="244"/>
      <c r="G677" s="244"/>
      <c r="H677" s="244"/>
      <c r="I677" s="244"/>
    </row>
    <row r="678" spans="2:9">
      <c r="B678" s="96" t="s">
        <v>236</v>
      </c>
      <c r="C678" s="244"/>
      <c r="D678" s="244"/>
      <c r="E678" s="244"/>
      <c r="F678" s="244"/>
      <c r="G678" s="244"/>
      <c r="H678" s="244"/>
      <c r="I678" s="244"/>
    </row>
    <row r="679" spans="2:9">
      <c r="B679" s="96"/>
      <c r="C679" s="132"/>
      <c r="D679" s="132"/>
      <c r="E679" s="132"/>
      <c r="F679" s="132"/>
      <c r="G679" s="132"/>
      <c r="H679" s="132"/>
      <c r="I679" s="132"/>
    </row>
    <row r="680" spans="2:9">
      <c r="B680" s="103" t="s">
        <v>387</v>
      </c>
      <c r="C680" s="244"/>
      <c r="D680" s="244"/>
      <c r="E680" s="244"/>
      <c r="F680" s="244"/>
      <c r="G680" s="244"/>
      <c r="H680" s="244"/>
      <c r="I680" s="244"/>
    </row>
    <row r="681" spans="2:9">
      <c r="B681" s="96" t="s">
        <v>291</v>
      </c>
      <c r="C681" s="244"/>
      <c r="D681" s="244"/>
      <c r="E681" s="244"/>
      <c r="F681" s="244"/>
      <c r="G681" s="244"/>
      <c r="H681" s="244"/>
      <c r="I681" s="244"/>
    </row>
    <row r="682" spans="2:9">
      <c r="B682" s="136" t="s">
        <v>292</v>
      </c>
      <c r="C682" s="244"/>
      <c r="D682" s="244"/>
      <c r="E682" s="244"/>
      <c r="F682" s="244"/>
      <c r="G682" s="244"/>
      <c r="H682" s="244"/>
      <c r="I682" s="244"/>
    </row>
    <row r="683" spans="2:9">
      <c r="B683" s="136" t="s">
        <v>293</v>
      </c>
      <c r="C683" s="244"/>
      <c r="D683" s="244"/>
      <c r="E683" s="244"/>
      <c r="F683" s="244"/>
      <c r="G683" s="244"/>
      <c r="H683" s="244"/>
      <c r="I683" s="244"/>
    </row>
    <row r="684" spans="2:9">
      <c r="B684" s="96" t="s">
        <v>294</v>
      </c>
      <c r="C684" s="244"/>
      <c r="D684" s="244"/>
      <c r="E684" s="244"/>
      <c r="F684" s="244"/>
      <c r="G684" s="244"/>
      <c r="H684" s="244"/>
      <c r="I684" s="244"/>
    </row>
    <row r="685" spans="2:9" ht="15" thickBot="1">
      <c r="B685" s="96" t="s">
        <v>236</v>
      </c>
      <c r="C685" s="244"/>
      <c r="D685" s="244"/>
      <c r="E685" s="244"/>
      <c r="F685" s="244"/>
      <c r="G685" s="244"/>
      <c r="H685" s="244"/>
      <c r="I685" s="244"/>
    </row>
    <row r="686" spans="2:9" ht="15" thickTop="1">
      <c r="B686" s="1320" t="s">
        <v>523</v>
      </c>
      <c r="C686" s="1320"/>
      <c r="D686" s="1320"/>
      <c r="E686" s="1320"/>
      <c r="F686" s="1320"/>
      <c r="G686" s="1320"/>
      <c r="H686" s="1320"/>
      <c r="I686" s="1320"/>
    </row>
    <row r="687" spans="2:9">
      <c r="B687" s="1316"/>
      <c r="C687" s="1316"/>
      <c r="D687" s="1316"/>
      <c r="E687" s="1316"/>
      <c r="F687" s="1316"/>
      <c r="G687" s="1316"/>
      <c r="H687" s="1316"/>
      <c r="I687" s="1316"/>
    </row>
    <row r="688" spans="2:9">
      <c r="B688" s="14"/>
      <c r="C688" s="203"/>
      <c r="D688" s="203"/>
      <c r="E688" s="203"/>
      <c r="F688" s="203"/>
      <c r="G688" s="203"/>
      <c r="H688" s="203"/>
      <c r="I688" s="203"/>
    </row>
    <row r="689" spans="2:9">
      <c r="B689" s="882" t="s">
        <v>64</v>
      </c>
      <c r="C689" s="245"/>
      <c r="D689" s="245"/>
      <c r="E689" s="245"/>
      <c r="F689" s="245"/>
      <c r="G689" s="245"/>
      <c r="H689" s="245"/>
      <c r="I689" s="245"/>
    </row>
    <row r="690" spans="2:9">
      <c r="B690" s="895" t="s">
        <v>63</v>
      </c>
      <c r="C690" s="203"/>
      <c r="D690" s="203"/>
      <c r="E690" s="203"/>
      <c r="F690" s="203"/>
      <c r="G690" s="203"/>
      <c r="H690" s="203"/>
      <c r="I690" s="203"/>
    </row>
    <row r="691" spans="2:9">
      <c r="B691" s="14"/>
      <c r="C691" s="203"/>
      <c r="D691" s="203"/>
      <c r="E691" s="203"/>
      <c r="F691" s="203"/>
      <c r="G691" s="203"/>
      <c r="H691" s="203"/>
      <c r="I691" s="203"/>
    </row>
    <row r="692" spans="2:9">
      <c r="B692" s="1305" t="s">
        <v>389</v>
      </c>
      <c r="C692" s="1328" t="s">
        <v>390</v>
      </c>
      <c r="D692" s="1328" t="s">
        <v>391</v>
      </c>
      <c r="E692" s="1330" t="s">
        <v>392</v>
      </c>
      <c r="F692" s="1328" t="s">
        <v>393</v>
      </c>
      <c r="G692" s="1328" t="s">
        <v>394</v>
      </c>
      <c r="H692" s="1330" t="s">
        <v>395</v>
      </c>
      <c r="I692" s="1330"/>
    </row>
    <row r="693" spans="2:9">
      <c r="B693" s="1306"/>
      <c r="C693" s="1329"/>
      <c r="D693" s="1329"/>
      <c r="E693" s="1329"/>
      <c r="F693" s="1329"/>
      <c r="G693" s="1329"/>
      <c r="H693" s="1329"/>
      <c r="I693" s="1329"/>
    </row>
    <row r="694" spans="2:9" ht="15" thickBot="1">
      <c r="B694" s="167"/>
      <c r="C694" s="247"/>
      <c r="D694" s="248"/>
      <c r="E694" s="248"/>
      <c r="F694" s="248"/>
      <c r="G694" s="248"/>
      <c r="H694" s="248"/>
      <c r="I694" s="248"/>
    </row>
    <row r="695" spans="2:9" ht="15" thickTop="1">
      <c r="B695" s="1326"/>
      <c r="C695" s="1327"/>
      <c r="D695" s="1327"/>
      <c r="E695" s="203"/>
      <c r="F695" s="203"/>
      <c r="G695" s="203"/>
      <c r="H695" s="203"/>
      <c r="I695" s="203"/>
    </row>
    <row r="696" spans="2:9">
      <c r="B696" s="1305" t="s">
        <v>389</v>
      </c>
      <c r="C696" s="1328" t="s">
        <v>415</v>
      </c>
      <c r="D696" s="1330" t="s">
        <v>416</v>
      </c>
      <c r="E696" s="1330" t="s">
        <v>417</v>
      </c>
      <c r="F696" s="1330" t="s">
        <v>418</v>
      </c>
      <c r="G696" s="1328" t="s">
        <v>419</v>
      </c>
      <c r="H696" s="1328"/>
      <c r="I696" s="1328"/>
    </row>
    <row r="697" spans="2:9">
      <c r="B697" s="1306"/>
      <c r="C697" s="1329"/>
      <c r="D697" s="1329"/>
      <c r="E697" s="1329"/>
      <c r="F697" s="1329"/>
      <c r="G697" s="249" t="s">
        <v>420</v>
      </c>
      <c r="H697" s="249" t="s">
        <v>421</v>
      </c>
      <c r="I697" s="249"/>
    </row>
    <row r="698" spans="2:9" ht="15" thickBot="1">
      <c r="B698" s="167"/>
      <c r="C698" s="247"/>
      <c r="D698" s="250"/>
      <c r="E698" s="250"/>
      <c r="F698" s="250"/>
      <c r="G698" s="251"/>
      <c r="H698" s="252"/>
      <c r="I698" s="252"/>
    </row>
    <row r="699" spans="2:9" ht="15" thickTop="1">
      <c r="B699" s="1326"/>
      <c r="C699" s="1327"/>
      <c r="D699" s="1327"/>
      <c r="E699" s="203"/>
      <c r="F699" s="203"/>
      <c r="G699" s="203"/>
      <c r="H699" s="203"/>
      <c r="I699" s="203"/>
    </row>
    <row r="700" spans="2:9">
      <c r="B700" s="1331"/>
      <c r="C700" s="1331"/>
      <c r="D700" s="1331"/>
      <c r="E700" s="203"/>
      <c r="F700" s="203"/>
      <c r="G700" s="203"/>
      <c r="H700" s="203"/>
      <c r="I700" s="203"/>
    </row>
    <row r="701" spans="2:9">
      <c r="B701" s="882" t="s">
        <v>72</v>
      </c>
      <c r="C701" s="245"/>
      <c r="D701" s="245"/>
      <c r="E701" s="245"/>
      <c r="F701" s="245"/>
      <c r="G701" s="245"/>
      <c r="H701" s="245"/>
      <c r="I701" s="245"/>
    </row>
    <row r="702" spans="2:9">
      <c r="B702" s="895" t="s">
        <v>71</v>
      </c>
      <c r="C702" s="235"/>
      <c r="D702" s="235"/>
      <c r="E702" s="235"/>
      <c r="F702" s="235"/>
      <c r="G702" s="235"/>
      <c r="H702" s="235"/>
      <c r="I702" s="235"/>
    </row>
    <row r="703" spans="2:9">
      <c r="B703" s="14"/>
      <c r="C703" s="203"/>
      <c r="D703" s="203"/>
      <c r="E703" s="203"/>
      <c r="F703" s="203"/>
      <c r="G703" s="203"/>
      <c r="H703" s="203"/>
      <c r="I703" s="203"/>
    </row>
    <row r="704" spans="2:9" ht="24">
      <c r="B704" s="180" t="s">
        <v>389</v>
      </c>
      <c r="C704" s="253" t="s">
        <v>392</v>
      </c>
      <c r="D704" s="253" t="s">
        <v>434</v>
      </c>
      <c r="E704" s="253" t="s">
        <v>435</v>
      </c>
      <c r="F704" s="253" t="s">
        <v>436</v>
      </c>
      <c r="G704" s="253" t="s">
        <v>437</v>
      </c>
      <c r="H704" s="254"/>
      <c r="I704" s="254"/>
    </row>
    <row r="705" spans="2:9" ht="15" thickBot="1">
      <c r="B705" s="255" t="s">
        <v>1432</v>
      </c>
      <c r="C705" s="256" t="s">
        <v>469</v>
      </c>
      <c r="D705" s="257" t="s">
        <v>1436</v>
      </c>
      <c r="E705" s="257" t="s">
        <v>438</v>
      </c>
      <c r="F705" s="257" t="s">
        <v>1437</v>
      </c>
      <c r="G705" s="257" t="s">
        <v>1438</v>
      </c>
      <c r="H705" s="254"/>
      <c r="I705" s="254"/>
    </row>
    <row r="706" spans="2:9" ht="15" thickTop="1">
      <c r="B706" s="1326"/>
      <c r="C706" s="1327"/>
      <c r="D706" s="1327"/>
      <c r="E706" s="254"/>
      <c r="F706" s="254"/>
      <c r="G706" s="254"/>
      <c r="H706" s="254"/>
      <c r="I706" s="254"/>
    </row>
    <row r="707" spans="2:9">
      <c r="B707" s="888"/>
      <c r="C707" s="254"/>
      <c r="D707" s="254"/>
      <c r="E707" s="254"/>
      <c r="F707" s="254"/>
      <c r="G707" s="254"/>
      <c r="H707" s="254"/>
      <c r="I707" s="254"/>
    </row>
    <row r="708" spans="2:9">
      <c r="B708" s="14"/>
      <c r="C708" s="259"/>
      <c r="D708" s="259"/>
      <c r="E708" s="259"/>
      <c r="F708" s="259"/>
      <c r="G708" s="259"/>
      <c r="H708" s="259"/>
      <c r="I708" s="259"/>
    </row>
    <row r="709" spans="2:9">
      <c r="B709" s="882" t="s">
        <v>83</v>
      </c>
      <c r="C709" s="245"/>
      <c r="D709" s="245"/>
      <c r="E709" s="245"/>
      <c r="F709" s="245"/>
      <c r="G709" s="245"/>
      <c r="H709" s="245"/>
      <c r="I709" s="245"/>
    </row>
    <row r="710" spans="2:9">
      <c r="B710" s="895" t="s">
        <v>82</v>
      </c>
      <c r="C710" s="259"/>
      <c r="D710" s="259"/>
      <c r="E710" s="259"/>
      <c r="F710" s="259"/>
      <c r="G710" s="259"/>
      <c r="H710" s="259"/>
      <c r="I710" s="259"/>
    </row>
    <row r="711" spans="2:9">
      <c r="B711" s="14"/>
      <c r="C711" s="259"/>
      <c r="D711" s="259"/>
      <c r="E711" s="259"/>
      <c r="F711" s="259"/>
      <c r="G711" s="259"/>
      <c r="H711" s="259"/>
      <c r="I711" s="259"/>
    </row>
    <row r="712" spans="2:9">
      <c r="B712" s="1305" t="s">
        <v>444</v>
      </c>
      <c r="C712" s="1330" t="s">
        <v>445</v>
      </c>
      <c r="D712" s="1330" t="s">
        <v>392</v>
      </c>
      <c r="E712" s="1330" t="s">
        <v>446</v>
      </c>
      <c r="F712" s="1330" t="s">
        <v>447</v>
      </c>
      <c r="G712" s="1330" t="s">
        <v>448</v>
      </c>
      <c r="H712" s="1330" t="s">
        <v>449</v>
      </c>
      <c r="I712" s="1330"/>
    </row>
    <row r="713" spans="2:9">
      <c r="B713" s="1306"/>
      <c r="C713" s="1329"/>
      <c r="D713" s="1329"/>
      <c r="E713" s="1329"/>
      <c r="F713" s="1329"/>
      <c r="G713" s="1329"/>
      <c r="H713" s="1329"/>
      <c r="I713" s="1329"/>
    </row>
    <row r="714" spans="2:9" ht="15" thickBot="1">
      <c r="B714" s="255" t="s">
        <v>1432</v>
      </c>
      <c r="C714" s="913" t="s">
        <v>1438</v>
      </c>
      <c r="D714" s="257"/>
      <c r="E714" s="257"/>
      <c r="F714" s="257"/>
      <c r="G714" s="257"/>
      <c r="H714" s="257"/>
      <c r="I714" s="257"/>
    </row>
    <row r="715" spans="2:9" ht="15" thickTop="1">
      <c r="B715" s="260"/>
      <c r="C715" s="203"/>
      <c r="D715" s="203"/>
      <c r="E715" s="203"/>
      <c r="F715" s="203"/>
      <c r="G715" s="203"/>
      <c r="H715" s="203"/>
      <c r="I715" s="203"/>
    </row>
    <row r="716" spans="2:9">
      <c r="B716" s="1305" t="s">
        <v>444</v>
      </c>
      <c r="C716" s="1328" t="s">
        <v>456</v>
      </c>
      <c r="D716" s="1330" t="s">
        <v>457</v>
      </c>
      <c r="E716" s="1330" t="s">
        <v>458</v>
      </c>
      <c r="F716" s="1330" t="s">
        <v>459</v>
      </c>
      <c r="G716" s="261"/>
      <c r="H716" s="261"/>
      <c r="I716" s="261"/>
    </row>
    <row r="717" spans="2:9">
      <c r="B717" s="1306"/>
      <c r="C717" s="1329"/>
      <c r="D717" s="1329"/>
      <c r="E717" s="1329"/>
      <c r="F717" s="1329"/>
      <c r="G717" s="262"/>
      <c r="H717" s="262"/>
      <c r="I717" s="262"/>
    </row>
    <row r="718" spans="2:9" ht="15" thickBot="1">
      <c r="B718" s="255"/>
      <c r="C718" s="257" t="s">
        <v>540</v>
      </c>
      <c r="D718" s="257" t="s">
        <v>541</v>
      </c>
      <c r="E718" s="257" t="s">
        <v>124</v>
      </c>
      <c r="F718" s="257" t="s">
        <v>124</v>
      </c>
      <c r="G718" s="263"/>
      <c r="H718" s="263"/>
      <c r="I718" s="263"/>
    </row>
    <row r="719" spans="2:9" ht="15" thickTop="1">
      <c r="B719" s="887"/>
      <c r="C719" s="259"/>
      <c r="D719" s="259"/>
      <c r="E719" s="259"/>
      <c r="F719" s="259"/>
      <c r="G719" s="259"/>
      <c r="H719" s="259"/>
      <c r="I719" s="259"/>
    </row>
    <row r="720" spans="2:9">
      <c r="B720" s="1332"/>
      <c r="C720" s="1333"/>
      <c r="D720" s="1333"/>
      <c r="E720" s="1333"/>
      <c r="F720" s="1333"/>
      <c r="G720" s="1333"/>
      <c r="H720" s="1333"/>
      <c r="I720" s="1333"/>
    </row>
    <row r="721" spans="2:9">
      <c r="B721" s="14"/>
      <c r="C721" s="259"/>
      <c r="D721" s="259"/>
      <c r="E721" s="259"/>
      <c r="F721" s="259"/>
      <c r="G721" s="259"/>
      <c r="H721" s="259"/>
      <c r="I721" s="259"/>
    </row>
    <row r="722" spans="2:9">
      <c r="B722" s="882" t="s">
        <v>92</v>
      </c>
      <c r="C722" s="245"/>
      <c r="D722" s="245"/>
      <c r="E722" s="245"/>
      <c r="F722" s="245"/>
      <c r="G722" s="245"/>
      <c r="H722" s="245"/>
      <c r="I722" s="245"/>
    </row>
    <row r="723" spans="2:9">
      <c r="B723" s="895" t="s">
        <v>91</v>
      </c>
      <c r="C723" s="259"/>
      <c r="D723" s="259"/>
      <c r="E723" s="259"/>
      <c r="F723" s="259"/>
      <c r="G723" s="259"/>
      <c r="H723" s="259"/>
      <c r="I723" s="259"/>
    </row>
    <row r="724" spans="2:9">
      <c r="B724" s="14"/>
      <c r="C724" s="259"/>
      <c r="D724" s="259"/>
      <c r="E724" s="259"/>
      <c r="F724" s="259"/>
      <c r="G724" s="259"/>
      <c r="H724" s="259"/>
      <c r="I724" s="259"/>
    </row>
    <row r="725" spans="2:9">
      <c r="B725" s="1305" t="s">
        <v>389</v>
      </c>
      <c r="C725" s="1330" t="s">
        <v>464</v>
      </c>
      <c r="D725" s="1330" t="s">
        <v>392</v>
      </c>
      <c r="E725" s="1330" t="s">
        <v>465</v>
      </c>
      <c r="F725" s="1330" t="s">
        <v>466</v>
      </c>
      <c r="G725" s="1330" t="s">
        <v>467</v>
      </c>
      <c r="H725" s="1330" t="s">
        <v>468</v>
      </c>
      <c r="I725" s="1330"/>
    </row>
    <row r="726" spans="2:9">
      <c r="B726" s="1306"/>
      <c r="C726" s="1329"/>
      <c r="D726" s="1329"/>
      <c r="E726" s="1329"/>
      <c r="F726" s="1329"/>
      <c r="G726" s="1329"/>
      <c r="H726" s="1329"/>
      <c r="I726" s="1329"/>
    </row>
    <row r="727" spans="2:9" ht="36.6" thickBot="1">
      <c r="B727" s="197" t="s">
        <v>1439</v>
      </c>
      <c r="C727" s="265" t="s">
        <v>1440</v>
      </c>
      <c r="D727" s="265" t="s">
        <v>1441</v>
      </c>
      <c r="E727" s="265" t="s">
        <v>1442</v>
      </c>
      <c r="F727" s="266" t="s">
        <v>1443</v>
      </c>
      <c r="G727" s="267" t="s">
        <v>1444</v>
      </c>
      <c r="H727" s="267" t="s">
        <v>1180</v>
      </c>
    </row>
    <row r="728" spans="2:9" ht="15" thickTop="1">
      <c r="B728" s="260"/>
      <c r="C728" s="203"/>
      <c r="D728" s="203"/>
      <c r="E728" s="203"/>
      <c r="F728" s="203"/>
      <c r="G728" s="259"/>
      <c r="H728" s="259"/>
      <c r="I728" s="259"/>
    </row>
    <row r="729" spans="2:9">
      <c r="B729" s="1305" t="s">
        <v>389</v>
      </c>
      <c r="C729" s="1328" t="s">
        <v>471</v>
      </c>
      <c r="D729" s="1330" t="s">
        <v>472</v>
      </c>
      <c r="E729" s="1330" t="s">
        <v>473</v>
      </c>
      <c r="F729" s="1330" t="s">
        <v>458</v>
      </c>
      <c r="G729" s="261"/>
      <c r="H729" s="261"/>
      <c r="I729" s="261"/>
    </row>
    <row r="730" spans="2:9">
      <c r="B730" s="1306"/>
      <c r="C730" s="1329"/>
      <c r="D730" s="1329"/>
      <c r="E730" s="1329"/>
      <c r="F730" s="1329"/>
      <c r="G730" s="262"/>
      <c r="H730" s="262"/>
      <c r="I730" s="262"/>
    </row>
    <row r="731" spans="2:9" ht="24.6" thickBot="1">
      <c r="B731" s="197" t="s">
        <v>1439</v>
      </c>
      <c r="C731" s="267" t="s">
        <v>1445</v>
      </c>
      <c r="D731" s="267"/>
      <c r="E731" s="265" t="s">
        <v>807</v>
      </c>
      <c r="F731" s="268" t="s">
        <v>1446</v>
      </c>
      <c r="G731" s="269"/>
      <c r="H731" s="269"/>
      <c r="I731" s="269"/>
    </row>
    <row r="732" spans="2:9" ht="15" thickTop="1">
      <c r="B732" s="1320"/>
      <c r="C732" s="1320"/>
      <c r="D732" s="1320"/>
      <c r="E732" s="1320"/>
      <c r="F732" s="1320"/>
      <c r="G732" s="1320"/>
      <c r="H732" s="1320"/>
      <c r="I732" s="1320"/>
    </row>
    <row r="733" spans="2:9">
      <c r="B733" s="260"/>
      <c r="C733" s="203"/>
      <c r="D733" s="203"/>
      <c r="E733" s="203"/>
      <c r="F733" s="203"/>
      <c r="G733" s="203"/>
      <c r="H733" s="203"/>
      <c r="I733" s="203"/>
    </row>
    <row r="1053" spans="2:2">
      <c r="B1053" s="906" t="s">
        <v>1187</v>
      </c>
    </row>
    <row r="1056" spans="2:2">
      <c r="B1056" s="906" t="s">
        <v>1188</v>
      </c>
    </row>
    <row r="1057" spans="2:2">
      <c r="B1057" s="906" t="s">
        <v>1189</v>
      </c>
    </row>
    <row r="1113" spans="2:9">
      <c r="B1113" s="743"/>
      <c r="C1113" s="743"/>
      <c r="D1113" s="743"/>
      <c r="E1113" s="743"/>
      <c r="F1113" s="743"/>
      <c r="G1113" s="743"/>
      <c r="H1113" s="743"/>
      <c r="I1113" s="743"/>
    </row>
    <row r="1115" spans="2:9">
      <c r="B1115" s="742" t="s">
        <v>286</v>
      </c>
      <c r="C1115" s="687"/>
      <c r="D1115" s="687"/>
      <c r="E1115" s="687"/>
      <c r="F1115" s="687"/>
      <c r="G1115" s="687"/>
      <c r="H1115" s="687"/>
      <c r="I1115" s="687"/>
    </row>
    <row r="1116" spans="2:9">
      <c r="B1116" s="687"/>
      <c r="C1116" s="687"/>
      <c r="D1116" s="687"/>
      <c r="E1116" s="687"/>
      <c r="F1116" s="687"/>
      <c r="G1116" s="687"/>
      <c r="H1116" s="687"/>
      <c r="I1116" s="687"/>
    </row>
    <row r="1117" spans="2:9">
      <c r="B1117" s="687"/>
      <c r="C1117" s="687"/>
      <c r="D1117" s="687"/>
      <c r="E1117" s="687"/>
      <c r="F1117" s="687"/>
      <c r="G1117" s="687"/>
      <c r="H1117" s="687"/>
      <c r="I1117" s="687"/>
    </row>
    <row r="1118" spans="2:9">
      <c r="B1118" s="687"/>
      <c r="C1118" s="687"/>
      <c r="D1118" s="687"/>
      <c r="E1118" s="687"/>
      <c r="F1118" s="687"/>
      <c r="G1118" s="687"/>
      <c r="H1118" s="687"/>
      <c r="I1118" s="687"/>
    </row>
    <row r="1119" spans="2:9">
      <c r="B1119" s="687"/>
      <c r="C1119" s="687"/>
      <c r="D1119" s="687"/>
      <c r="E1119" s="687"/>
      <c r="F1119" s="687"/>
      <c r="G1119" s="687"/>
      <c r="H1119" s="687"/>
      <c r="I1119" s="687"/>
    </row>
    <row r="1120" spans="2:9">
      <c r="B1120" s="687"/>
      <c r="C1120" s="687"/>
      <c r="D1120" s="687"/>
      <c r="E1120" s="687"/>
      <c r="F1120" s="687"/>
      <c r="G1120" s="687"/>
      <c r="H1120" s="687"/>
      <c r="I1120" s="687"/>
    </row>
    <row r="1121" spans="2:9">
      <c r="B1121" s="687"/>
      <c r="C1121" s="687"/>
      <c r="D1121" s="687"/>
      <c r="E1121" s="687"/>
      <c r="F1121" s="687"/>
      <c r="G1121" s="687"/>
      <c r="H1121" s="687"/>
      <c r="I1121" s="687"/>
    </row>
    <row r="1122" spans="2:9">
      <c r="B1122" s="687"/>
      <c r="C1122" s="687"/>
      <c r="D1122" s="687"/>
      <c r="E1122" s="687"/>
      <c r="F1122" s="687"/>
      <c r="G1122" s="687"/>
      <c r="H1122" s="687"/>
      <c r="I1122" s="687"/>
    </row>
    <row r="1123" spans="2:9">
      <c r="B1123" s="687"/>
      <c r="C1123" s="687"/>
      <c r="D1123" s="687"/>
      <c r="E1123" s="687"/>
      <c r="F1123" s="687"/>
      <c r="G1123" s="687"/>
      <c r="H1123" s="687"/>
      <c r="I1123" s="687"/>
    </row>
    <row r="1124" spans="2:9">
      <c r="B1124" s="687"/>
      <c r="C1124" s="687"/>
      <c r="D1124" s="687"/>
      <c r="E1124" s="687"/>
      <c r="F1124" s="687"/>
      <c r="G1124" s="687"/>
      <c r="H1124" s="687"/>
      <c r="I1124" s="687"/>
    </row>
    <row r="1125" spans="2:9">
      <c r="B1125" s="687"/>
      <c r="C1125" s="687"/>
      <c r="D1125" s="687"/>
      <c r="E1125" s="687"/>
      <c r="F1125" s="687"/>
      <c r="G1125" s="687"/>
      <c r="H1125" s="687"/>
      <c r="I1125" s="687"/>
    </row>
    <row r="1126" spans="2:9">
      <c r="B1126" s="687"/>
      <c r="C1126" s="687"/>
      <c r="D1126" s="687"/>
      <c r="E1126" s="687"/>
      <c r="F1126" s="687"/>
      <c r="G1126" s="687"/>
      <c r="H1126" s="687"/>
      <c r="I1126" s="687"/>
    </row>
    <row r="1127" spans="2:9">
      <c r="B1127" s="687"/>
      <c r="C1127" s="687"/>
      <c r="D1127" s="687"/>
      <c r="E1127" s="687"/>
      <c r="F1127" s="687"/>
      <c r="G1127" s="687"/>
      <c r="H1127" s="687"/>
      <c r="I1127" s="687"/>
    </row>
    <row r="1128" spans="2:9">
      <c r="B1128" s="687"/>
      <c r="C1128" s="687"/>
      <c r="D1128" s="687"/>
      <c r="E1128" s="687"/>
      <c r="F1128" s="687"/>
      <c r="G1128" s="687"/>
      <c r="H1128" s="687"/>
      <c r="I1128" s="687"/>
    </row>
    <row r="1129" spans="2:9">
      <c r="B1129" s="687"/>
      <c r="C1129" s="687"/>
      <c r="D1129" s="687"/>
      <c r="E1129" s="687"/>
      <c r="F1129" s="687"/>
      <c r="G1129" s="687"/>
      <c r="H1129" s="687"/>
      <c r="I1129" s="687"/>
    </row>
    <row r="1130" spans="2:9">
      <c r="B1130" s="687"/>
      <c r="C1130" s="687"/>
      <c r="D1130" s="687"/>
      <c r="E1130" s="687"/>
      <c r="F1130" s="687"/>
      <c r="G1130" s="687"/>
      <c r="H1130" s="687"/>
      <c r="I1130" s="687"/>
    </row>
    <row r="1131" spans="2:9">
      <c r="B1131" s="687"/>
      <c r="C1131" s="687"/>
      <c r="D1131" s="687"/>
      <c r="E1131" s="687"/>
      <c r="F1131" s="687"/>
      <c r="G1131" s="687"/>
      <c r="H1131" s="687"/>
      <c r="I1131" s="687"/>
    </row>
    <row r="1132" spans="2:9">
      <c r="B1132" s="687"/>
      <c r="C1132" s="687"/>
      <c r="D1132" s="687"/>
      <c r="E1132" s="687"/>
      <c r="F1132" s="687"/>
      <c r="G1132" s="687"/>
      <c r="H1132" s="687"/>
      <c r="I1132" s="687"/>
    </row>
    <row r="1133" spans="2:9">
      <c r="B1133" s="687"/>
      <c r="C1133" s="687"/>
      <c r="D1133" s="687"/>
      <c r="E1133" s="687"/>
      <c r="F1133" s="687"/>
      <c r="G1133" s="687"/>
      <c r="H1133" s="687"/>
      <c r="I1133" s="687"/>
    </row>
    <row r="1134" spans="2:9">
      <c r="B1134" s="687"/>
      <c r="C1134" s="687"/>
      <c r="D1134" s="687"/>
      <c r="E1134" s="687"/>
      <c r="F1134" s="687"/>
      <c r="G1134" s="687"/>
      <c r="H1134" s="687"/>
      <c r="I1134" s="687"/>
    </row>
    <row r="1135" spans="2:9">
      <c r="B1135" s="687"/>
      <c r="C1135" s="687"/>
      <c r="D1135" s="687"/>
      <c r="E1135" s="687"/>
      <c r="F1135" s="687"/>
      <c r="G1135" s="687"/>
      <c r="H1135" s="687"/>
      <c r="I1135" s="687"/>
    </row>
    <row r="1150" spans="2:9">
      <c r="B1150" s="743"/>
      <c r="C1150" s="743"/>
      <c r="D1150" s="743"/>
      <c r="E1150" s="743"/>
      <c r="F1150" s="743"/>
      <c r="G1150" s="743"/>
      <c r="H1150" s="743"/>
      <c r="I1150" s="743"/>
    </row>
    <row r="1151" spans="2:9">
      <c r="B1151" s="743"/>
      <c r="C1151" s="743"/>
      <c r="D1151" s="743"/>
      <c r="E1151" s="743"/>
      <c r="F1151" s="743"/>
      <c r="G1151" s="743"/>
      <c r="H1151" s="743"/>
      <c r="I1151" s="743"/>
    </row>
    <row r="1152" spans="2:9">
      <c r="B1152" s="742" t="s">
        <v>286</v>
      </c>
      <c r="C1152" s="687"/>
      <c r="D1152" s="687"/>
      <c r="E1152" s="687"/>
      <c r="F1152" s="687"/>
      <c r="G1152" s="687"/>
      <c r="H1152" s="687"/>
      <c r="I1152" s="687"/>
    </row>
    <row r="1153" spans="2:9">
      <c r="C1153" s="687"/>
      <c r="D1153" s="687"/>
      <c r="E1153" s="687"/>
      <c r="F1153" s="687"/>
      <c r="G1153" s="687"/>
      <c r="H1153" s="687"/>
      <c r="I1153" s="687"/>
    </row>
    <row r="1154" spans="2:9">
      <c r="C1154" s="687"/>
      <c r="D1154" s="687"/>
      <c r="E1154" s="687"/>
      <c r="F1154" s="687"/>
      <c r="G1154" s="687"/>
      <c r="H1154" s="687"/>
      <c r="I1154" s="687"/>
    </row>
    <row r="1155" spans="2:9">
      <c r="C1155" s="687"/>
      <c r="D1155" s="687"/>
      <c r="E1155" s="687"/>
      <c r="F1155" s="687"/>
      <c r="G1155" s="687"/>
      <c r="H1155" s="687"/>
      <c r="I1155" s="687"/>
    </row>
    <row r="1156" spans="2:9">
      <c r="C1156" s="687"/>
      <c r="D1156" s="687"/>
      <c r="E1156" s="687"/>
      <c r="F1156" s="687"/>
      <c r="G1156" s="687"/>
      <c r="H1156" s="687"/>
      <c r="I1156" s="687"/>
    </row>
    <row r="1157" spans="2:9">
      <c r="C1157" s="687"/>
      <c r="D1157" s="687"/>
      <c r="E1157" s="687"/>
      <c r="F1157" s="687"/>
      <c r="G1157" s="687"/>
      <c r="H1157" s="687"/>
      <c r="I1157" s="687"/>
    </row>
    <row r="1158" spans="2:9" ht="15" thickBot="1">
      <c r="B1158" s="746"/>
      <c r="C1158" s="745"/>
      <c r="D1158" s="745"/>
      <c r="E1158" s="745"/>
      <c r="F1158" s="745"/>
      <c r="G1158" s="745"/>
      <c r="H1158" s="745"/>
      <c r="I1158" s="745"/>
    </row>
    <row r="1159" spans="2:9" ht="15" thickTop="1"/>
    <row r="1172" spans="2:9">
      <c r="B1172" s="743"/>
      <c r="C1172" s="743"/>
      <c r="D1172" s="743"/>
      <c r="E1172" s="743"/>
      <c r="F1172" s="743"/>
      <c r="G1172" s="743"/>
      <c r="H1172" s="743"/>
      <c r="I1172" s="743"/>
    </row>
    <row r="1173" spans="2:9">
      <c r="B1173" s="743"/>
      <c r="C1173" s="743"/>
      <c r="D1173" s="743"/>
      <c r="E1173" s="743"/>
      <c r="F1173" s="743"/>
      <c r="G1173" s="743"/>
      <c r="H1173" s="743"/>
      <c r="I1173" s="743"/>
    </row>
    <row r="1174" spans="2:9">
      <c r="B1174" s="742" t="s">
        <v>286</v>
      </c>
      <c r="C1174" s="687"/>
      <c r="D1174" s="687"/>
      <c r="E1174" s="687"/>
      <c r="F1174" s="687"/>
      <c r="G1174" s="687"/>
      <c r="H1174" s="687"/>
      <c r="I1174" s="687"/>
    </row>
    <row r="1175" spans="2:9">
      <c r="C1175" s="687"/>
      <c r="D1175" s="687"/>
      <c r="E1175" s="687"/>
      <c r="F1175" s="687"/>
      <c r="G1175" s="687"/>
      <c r="H1175" s="687"/>
      <c r="I1175" s="687"/>
    </row>
    <row r="1176" spans="2:9">
      <c r="C1176" s="687"/>
      <c r="D1176" s="687"/>
      <c r="E1176" s="687"/>
      <c r="F1176" s="687"/>
      <c r="G1176" s="687"/>
      <c r="H1176" s="687"/>
      <c r="I1176" s="687"/>
    </row>
    <row r="1177" spans="2:9">
      <c r="C1177" s="687"/>
      <c r="D1177" s="687"/>
      <c r="E1177" s="687"/>
      <c r="F1177" s="687"/>
      <c r="G1177" s="687"/>
      <c r="H1177" s="687"/>
      <c r="I1177" s="687"/>
    </row>
    <row r="1178" spans="2:9">
      <c r="C1178" s="687"/>
      <c r="D1178" s="687"/>
      <c r="E1178" s="687"/>
      <c r="F1178" s="687"/>
      <c r="G1178" s="687"/>
      <c r="H1178" s="687"/>
      <c r="I1178" s="687"/>
    </row>
    <row r="1179" spans="2:9">
      <c r="C1179" s="687"/>
      <c r="D1179" s="687"/>
      <c r="E1179" s="687"/>
      <c r="F1179" s="687"/>
      <c r="G1179" s="687"/>
      <c r="H1179" s="687"/>
      <c r="I1179" s="687"/>
    </row>
    <row r="1180" spans="2:9" ht="15" thickBot="1">
      <c r="B1180" s="746"/>
      <c r="C1180" s="745"/>
      <c r="D1180" s="745"/>
      <c r="E1180" s="745"/>
      <c r="F1180" s="745"/>
      <c r="G1180" s="745"/>
      <c r="H1180" s="745"/>
      <c r="I1180" s="745"/>
    </row>
    <row r="1181" spans="2:9" ht="15" thickTop="1"/>
    <row r="1203" spans="2:9">
      <c r="B1203" s="743"/>
      <c r="C1203" s="743"/>
      <c r="D1203" s="743"/>
      <c r="E1203" s="743"/>
      <c r="F1203" s="743"/>
      <c r="G1203" s="743"/>
      <c r="H1203" s="743"/>
      <c r="I1203" s="743"/>
    </row>
    <row r="1205" spans="2:9">
      <c r="B1205" s="742" t="s">
        <v>286</v>
      </c>
      <c r="C1205" s="687"/>
      <c r="D1205" s="687"/>
      <c r="E1205" s="687"/>
      <c r="F1205" s="687"/>
      <c r="G1205" s="687"/>
      <c r="H1205" s="687"/>
      <c r="I1205" s="687"/>
    </row>
    <row r="1206" spans="2:9">
      <c r="C1206" s="687"/>
      <c r="D1206" s="687"/>
      <c r="E1206" s="687"/>
      <c r="F1206" s="687"/>
      <c r="G1206" s="687"/>
      <c r="H1206" s="687"/>
      <c r="I1206" s="687"/>
    </row>
    <row r="1207" spans="2:9">
      <c r="C1207" s="687"/>
      <c r="D1207" s="687"/>
      <c r="E1207" s="687"/>
      <c r="F1207" s="687"/>
      <c r="G1207" s="687"/>
      <c r="H1207" s="687"/>
      <c r="I1207" s="687"/>
    </row>
    <row r="1208" spans="2:9">
      <c r="C1208" s="687"/>
      <c r="D1208" s="687"/>
      <c r="E1208" s="687"/>
      <c r="F1208" s="687"/>
      <c r="G1208" s="687"/>
      <c r="H1208" s="687"/>
      <c r="I1208" s="687"/>
    </row>
    <row r="1209" spans="2:9">
      <c r="C1209" s="687"/>
      <c r="D1209" s="687"/>
      <c r="E1209" s="687"/>
      <c r="F1209" s="687"/>
      <c r="G1209" s="687"/>
      <c r="H1209" s="687"/>
      <c r="I1209" s="687"/>
    </row>
    <row r="1210" spans="2:9">
      <c r="C1210" s="687"/>
      <c r="D1210" s="687"/>
      <c r="E1210" s="687"/>
      <c r="F1210" s="687"/>
      <c r="G1210" s="687"/>
      <c r="H1210" s="687"/>
      <c r="I1210" s="687"/>
    </row>
    <row r="1211" spans="2:9">
      <c r="C1211" s="687"/>
      <c r="D1211" s="687"/>
      <c r="E1211" s="687"/>
      <c r="F1211" s="687"/>
      <c r="G1211" s="687"/>
      <c r="H1211" s="687"/>
      <c r="I1211" s="687"/>
    </row>
    <row r="1212" spans="2:9">
      <c r="C1212" s="687"/>
      <c r="D1212" s="687"/>
      <c r="E1212" s="687"/>
      <c r="F1212" s="687"/>
      <c r="G1212" s="687"/>
      <c r="H1212" s="687"/>
      <c r="I1212" s="687"/>
    </row>
    <row r="1213" spans="2:9">
      <c r="C1213" s="687"/>
      <c r="D1213" s="687"/>
      <c r="E1213" s="687"/>
      <c r="F1213" s="687"/>
      <c r="G1213" s="687"/>
      <c r="H1213" s="687"/>
      <c r="I1213" s="687"/>
    </row>
    <row r="1214" spans="2:9">
      <c r="C1214" s="687"/>
      <c r="D1214" s="687"/>
      <c r="E1214" s="687"/>
      <c r="F1214" s="687"/>
      <c r="G1214" s="687"/>
      <c r="H1214" s="687"/>
      <c r="I1214" s="687"/>
    </row>
    <row r="1215" spans="2:9">
      <c r="C1215" s="687"/>
      <c r="D1215" s="687"/>
      <c r="E1215" s="687"/>
      <c r="F1215" s="687"/>
      <c r="G1215" s="687"/>
      <c r="H1215" s="687"/>
      <c r="I1215" s="687"/>
    </row>
    <row r="1216" spans="2:9">
      <c r="C1216" s="687"/>
      <c r="D1216" s="687"/>
      <c r="E1216" s="687"/>
      <c r="F1216" s="687"/>
      <c r="G1216" s="687"/>
      <c r="H1216" s="687"/>
      <c r="I1216" s="687"/>
    </row>
    <row r="1217" spans="2:9">
      <c r="C1217" s="687"/>
      <c r="D1217" s="687"/>
      <c r="E1217" s="687"/>
      <c r="F1217" s="687"/>
      <c r="G1217" s="687"/>
      <c r="H1217" s="687"/>
      <c r="I1217" s="687"/>
    </row>
    <row r="1218" spans="2:9">
      <c r="C1218" s="687"/>
      <c r="D1218" s="687"/>
      <c r="E1218" s="687"/>
      <c r="F1218" s="687"/>
      <c r="G1218" s="687"/>
      <c r="H1218" s="687"/>
      <c r="I1218" s="687"/>
    </row>
    <row r="1219" spans="2:9" ht="15" thickBot="1">
      <c r="B1219" s="746"/>
      <c r="C1219" s="745"/>
      <c r="D1219" s="745"/>
      <c r="E1219" s="745"/>
      <c r="F1219" s="745"/>
      <c r="G1219" s="745"/>
      <c r="H1219" s="745"/>
      <c r="I1219" s="745"/>
    </row>
    <row r="1220" spans="2:9" ht="15" thickTop="1"/>
    <row r="1241" spans="2:9">
      <c r="B1241" s="743"/>
      <c r="C1241" s="743"/>
      <c r="D1241" s="743"/>
      <c r="E1241" s="743"/>
      <c r="F1241" s="743"/>
      <c r="G1241" s="743"/>
      <c r="H1241" s="743"/>
      <c r="I1241" s="743"/>
    </row>
    <row r="1243" spans="2:9">
      <c r="B1243" s="742" t="s">
        <v>286</v>
      </c>
      <c r="C1243" s="687"/>
      <c r="D1243" s="687"/>
      <c r="E1243" s="687"/>
      <c r="F1243" s="687"/>
      <c r="G1243" s="687"/>
      <c r="H1243" s="687"/>
      <c r="I1243" s="687"/>
    </row>
    <row r="1244" spans="2:9">
      <c r="C1244" s="687"/>
      <c r="D1244" s="687"/>
      <c r="E1244" s="687"/>
      <c r="F1244" s="687"/>
      <c r="G1244" s="687"/>
      <c r="H1244" s="687"/>
      <c r="I1244" s="687"/>
    </row>
    <row r="1245" spans="2:9">
      <c r="C1245" s="687"/>
      <c r="D1245" s="687"/>
      <c r="E1245" s="687"/>
      <c r="F1245" s="687"/>
      <c r="G1245" s="687"/>
      <c r="H1245" s="687"/>
      <c r="I1245" s="687"/>
    </row>
    <row r="1246" spans="2:9">
      <c r="C1246" s="687"/>
      <c r="D1246" s="687"/>
      <c r="E1246" s="687"/>
      <c r="F1246" s="687"/>
      <c r="G1246" s="687"/>
      <c r="H1246" s="687"/>
      <c r="I1246" s="687"/>
    </row>
    <row r="1247" spans="2:9">
      <c r="C1247" s="687"/>
      <c r="D1247" s="687"/>
      <c r="E1247" s="687"/>
      <c r="F1247" s="687"/>
      <c r="G1247" s="687"/>
      <c r="H1247" s="687"/>
      <c r="I1247" s="687"/>
    </row>
    <row r="1248" spans="2:9">
      <c r="C1248" s="687"/>
      <c r="D1248" s="687"/>
      <c r="E1248" s="687"/>
      <c r="F1248" s="687"/>
      <c r="G1248" s="687"/>
      <c r="H1248" s="687"/>
      <c r="I1248" s="687"/>
    </row>
    <row r="1249" spans="2:9">
      <c r="C1249" s="687"/>
      <c r="D1249" s="687"/>
      <c r="E1249" s="687"/>
      <c r="F1249" s="687"/>
      <c r="G1249" s="687"/>
      <c r="H1249" s="687"/>
      <c r="I1249" s="687"/>
    </row>
    <row r="1250" spans="2:9">
      <c r="C1250" s="687"/>
      <c r="D1250" s="687"/>
      <c r="E1250" s="687"/>
      <c r="F1250" s="687"/>
      <c r="G1250" s="687"/>
      <c r="H1250" s="687"/>
      <c r="I1250" s="687"/>
    </row>
    <row r="1251" spans="2:9">
      <c r="C1251" s="687"/>
      <c r="D1251" s="687"/>
      <c r="E1251" s="687"/>
      <c r="F1251" s="687"/>
      <c r="G1251" s="687"/>
      <c r="H1251" s="687"/>
      <c r="I1251" s="687"/>
    </row>
    <row r="1252" spans="2:9">
      <c r="C1252" s="687"/>
      <c r="D1252" s="687"/>
      <c r="E1252" s="687"/>
      <c r="F1252" s="687"/>
      <c r="G1252" s="687"/>
      <c r="H1252" s="687"/>
      <c r="I1252" s="687"/>
    </row>
    <row r="1253" spans="2:9">
      <c r="C1253" s="687"/>
      <c r="D1253" s="687"/>
      <c r="E1253" s="687"/>
      <c r="F1253" s="687"/>
      <c r="G1253" s="687"/>
      <c r="H1253" s="687"/>
      <c r="I1253" s="687"/>
    </row>
    <row r="1254" spans="2:9">
      <c r="C1254" s="687"/>
      <c r="D1254" s="687"/>
      <c r="E1254" s="687"/>
      <c r="F1254" s="687"/>
      <c r="G1254" s="687"/>
      <c r="H1254" s="687"/>
      <c r="I1254" s="687"/>
    </row>
    <row r="1255" spans="2:9">
      <c r="C1255" s="687"/>
      <c r="D1255" s="687"/>
      <c r="E1255" s="687"/>
      <c r="F1255" s="687"/>
      <c r="G1255" s="687"/>
      <c r="H1255" s="687"/>
      <c r="I1255" s="687"/>
    </row>
    <row r="1256" spans="2:9">
      <c r="C1256" s="687"/>
      <c r="D1256" s="687"/>
      <c r="E1256" s="687"/>
      <c r="F1256" s="687"/>
      <c r="G1256" s="687"/>
      <c r="H1256" s="687"/>
      <c r="I1256" s="687"/>
    </row>
    <row r="1257" spans="2:9" ht="15" thickBot="1">
      <c r="B1257" s="746"/>
      <c r="C1257" s="745"/>
      <c r="D1257" s="745"/>
      <c r="E1257" s="745"/>
      <c r="F1257" s="745"/>
      <c r="G1257" s="745"/>
      <c r="H1257" s="745"/>
      <c r="I1257" s="745"/>
    </row>
    <row r="1258" spans="2:9" ht="15" thickTop="1"/>
  </sheetData>
  <mergeCells count="101">
    <mergeCell ref="B729:B730"/>
    <mergeCell ref="C729:C730"/>
    <mergeCell ref="D729:D730"/>
    <mergeCell ref="E729:E730"/>
    <mergeCell ref="F729:F730"/>
    <mergeCell ref="B732:I732"/>
    <mergeCell ref="B720:I720"/>
    <mergeCell ref="B725:B726"/>
    <mergeCell ref="C725:C726"/>
    <mergeCell ref="D725:D726"/>
    <mergeCell ref="E725:E726"/>
    <mergeCell ref="F725:F726"/>
    <mergeCell ref="G725:G726"/>
    <mergeCell ref="H725:H726"/>
    <mergeCell ref="I725:I726"/>
    <mergeCell ref="H712:H713"/>
    <mergeCell ref="I712:I713"/>
    <mergeCell ref="B716:B717"/>
    <mergeCell ref="C716:C717"/>
    <mergeCell ref="D716:D717"/>
    <mergeCell ref="E716:E717"/>
    <mergeCell ref="F716:F717"/>
    <mergeCell ref="G696:I696"/>
    <mergeCell ref="B699:D699"/>
    <mergeCell ref="B700:D700"/>
    <mergeCell ref="B706:D706"/>
    <mergeCell ref="B712:B713"/>
    <mergeCell ref="C712:C713"/>
    <mergeCell ref="D712:D713"/>
    <mergeCell ref="E712:E713"/>
    <mergeCell ref="F712:F713"/>
    <mergeCell ref="G712:G713"/>
    <mergeCell ref="B695:D695"/>
    <mergeCell ref="B696:B697"/>
    <mergeCell ref="C696:C697"/>
    <mergeCell ref="D696:D697"/>
    <mergeCell ref="E696:E697"/>
    <mergeCell ref="F696:F697"/>
    <mergeCell ref="B687:I687"/>
    <mergeCell ref="B692:B693"/>
    <mergeCell ref="C692:C693"/>
    <mergeCell ref="D692:D693"/>
    <mergeCell ref="E692:E693"/>
    <mergeCell ref="F692:F693"/>
    <mergeCell ref="G692:G693"/>
    <mergeCell ref="H692:H693"/>
    <mergeCell ref="I692:I693"/>
    <mergeCell ref="B627:I627"/>
    <mergeCell ref="B639:I639"/>
    <mergeCell ref="B640:I640"/>
    <mergeCell ref="B642:I642"/>
    <mergeCell ref="B663:I663"/>
    <mergeCell ref="B686:I686"/>
    <mergeCell ref="B582:I582"/>
    <mergeCell ref="B584:I584"/>
    <mergeCell ref="B610:I610"/>
    <mergeCell ref="B612:I612"/>
    <mergeCell ref="B624:I624"/>
    <mergeCell ref="B625:I625"/>
    <mergeCell ref="B482:I482"/>
    <mergeCell ref="B484:I484"/>
    <mergeCell ref="B531:I531"/>
    <mergeCell ref="B532:I532"/>
    <mergeCell ref="B534:I534"/>
    <mergeCell ref="B581:I581"/>
    <mergeCell ref="B425:I425"/>
    <mergeCell ref="B445:I445"/>
    <mergeCell ref="B447:I447"/>
    <mergeCell ref="B467:I467"/>
    <mergeCell ref="B469:I469"/>
    <mergeCell ref="B481:I481"/>
    <mergeCell ref="B399:I399"/>
    <mergeCell ref="B401:I401"/>
    <mergeCell ref="B413:I413"/>
    <mergeCell ref="B415:I415"/>
    <mergeCell ref="B422:I422"/>
    <mergeCell ref="B423:I423"/>
    <mergeCell ref="B295:I295"/>
    <mergeCell ref="B297:I297"/>
    <mergeCell ref="B334:I334"/>
    <mergeCell ref="B336:I336"/>
    <mergeCell ref="B374:I374"/>
    <mergeCell ref="B376:I376"/>
    <mergeCell ref="B209:I209"/>
    <mergeCell ref="B273:I273"/>
    <mergeCell ref="B275:I275"/>
    <mergeCell ref="B49:I49"/>
    <mergeCell ref="B51:I51"/>
    <mergeCell ref="B79:I79"/>
    <mergeCell ref="B81:I81"/>
    <mergeCell ref="B108:I108"/>
    <mergeCell ref="B110:I110"/>
    <mergeCell ref="B2:I2"/>
    <mergeCell ref="B13:I13"/>
    <mergeCell ref="B15:I15"/>
    <mergeCell ref="B31:I31"/>
    <mergeCell ref="B32:I32"/>
    <mergeCell ref="B34:I34"/>
    <mergeCell ref="B141:I141"/>
    <mergeCell ref="B143:I143"/>
    <mergeCell ref="B207:I20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1482"/>
  <sheetViews>
    <sheetView view="pageBreakPreview" topLeftCell="A936" zoomScale="60" zoomScaleNormal="85" workbookViewId="0">
      <selection activeCell="A958" sqref="A958:XFD1107"/>
    </sheetView>
  </sheetViews>
  <sheetFormatPr baseColWidth="10" defaultRowHeight="14.4"/>
  <cols>
    <col min="1" max="1" width="5.6640625" customWidth="1"/>
    <col min="2" max="2" width="47.5546875" customWidth="1"/>
    <col min="3" max="7" width="19.88671875" customWidth="1"/>
    <col min="8" max="9" width="19.88671875" style="906" customWidth="1"/>
  </cols>
  <sheetData>
    <row r="1" spans="2:9">
      <c r="B1" s="14"/>
      <c r="C1" s="203"/>
      <c r="D1" s="203"/>
      <c r="E1" s="203"/>
      <c r="F1" s="203"/>
      <c r="G1" s="203"/>
      <c r="H1" s="203"/>
      <c r="I1" s="203"/>
    </row>
    <row r="2" spans="2:9">
      <c r="B2" s="1319" t="s">
        <v>6</v>
      </c>
      <c r="C2" s="1319"/>
      <c r="D2" s="1319"/>
      <c r="E2" s="1319"/>
      <c r="F2" s="1319"/>
      <c r="G2" s="1319"/>
      <c r="H2" s="1319"/>
      <c r="I2" s="1319"/>
    </row>
    <row r="3" spans="2:9">
      <c r="B3" s="13" t="s">
        <v>5</v>
      </c>
      <c r="C3" s="179"/>
      <c r="D3" s="179"/>
      <c r="E3" s="179"/>
      <c r="F3" s="179"/>
      <c r="G3" s="179"/>
      <c r="H3" s="179"/>
      <c r="I3" s="179"/>
    </row>
    <row r="4" spans="2:9">
      <c r="B4" s="15"/>
      <c r="C4" s="203"/>
      <c r="D4" s="203"/>
      <c r="E4" s="203"/>
      <c r="F4" s="203"/>
      <c r="G4" s="203"/>
      <c r="H4" s="203"/>
      <c r="I4" s="203"/>
    </row>
    <row r="5" spans="2:9">
      <c r="B5" s="16"/>
      <c r="C5" s="17">
        <v>2014</v>
      </c>
      <c r="D5" s="17">
        <v>2015</v>
      </c>
      <c r="E5" s="17">
        <v>2016</v>
      </c>
      <c r="F5" s="17">
        <v>2017</v>
      </c>
      <c r="G5" s="17">
        <v>2018</v>
      </c>
      <c r="H5" s="17">
        <v>2019</v>
      </c>
      <c r="I5" s="17">
        <v>2020</v>
      </c>
    </row>
    <row r="6" spans="2:9">
      <c r="B6" s="18" t="s">
        <v>482</v>
      </c>
      <c r="C6" s="29">
        <v>10383.760002361872</v>
      </c>
      <c r="D6" s="29">
        <v>10566.738372670285</v>
      </c>
      <c r="E6" s="29">
        <v>10752.94111295577</v>
      </c>
      <c r="F6" s="29">
        <v>10942.425041746827</v>
      </c>
      <c r="G6" s="29">
        <v>11135.247978804826</v>
      </c>
      <c r="H6" s="29">
        <v>11331.468762767314</v>
      </c>
      <c r="I6" s="914">
        <v>11677.406000000001</v>
      </c>
    </row>
    <row r="7" spans="2:9">
      <c r="B7" s="18" t="s">
        <v>112</v>
      </c>
      <c r="C7" s="29">
        <v>33236.685009735993</v>
      </c>
      <c r="D7" s="29">
        <v>33240.724474427552</v>
      </c>
      <c r="E7" s="29">
        <v>34188.510501810386</v>
      </c>
      <c r="F7" s="29">
        <v>37782.028770040197</v>
      </c>
      <c r="G7" s="29">
        <v>40581.289679240523</v>
      </c>
      <c r="H7" s="29">
        <v>41193.44023323615</v>
      </c>
      <c r="I7" s="29">
        <v>38350</v>
      </c>
    </row>
    <row r="8" spans="2:9">
      <c r="B8" s="18" t="s">
        <v>475</v>
      </c>
      <c r="C8" s="29">
        <f t="shared" ref="C8:H8" si="0">C7*1000/C6</f>
        <v>3200.8333207023306</v>
      </c>
      <c r="D8" s="29">
        <f t="shared" si="0"/>
        <v>3145.7885396690672</v>
      </c>
      <c r="E8" s="29">
        <f t="shared" si="0"/>
        <v>3179.4566847035067</v>
      </c>
      <c r="F8" s="29">
        <f t="shared" si="0"/>
        <v>3452.8021554542679</v>
      </c>
      <c r="G8" s="29">
        <f t="shared" si="0"/>
        <v>3644.3992766469323</v>
      </c>
      <c r="H8" s="29">
        <f t="shared" si="0"/>
        <v>3635.3133998470375</v>
      </c>
      <c r="I8" s="29">
        <f>I7*1000/I6</f>
        <v>3284.1197779712375</v>
      </c>
    </row>
    <row r="9" spans="2:9">
      <c r="B9" s="18" t="s">
        <v>483</v>
      </c>
      <c r="C9" s="204">
        <v>5.764602</v>
      </c>
      <c r="D9" s="204">
        <v>4.0610179999999998</v>
      </c>
      <c r="E9" s="204">
        <v>3.6245989999999999</v>
      </c>
      <c r="F9" s="204">
        <v>2.82239</v>
      </c>
      <c r="G9" s="204">
        <v>2.2714919999999998</v>
      </c>
      <c r="H9" s="204">
        <v>1.8392799844695329</v>
      </c>
      <c r="I9" s="204">
        <v>0.94743429196073314</v>
      </c>
    </row>
    <row r="10" spans="2:9">
      <c r="B10" s="18" t="s">
        <v>484</v>
      </c>
      <c r="C10" s="205"/>
      <c r="D10" s="205"/>
      <c r="E10" s="205"/>
      <c r="F10" s="205"/>
      <c r="G10" s="205"/>
      <c r="H10" s="205"/>
      <c r="I10" s="205"/>
    </row>
    <row r="11" spans="2:9">
      <c r="B11" s="21" t="s">
        <v>485</v>
      </c>
      <c r="C11" s="29">
        <v>6.86</v>
      </c>
      <c r="D11" s="29">
        <v>6.86</v>
      </c>
      <c r="E11" s="29">
        <v>6.86</v>
      </c>
      <c r="F11" s="29">
        <v>6.86</v>
      </c>
      <c r="G11" s="29">
        <v>6.86</v>
      </c>
      <c r="H11" s="29">
        <v>6.86</v>
      </c>
      <c r="I11" s="29">
        <v>6.86</v>
      </c>
    </row>
    <row r="12" spans="2:9" ht="15" thickBot="1">
      <c r="B12" s="22" t="s">
        <v>114</v>
      </c>
      <c r="C12" s="29">
        <v>6.86</v>
      </c>
      <c r="D12" s="29">
        <v>6.86</v>
      </c>
      <c r="E12" s="29">
        <v>6.86</v>
      </c>
      <c r="F12" s="29">
        <v>6.86</v>
      </c>
      <c r="G12" s="29">
        <v>6.86</v>
      </c>
      <c r="H12" s="29">
        <v>6.86</v>
      </c>
      <c r="I12" s="29">
        <v>6.86</v>
      </c>
    </row>
    <row r="13" spans="2:9" ht="15" thickTop="1">
      <c r="B13" s="1320" t="s">
        <v>486</v>
      </c>
      <c r="C13" s="1320"/>
      <c r="D13" s="1320"/>
      <c r="E13" s="1320"/>
      <c r="F13" s="1320"/>
      <c r="G13" s="1320"/>
      <c r="H13" s="1320"/>
      <c r="I13" s="1320"/>
    </row>
    <row r="14" spans="2:9">
      <c r="B14" s="18"/>
      <c r="C14" s="203"/>
      <c r="D14" s="203"/>
      <c r="E14" s="203"/>
      <c r="F14" s="203"/>
      <c r="G14" s="203"/>
      <c r="H14" s="203"/>
      <c r="I14" s="203"/>
    </row>
    <row r="15" spans="2:9">
      <c r="B15" s="1319" t="s">
        <v>8</v>
      </c>
      <c r="C15" s="1319"/>
      <c r="D15" s="1319"/>
      <c r="E15" s="1319"/>
      <c r="F15" s="1319"/>
      <c r="G15" s="1319"/>
      <c r="H15" s="1319"/>
      <c r="I15" s="1319"/>
    </row>
    <row r="16" spans="2:9">
      <c r="B16" s="13" t="s">
        <v>7</v>
      </c>
      <c r="C16" s="203"/>
      <c r="D16" s="203"/>
      <c r="E16" s="203"/>
      <c r="F16" s="203"/>
      <c r="G16" s="203"/>
      <c r="H16" s="203"/>
      <c r="I16" s="203"/>
    </row>
    <row r="17" spans="2:9">
      <c r="B17" s="26" t="s">
        <v>115</v>
      </c>
      <c r="C17" s="203"/>
      <c r="D17" s="203"/>
      <c r="E17" s="203"/>
      <c r="F17" s="203"/>
      <c r="G17" s="203"/>
      <c r="H17" s="203"/>
      <c r="I17" s="203"/>
    </row>
    <row r="18" spans="2:9">
      <c r="B18" s="27"/>
      <c r="C18" s="203"/>
      <c r="D18" s="203"/>
      <c r="E18" s="203"/>
      <c r="F18" s="203"/>
      <c r="G18" s="203"/>
      <c r="H18" s="203"/>
      <c r="I18" s="203"/>
    </row>
    <row r="19" spans="2:9">
      <c r="B19" s="16"/>
      <c r="C19" s="17">
        <v>2014</v>
      </c>
      <c r="D19" s="17">
        <v>2015</v>
      </c>
      <c r="E19" s="17">
        <v>2016</v>
      </c>
      <c r="F19" s="17">
        <v>2017</v>
      </c>
      <c r="G19" s="17">
        <v>2018</v>
      </c>
      <c r="H19" s="17">
        <v>2019</v>
      </c>
      <c r="I19" s="17">
        <v>2020</v>
      </c>
    </row>
    <row r="20" spans="2:9">
      <c r="B20" s="28" t="s">
        <v>116</v>
      </c>
      <c r="C20" s="206">
        <v>5345.5679490364428</v>
      </c>
      <c r="D20" s="206">
        <v>5419.9084727142854</v>
      </c>
      <c r="E20" s="206">
        <v>5396.5147971064125</v>
      </c>
      <c r="F20" s="206">
        <v>5884.9597287638499</v>
      </c>
      <c r="G20" s="206">
        <v>6128.0530814927115</v>
      </c>
      <c r="H20" s="206">
        <v>6071.3892365830889</v>
      </c>
      <c r="I20" s="206">
        <v>6820.5517205043743</v>
      </c>
    </row>
    <row r="21" spans="2:9">
      <c r="B21" s="30" t="s">
        <v>117</v>
      </c>
      <c r="C21" s="36" t="s">
        <v>139</v>
      </c>
      <c r="D21" s="36" t="s">
        <v>139</v>
      </c>
      <c r="E21" s="36" t="s">
        <v>139</v>
      </c>
      <c r="F21" s="36" t="s">
        <v>139</v>
      </c>
      <c r="G21" s="36" t="s">
        <v>139</v>
      </c>
      <c r="H21" s="36" t="s">
        <v>139</v>
      </c>
      <c r="I21" s="36" t="s">
        <v>139</v>
      </c>
    </row>
    <row r="22" spans="2:9">
      <c r="B22" s="31" t="s">
        <v>118</v>
      </c>
      <c r="C22" s="206"/>
      <c r="D22" s="206"/>
      <c r="E22" s="206"/>
      <c r="F22" s="206"/>
      <c r="G22" s="206"/>
      <c r="H22" s="206"/>
      <c r="I22" s="206"/>
    </row>
    <row r="23" spans="2:9">
      <c r="B23" s="32" t="s">
        <v>119</v>
      </c>
      <c r="C23" s="36" t="s">
        <v>139</v>
      </c>
      <c r="D23" s="36" t="s">
        <v>139</v>
      </c>
      <c r="E23" s="36" t="s">
        <v>139</v>
      </c>
      <c r="F23" s="36" t="s">
        <v>139</v>
      </c>
      <c r="G23" s="36" t="s">
        <v>139</v>
      </c>
      <c r="H23" s="36" t="s">
        <v>139</v>
      </c>
      <c r="I23" s="36" t="s">
        <v>139</v>
      </c>
    </row>
    <row r="24" spans="2:9">
      <c r="B24" s="32" t="s">
        <v>120</v>
      </c>
      <c r="C24" s="36" t="s">
        <v>139</v>
      </c>
      <c r="D24" s="36" t="s">
        <v>139</v>
      </c>
      <c r="E24" s="36" t="s">
        <v>139</v>
      </c>
      <c r="F24" s="36" t="s">
        <v>139</v>
      </c>
      <c r="G24" s="36" t="s">
        <v>139</v>
      </c>
      <c r="H24" s="36" t="s">
        <v>139</v>
      </c>
      <c r="I24" s="36" t="s">
        <v>139</v>
      </c>
    </row>
    <row r="25" spans="2:9">
      <c r="B25" s="30" t="s">
        <v>121</v>
      </c>
      <c r="C25" s="206">
        <v>8447.0010603702613</v>
      </c>
      <c r="D25" s="206">
        <v>9010.9373989329433</v>
      </c>
      <c r="E25" s="206">
        <v>9156.2902219241969</v>
      </c>
      <c r="F25" s="206">
        <v>9685.7992099212825</v>
      </c>
      <c r="G25" s="206">
        <v>9974.5905606982469</v>
      </c>
      <c r="H25" s="206">
        <v>9587.5154708673454</v>
      </c>
      <c r="I25" s="206">
        <v>10803.183451577261</v>
      </c>
    </row>
    <row r="26" spans="2:9">
      <c r="B26" s="30" t="s">
        <v>122</v>
      </c>
      <c r="C26" s="206"/>
      <c r="D26" s="206"/>
      <c r="E26" s="206"/>
      <c r="F26" s="206"/>
      <c r="G26" s="206"/>
      <c r="H26" s="206"/>
      <c r="I26" s="206"/>
    </row>
    <row r="27" spans="2:9">
      <c r="B27" s="33" t="s">
        <v>123</v>
      </c>
      <c r="C27" s="36">
        <v>4.2734406020408162</v>
      </c>
      <c r="D27" s="36">
        <v>37.86036546065597</v>
      </c>
      <c r="E27" s="36">
        <v>93.089897338134037</v>
      </c>
      <c r="F27" s="36">
        <v>137.50080341051228</v>
      </c>
      <c r="G27" s="36">
        <v>183.30758673621028</v>
      </c>
      <c r="H27" s="36">
        <v>219.08479040182323</v>
      </c>
      <c r="I27" s="36">
        <v>330.78204253425673</v>
      </c>
    </row>
    <row r="28" spans="2:9">
      <c r="B28" s="33" t="s">
        <v>125</v>
      </c>
      <c r="C28" s="36" t="s">
        <v>139</v>
      </c>
      <c r="D28" s="36" t="s">
        <v>139</v>
      </c>
      <c r="E28" s="36" t="s">
        <v>139</v>
      </c>
      <c r="F28" s="36" t="s">
        <v>139</v>
      </c>
      <c r="G28" s="36" t="s">
        <v>139</v>
      </c>
      <c r="H28" s="36" t="s">
        <v>139</v>
      </c>
      <c r="I28" s="36" t="s">
        <v>139</v>
      </c>
    </row>
    <row r="29" spans="2:9">
      <c r="B29" s="33" t="s">
        <v>126</v>
      </c>
      <c r="C29" s="36" t="s">
        <v>139</v>
      </c>
      <c r="D29" s="36" t="s">
        <v>139</v>
      </c>
      <c r="E29" s="36" t="s">
        <v>139</v>
      </c>
      <c r="F29" s="36" t="s">
        <v>139</v>
      </c>
      <c r="G29" s="36" t="s">
        <v>139</v>
      </c>
      <c r="H29" s="36" t="s">
        <v>139</v>
      </c>
      <c r="I29" s="36" t="s">
        <v>139</v>
      </c>
    </row>
    <row r="30" spans="2:9" ht="15" thickBot="1">
      <c r="B30" s="22" t="s">
        <v>127</v>
      </c>
      <c r="C30" s="36" t="s">
        <v>139</v>
      </c>
      <c r="D30" s="36" t="s">
        <v>139</v>
      </c>
      <c r="E30" s="36" t="s">
        <v>139</v>
      </c>
      <c r="F30" s="36" t="s">
        <v>139</v>
      </c>
      <c r="G30" s="36" t="s">
        <v>139</v>
      </c>
      <c r="H30" s="36" t="s">
        <v>139</v>
      </c>
      <c r="I30" s="36" t="s">
        <v>139</v>
      </c>
    </row>
    <row r="31" spans="2:9" ht="15" thickTop="1">
      <c r="B31" s="1320" t="s">
        <v>486</v>
      </c>
      <c r="C31" s="1320"/>
      <c r="D31" s="1320"/>
      <c r="E31" s="1320"/>
      <c r="F31" s="1320"/>
      <c r="G31" s="1320"/>
      <c r="H31" s="1320"/>
      <c r="I31" s="1320"/>
    </row>
    <row r="32" spans="2:9">
      <c r="B32" s="1316"/>
      <c r="C32" s="1316"/>
      <c r="D32" s="1316"/>
      <c r="E32" s="1316"/>
      <c r="F32" s="1316"/>
      <c r="G32" s="1316"/>
      <c r="H32" s="1316"/>
      <c r="I32" s="1316"/>
    </row>
    <row r="33" spans="2:9">
      <c r="B33" s="27"/>
      <c r="C33" s="203"/>
      <c r="D33" s="203"/>
      <c r="E33" s="203"/>
      <c r="F33" s="203"/>
      <c r="G33" s="203"/>
      <c r="H33" s="203"/>
      <c r="I33" s="203"/>
    </row>
    <row r="34" spans="2:9">
      <c r="B34" s="1319" t="s">
        <v>10</v>
      </c>
      <c r="C34" s="1319"/>
      <c r="D34" s="1319"/>
      <c r="E34" s="1319"/>
      <c r="F34" s="1319"/>
      <c r="G34" s="1319"/>
      <c r="H34" s="1319"/>
      <c r="I34" s="1319"/>
    </row>
    <row r="35" spans="2:9">
      <c r="B35" s="13" t="s">
        <v>9</v>
      </c>
      <c r="C35" s="203"/>
      <c r="D35" s="203"/>
      <c r="E35" s="203"/>
      <c r="F35" s="203"/>
      <c r="G35" s="203"/>
      <c r="H35" s="203"/>
      <c r="I35" s="203"/>
    </row>
    <row r="36" spans="2:9">
      <c r="B36" s="35" t="s">
        <v>115</v>
      </c>
      <c r="C36" s="203"/>
      <c r="D36" s="203"/>
      <c r="E36" s="203"/>
      <c r="F36" s="203"/>
      <c r="G36" s="203"/>
      <c r="H36" s="203"/>
      <c r="I36" s="203"/>
    </row>
    <row r="37" spans="2:9">
      <c r="B37" s="27"/>
      <c r="C37" s="203"/>
      <c r="D37" s="203"/>
      <c r="E37" s="203"/>
      <c r="F37" s="203"/>
      <c r="G37" s="203"/>
      <c r="H37" s="203"/>
      <c r="I37" s="203"/>
    </row>
    <row r="38" spans="2:9">
      <c r="B38" s="16"/>
      <c r="C38" s="17">
        <v>2014</v>
      </c>
      <c r="D38" s="17">
        <v>2015</v>
      </c>
      <c r="E38" s="17">
        <v>2016</v>
      </c>
      <c r="F38" s="17">
        <v>2017</v>
      </c>
      <c r="G38" s="17">
        <v>2018</v>
      </c>
      <c r="H38" s="17">
        <v>2019</v>
      </c>
      <c r="I38" s="17">
        <v>2020</v>
      </c>
    </row>
    <row r="39" spans="2:9">
      <c r="B39" s="28" t="s">
        <v>129</v>
      </c>
      <c r="C39" s="207">
        <v>2237.3372832262276</v>
      </c>
      <c r="D39" s="207">
        <v>4117.7442426672878</v>
      </c>
      <c r="E39" s="207">
        <v>2933.0539358600581</v>
      </c>
      <c r="F39" s="207">
        <v>3143.4589084340992</v>
      </c>
      <c r="G39" s="207">
        <v>2925.7452739742503</v>
      </c>
      <c r="H39" s="207">
        <v>2513.6774975903554</v>
      </c>
      <c r="I39" s="207">
        <v>3446.1035245935745</v>
      </c>
    </row>
    <row r="40" spans="2:9">
      <c r="B40" s="33" t="s">
        <v>133</v>
      </c>
      <c r="C40" s="36">
        <v>828.20173464113884</v>
      </c>
      <c r="D40" s="36">
        <v>1370.292347623556</v>
      </c>
      <c r="E40" s="36">
        <v>1406.9854227405247</v>
      </c>
      <c r="F40" s="36">
        <v>1398.3967605492016</v>
      </c>
      <c r="G40" s="36">
        <v>1416.5641296698618</v>
      </c>
      <c r="H40" s="36">
        <v>1377.534008036801</v>
      </c>
      <c r="I40" s="36">
        <v>1268.6192118895754</v>
      </c>
    </row>
    <row r="41" spans="2:9">
      <c r="B41" s="37" t="s">
        <v>130</v>
      </c>
      <c r="C41" s="36">
        <v>369.1012032111388</v>
      </c>
      <c r="D41" s="36">
        <v>854.02070514355614</v>
      </c>
      <c r="E41" s="36">
        <v>873.57725947521863</v>
      </c>
      <c r="F41" s="36">
        <v>910.82893061920174</v>
      </c>
      <c r="G41" s="36">
        <v>965.635320049862</v>
      </c>
      <c r="H41" s="36">
        <v>873.83825105680103</v>
      </c>
      <c r="I41" s="36">
        <v>867.2134449095754</v>
      </c>
    </row>
    <row r="42" spans="2:9">
      <c r="B42" s="37" t="s">
        <v>131</v>
      </c>
      <c r="C42" s="36">
        <v>459.10053143000005</v>
      </c>
      <c r="D42" s="36">
        <v>516.27164247999985</v>
      </c>
      <c r="E42" s="36">
        <v>533.40816326530603</v>
      </c>
      <c r="F42" s="36">
        <v>487.5678299299999</v>
      </c>
      <c r="G42" s="36">
        <v>450.92880961999987</v>
      </c>
      <c r="H42" s="36">
        <v>503.69575698</v>
      </c>
      <c r="I42" s="36">
        <v>401.40576698000001</v>
      </c>
    </row>
    <row r="43" spans="2:9">
      <c r="B43" s="33" t="s">
        <v>132</v>
      </c>
      <c r="C43" s="36">
        <v>1409.1355485850888</v>
      </c>
      <c r="D43" s="36">
        <v>2747.4518950437318</v>
      </c>
      <c r="E43" s="36">
        <v>1526.0685131195335</v>
      </c>
      <c r="F43" s="36">
        <v>1745.0621478848973</v>
      </c>
      <c r="G43" s="36">
        <v>1509.1811443043887</v>
      </c>
      <c r="H43" s="36">
        <v>1136.1434895535544</v>
      </c>
      <c r="I43" s="36">
        <v>2177.484312703999</v>
      </c>
    </row>
    <row r="44" spans="2:9">
      <c r="B44" s="37" t="s">
        <v>130</v>
      </c>
      <c r="C44" s="36">
        <v>1188.3376533993569</v>
      </c>
      <c r="D44" s="36">
        <v>2357.822157434402</v>
      </c>
      <c r="E44" s="36">
        <v>1146.0903790087464</v>
      </c>
      <c r="F44" s="36">
        <v>1431.4625344711772</v>
      </c>
      <c r="G44" s="36">
        <v>1294.2803042795838</v>
      </c>
      <c r="H44" s="36">
        <v>732.26215345340279</v>
      </c>
      <c r="I44" s="36">
        <v>1672.9647172717659</v>
      </c>
    </row>
    <row r="45" spans="2:9">
      <c r="B45" s="37" t="s">
        <v>131</v>
      </c>
      <c r="C45" s="36">
        <v>220.79789518573196</v>
      </c>
      <c r="D45" s="36">
        <v>389.62973760932942</v>
      </c>
      <c r="E45" s="36">
        <v>379.97813411078715</v>
      </c>
      <c r="F45" s="36">
        <v>313.59961341372002</v>
      </c>
      <c r="G45" s="36">
        <v>214.90084002480475</v>
      </c>
      <c r="H45" s="36">
        <v>403.8813361001516</v>
      </c>
      <c r="I45" s="36">
        <v>504.51959543223307</v>
      </c>
    </row>
    <row r="46" spans="2:9" s="1152" customFormat="1">
      <c r="B46" s="37"/>
      <c r="C46" s="36"/>
      <c r="D46" s="36"/>
      <c r="E46" s="36"/>
      <c r="F46" s="36"/>
      <c r="G46" s="36"/>
      <c r="H46" s="36"/>
      <c r="I46" s="36"/>
    </row>
    <row r="47" spans="2:9">
      <c r="B47" s="28" t="s">
        <v>134</v>
      </c>
      <c r="C47" s="20"/>
      <c r="D47" s="36"/>
      <c r="E47" s="36"/>
      <c r="F47" s="36"/>
      <c r="G47" s="36"/>
      <c r="H47" s="36"/>
      <c r="I47" s="36"/>
    </row>
    <row r="48" spans="2:9" ht="15" thickBot="1">
      <c r="B48" s="39" t="s">
        <v>135</v>
      </c>
      <c r="C48" s="40">
        <v>190.57313214285713</v>
      </c>
      <c r="D48" s="40">
        <v>28.724110787172012</v>
      </c>
      <c r="E48" s="40">
        <v>168.34137101311953</v>
      </c>
      <c r="F48" s="40">
        <v>745.14854675218658</v>
      </c>
      <c r="G48" s="40">
        <v>901.37537727551023</v>
      </c>
      <c r="H48" s="40">
        <v>3213.1686943177842</v>
      </c>
      <c r="I48" s="40">
        <v>2997.5218658892127</v>
      </c>
    </row>
    <row r="49" spans="2:9" ht="15" thickTop="1">
      <c r="B49" s="1320" t="s">
        <v>486</v>
      </c>
      <c r="C49" s="1320"/>
      <c r="D49" s="1320"/>
      <c r="E49" s="1320"/>
      <c r="F49" s="1320"/>
      <c r="G49" s="1320"/>
      <c r="H49" s="1320"/>
      <c r="I49" s="1320"/>
    </row>
    <row r="50" spans="2:9">
      <c r="B50" s="27"/>
      <c r="C50" s="203"/>
      <c r="D50" s="203"/>
      <c r="E50" s="203"/>
      <c r="F50" s="203"/>
      <c r="G50" s="203"/>
      <c r="H50" s="203"/>
      <c r="I50" s="203"/>
    </row>
    <row r="51" spans="2:9">
      <c r="B51" s="1319" t="s">
        <v>12</v>
      </c>
      <c r="C51" s="1319"/>
      <c r="D51" s="1319"/>
      <c r="E51" s="1319"/>
      <c r="F51" s="1319"/>
      <c r="G51" s="1319"/>
      <c r="H51" s="1319"/>
      <c r="I51" s="1319"/>
    </row>
    <row r="52" spans="2:9">
      <c r="B52" s="13" t="s">
        <v>11</v>
      </c>
      <c r="C52" s="203"/>
      <c r="D52" s="203"/>
      <c r="E52" s="203"/>
      <c r="F52" s="203"/>
      <c r="G52" s="203"/>
      <c r="H52" s="203"/>
      <c r="I52" s="203"/>
    </row>
    <row r="53" spans="2:9">
      <c r="B53" s="26" t="s">
        <v>115</v>
      </c>
      <c r="C53" s="203"/>
      <c r="D53" s="203"/>
      <c r="E53" s="203"/>
      <c r="F53" s="203"/>
      <c r="G53" s="203"/>
      <c r="H53" s="203"/>
      <c r="I53" s="203"/>
    </row>
    <row r="54" spans="2:9">
      <c r="B54" s="27"/>
      <c r="C54" s="203"/>
      <c r="D54" s="203"/>
      <c r="E54" s="203"/>
      <c r="F54" s="203"/>
      <c r="G54" s="203"/>
      <c r="H54" s="203"/>
      <c r="I54" s="203"/>
    </row>
    <row r="55" spans="2:9">
      <c r="B55" s="16"/>
      <c r="C55" s="17">
        <v>2014</v>
      </c>
      <c r="D55" s="17">
        <v>2015</v>
      </c>
      <c r="E55" s="17">
        <v>2016</v>
      </c>
      <c r="F55" s="17">
        <v>2017</v>
      </c>
      <c r="G55" s="17">
        <v>2018</v>
      </c>
      <c r="H55" s="17">
        <v>2019</v>
      </c>
      <c r="I55" s="17">
        <v>2020</v>
      </c>
    </row>
    <row r="56" spans="2:9">
      <c r="B56" s="27" t="s">
        <v>136</v>
      </c>
      <c r="C56" s="36">
        <v>6028.0430454956249</v>
      </c>
      <c r="D56" s="36">
        <v>6254.2131825947527</v>
      </c>
      <c r="E56" s="36">
        <v>6286.5305018513109</v>
      </c>
      <c r="F56" s="36">
        <v>6751.5149118075797</v>
      </c>
      <c r="G56" s="36">
        <v>7133.2277994606411</v>
      </c>
      <c r="H56" s="36">
        <v>7161.2539321137019</v>
      </c>
      <c r="I56" s="36">
        <v>7813.0181516472303</v>
      </c>
    </row>
    <row r="57" spans="2:9">
      <c r="B57" s="26"/>
      <c r="C57" s="36"/>
      <c r="D57" s="36"/>
      <c r="E57" s="36"/>
      <c r="F57" s="36"/>
      <c r="G57" s="36"/>
      <c r="H57" s="36"/>
      <c r="I57" s="36"/>
    </row>
    <row r="58" spans="2:9">
      <c r="B58" s="208" t="s">
        <v>137</v>
      </c>
      <c r="C58" s="36"/>
      <c r="D58" s="36"/>
      <c r="E58" s="36"/>
      <c r="F58" s="36"/>
      <c r="G58" s="36"/>
      <c r="H58" s="36"/>
      <c r="I58" s="36"/>
    </row>
    <row r="59" spans="2:9">
      <c r="B59" s="209" t="s">
        <v>487</v>
      </c>
      <c r="C59" s="36"/>
      <c r="D59" s="36"/>
      <c r="E59" s="36"/>
      <c r="F59" s="36"/>
      <c r="G59" s="36"/>
      <c r="H59" s="36"/>
      <c r="I59" s="36"/>
    </row>
    <row r="60" spans="2:9">
      <c r="B60" s="210" t="s">
        <v>488</v>
      </c>
      <c r="C60" s="36">
        <v>1881.7801457725948</v>
      </c>
      <c r="D60" s="36">
        <v>1842.4016909620989</v>
      </c>
      <c r="E60" s="36">
        <v>1772.7265306122449</v>
      </c>
      <c r="F60" s="36">
        <v>1806.6110204081631</v>
      </c>
      <c r="G60" s="36">
        <v>1970.7375218658892</v>
      </c>
      <c r="H60" s="36">
        <v>1964.2703790087462</v>
      </c>
      <c r="I60" s="36">
        <v>2236.9876967930027</v>
      </c>
    </row>
    <row r="61" spans="2:9">
      <c r="B61" s="210" t="s">
        <v>489</v>
      </c>
      <c r="C61" s="36">
        <v>3085.0450583090378</v>
      </c>
      <c r="D61" s="36">
        <v>3146.8632944606411</v>
      </c>
      <c r="E61" s="36">
        <v>3130.9316763848396</v>
      </c>
      <c r="F61" s="36">
        <v>3524.6901311953352</v>
      </c>
      <c r="G61" s="36">
        <v>3562.0091690962099</v>
      </c>
      <c r="H61" s="36">
        <v>3555.9553498542273</v>
      </c>
      <c r="I61" s="36">
        <v>3906.4054810495622</v>
      </c>
    </row>
    <row r="62" spans="2:9">
      <c r="B62" s="210" t="s">
        <v>490</v>
      </c>
      <c r="C62" s="36">
        <v>512.34917638483967</v>
      </c>
      <c r="D62" s="36">
        <v>586.25055393586001</v>
      </c>
      <c r="E62" s="36">
        <v>627.54454810495611</v>
      </c>
      <c r="F62" s="36">
        <v>683.10378279883378</v>
      </c>
      <c r="G62" s="36">
        <v>699.12276239067046</v>
      </c>
      <c r="H62" s="36">
        <v>723.57761661807569</v>
      </c>
      <c r="I62" s="36">
        <v>777.78290087463552</v>
      </c>
    </row>
    <row r="63" spans="2:9">
      <c r="B63" s="210" t="s">
        <v>491</v>
      </c>
      <c r="C63" s="36">
        <v>231.20393877551018</v>
      </c>
      <c r="D63" s="36">
        <v>320.67976093294459</v>
      </c>
      <c r="E63" s="36">
        <v>376.85138483965011</v>
      </c>
      <c r="F63" s="36">
        <v>332.88204081632654</v>
      </c>
      <c r="G63" s="36">
        <v>439.86484548104954</v>
      </c>
      <c r="H63" s="36">
        <v>445.19933527696787</v>
      </c>
      <c r="I63" s="36">
        <v>413.45997959183666</v>
      </c>
    </row>
    <row r="64" spans="2:9">
      <c r="B64" s="210" t="s">
        <v>492</v>
      </c>
      <c r="C64" s="36">
        <v>141.69289212827988</v>
      </c>
      <c r="D64" s="36">
        <v>167.46017638483966</v>
      </c>
      <c r="E64" s="36">
        <v>179.92635714285714</v>
      </c>
      <c r="F64" s="36">
        <v>194.46460932944603</v>
      </c>
      <c r="G64" s="36">
        <v>241.17986734693875</v>
      </c>
      <c r="H64" s="36">
        <v>244.67688629737609</v>
      </c>
      <c r="I64" s="36">
        <v>238.10902040816325</v>
      </c>
    </row>
    <row r="65" spans="2:9">
      <c r="B65" s="211"/>
      <c r="C65" s="36"/>
      <c r="D65" s="36"/>
      <c r="E65" s="36"/>
      <c r="F65" s="36"/>
      <c r="G65" s="36"/>
      <c r="H65" s="36"/>
      <c r="I65" s="36"/>
    </row>
    <row r="66" spans="2:9">
      <c r="B66" s="208" t="s">
        <v>149</v>
      </c>
      <c r="C66" s="36"/>
      <c r="D66" s="36"/>
      <c r="E66" s="36"/>
      <c r="F66" s="36"/>
      <c r="G66" s="36"/>
      <c r="H66" s="36"/>
      <c r="I66" s="36"/>
    </row>
    <row r="67" spans="2:9">
      <c r="B67" s="209" t="s">
        <v>487</v>
      </c>
      <c r="C67" s="36"/>
      <c r="D67" s="36"/>
      <c r="E67" s="36"/>
      <c r="F67" s="36"/>
      <c r="G67" s="36"/>
      <c r="H67" s="36"/>
      <c r="I67" s="36"/>
    </row>
    <row r="68" spans="2:9">
      <c r="B68" s="210" t="s">
        <v>493</v>
      </c>
      <c r="C68" s="36">
        <v>83.738763848396488</v>
      </c>
      <c r="D68" s="36">
        <v>91.046359329446062</v>
      </c>
      <c r="E68" s="36">
        <v>93.899763119533517</v>
      </c>
      <c r="F68" s="36">
        <v>99.378048104956264</v>
      </c>
      <c r="G68" s="36">
        <v>104.32904883381923</v>
      </c>
      <c r="H68" s="36">
        <v>109.36761588921283</v>
      </c>
      <c r="I68" s="36">
        <v>112.67574052478135</v>
      </c>
    </row>
    <row r="69" spans="2:9">
      <c r="B69" s="210" t="s">
        <v>494</v>
      </c>
      <c r="C69" s="36">
        <v>31.371468513119531</v>
      </c>
      <c r="D69" s="36">
        <v>34.797672303206994</v>
      </c>
      <c r="E69" s="36">
        <v>37.023042565597663</v>
      </c>
      <c r="F69" s="36">
        <v>39.770808746355684</v>
      </c>
      <c r="G69" s="36">
        <v>42.58325801749271</v>
      </c>
      <c r="H69" s="36">
        <v>46.122769096209908</v>
      </c>
      <c r="I69" s="36">
        <v>48.497962390670558</v>
      </c>
    </row>
    <row r="70" spans="2:9">
      <c r="B70" s="210" t="s">
        <v>495</v>
      </c>
      <c r="C70" s="36">
        <v>34.743993294460637</v>
      </c>
      <c r="D70" s="36">
        <v>36.957174198250726</v>
      </c>
      <c r="E70" s="36">
        <v>38.636372303206997</v>
      </c>
      <c r="F70" s="36">
        <v>40.360736588921284</v>
      </c>
      <c r="G70" s="36">
        <v>41.992987172011659</v>
      </c>
      <c r="H70" s="36">
        <v>44.038940379008743</v>
      </c>
      <c r="I70" s="36">
        <v>45.594989358600586</v>
      </c>
    </row>
    <row r="71" spans="2:9">
      <c r="B71" s="210" t="s">
        <v>496</v>
      </c>
      <c r="C71" s="36">
        <v>16.194174854227406</v>
      </c>
      <c r="D71" s="36">
        <v>17.185353790087461</v>
      </c>
      <c r="E71" s="36">
        <v>17.872971064139939</v>
      </c>
      <c r="F71" s="36">
        <v>18.566849708454811</v>
      </c>
      <c r="G71" s="36">
        <v>19.224558819241981</v>
      </c>
      <c r="H71" s="36">
        <v>19.95687864431487</v>
      </c>
      <c r="I71" s="36">
        <v>20.478437682215741</v>
      </c>
    </row>
    <row r="72" spans="2:9">
      <c r="B72" s="210" t="s">
        <v>497</v>
      </c>
      <c r="C72" s="36">
        <v>6.5028160641399406</v>
      </c>
      <c r="D72" s="36">
        <v>6.9100578717201158</v>
      </c>
      <c r="E72" s="36">
        <v>7.2088347521865872</v>
      </c>
      <c r="F72" s="36">
        <v>7.5334448979591828</v>
      </c>
      <c r="G72" s="36">
        <v>7.8084863556851314</v>
      </c>
      <c r="H72" s="36">
        <v>8.0881610495626823</v>
      </c>
      <c r="I72" s="36">
        <v>8.281177230320699</v>
      </c>
    </row>
    <row r="73" spans="2:9">
      <c r="B73" s="210" t="s">
        <v>498</v>
      </c>
      <c r="C73" s="36">
        <v>3.4206175510204084</v>
      </c>
      <c r="D73" s="36">
        <v>3.6610884256559761</v>
      </c>
      <c r="E73" s="36">
        <v>3.9090209620991248</v>
      </c>
      <c r="F73" s="36">
        <v>4.1534392128279878</v>
      </c>
      <c r="G73" s="36">
        <v>4.3752940816326529</v>
      </c>
      <c r="H73" s="36">
        <v>0</v>
      </c>
      <c r="I73" s="36">
        <v>4.7447657434402331</v>
      </c>
    </row>
    <row r="74" spans="2:9">
      <c r="B74" s="26"/>
      <c r="C74" s="29"/>
      <c r="D74" s="29"/>
      <c r="E74" s="29"/>
      <c r="F74" s="29"/>
      <c r="G74" s="29"/>
      <c r="H74" s="29"/>
      <c r="I74" s="29"/>
    </row>
    <row r="75" spans="2:9">
      <c r="B75" s="42" t="s">
        <v>499</v>
      </c>
      <c r="C75" s="36">
        <v>682.47509645918274</v>
      </c>
      <c r="D75" s="36">
        <v>834.30472778425758</v>
      </c>
      <c r="E75" s="36">
        <v>890.01570474489836</v>
      </c>
      <c r="F75" s="36">
        <v>866.56024708454822</v>
      </c>
      <c r="G75" s="36">
        <v>1005.1747179679301</v>
      </c>
      <c r="H75" s="36">
        <v>1089.8647192857136</v>
      </c>
      <c r="I75" s="36">
        <v>992.466431142857</v>
      </c>
    </row>
    <row r="76" spans="2:9" ht="15" thickBot="1">
      <c r="B76" s="43" t="s">
        <v>500</v>
      </c>
      <c r="C76" s="23">
        <v>5345.5679490364428</v>
      </c>
      <c r="D76" s="23">
        <v>5419.9084548104956</v>
      </c>
      <c r="E76" s="23">
        <v>5396.5147971064125</v>
      </c>
      <c r="F76" s="23">
        <v>5884.9546647230318</v>
      </c>
      <c r="G76" s="23">
        <v>6128.0530814927115</v>
      </c>
      <c r="H76" s="23">
        <v>6071.3892128279886</v>
      </c>
      <c r="I76" s="23">
        <v>6820.5517205043734</v>
      </c>
    </row>
    <row r="77" spans="2:9" ht="15" thickTop="1">
      <c r="B77" s="1320" t="s">
        <v>486</v>
      </c>
      <c r="C77" s="1320"/>
      <c r="D77" s="1320"/>
      <c r="E77" s="1320"/>
      <c r="F77" s="1320"/>
      <c r="G77" s="1320"/>
      <c r="H77" s="1320"/>
      <c r="I77" s="1320"/>
    </row>
    <row r="78" spans="2:9">
      <c r="B78" s="27"/>
      <c r="C78" s="203"/>
      <c r="D78" s="203"/>
      <c r="E78" s="203"/>
      <c r="F78" s="203"/>
      <c r="G78" s="203"/>
      <c r="H78" s="203"/>
      <c r="I78" s="203"/>
    </row>
    <row r="79" spans="2:9">
      <c r="B79" s="1319" t="s">
        <v>14</v>
      </c>
      <c r="C79" s="1319"/>
      <c r="D79" s="1319"/>
      <c r="E79" s="1319"/>
      <c r="F79" s="1319"/>
      <c r="G79" s="1319"/>
      <c r="H79" s="1319"/>
      <c r="I79" s="1319"/>
    </row>
    <row r="80" spans="2:9">
      <c r="B80" s="13" t="s">
        <v>13</v>
      </c>
      <c r="C80" s="203"/>
      <c r="D80" s="203"/>
      <c r="E80" s="203"/>
      <c r="F80" s="203"/>
      <c r="G80" s="203"/>
      <c r="H80" s="203"/>
      <c r="I80" s="203"/>
    </row>
    <row r="81" spans="2:9">
      <c r="B81" s="26" t="s">
        <v>156</v>
      </c>
      <c r="C81" s="203"/>
      <c r="D81" s="203"/>
      <c r="E81" s="203"/>
      <c r="F81" s="203"/>
      <c r="G81" s="203"/>
      <c r="H81" s="203"/>
      <c r="I81" s="203"/>
    </row>
    <row r="82" spans="2:9">
      <c r="B82" s="18"/>
      <c r="C82" s="203"/>
      <c r="D82" s="203"/>
      <c r="E82" s="203"/>
      <c r="F82" s="203"/>
      <c r="G82" s="203"/>
      <c r="H82" s="203"/>
      <c r="I82" s="203"/>
    </row>
    <row r="83" spans="2:9">
      <c r="B83" s="16"/>
      <c r="C83" s="17">
        <v>2014</v>
      </c>
      <c r="D83" s="17">
        <v>2015</v>
      </c>
      <c r="E83" s="17">
        <v>2016</v>
      </c>
      <c r="F83" s="17">
        <v>2017</v>
      </c>
      <c r="G83" s="17">
        <v>2018</v>
      </c>
      <c r="H83" s="17">
        <v>2019</v>
      </c>
      <c r="I83" s="17">
        <v>2020</v>
      </c>
    </row>
    <row r="84" spans="2:9">
      <c r="B84" s="44" t="s">
        <v>157</v>
      </c>
      <c r="C84" s="203"/>
      <c r="D84" s="203"/>
      <c r="E84" s="203"/>
      <c r="F84" s="203"/>
      <c r="G84" s="203"/>
      <c r="H84" s="203"/>
      <c r="I84" s="203"/>
    </row>
    <row r="85" spans="2:9">
      <c r="B85" s="46" t="s">
        <v>158</v>
      </c>
      <c r="C85" s="48">
        <v>1</v>
      </c>
      <c r="D85" s="48">
        <v>1</v>
      </c>
      <c r="E85" s="48">
        <v>1</v>
      </c>
      <c r="F85" s="48">
        <v>1</v>
      </c>
      <c r="G85" s="48">
        <v>1</v>
      </c>
      <c r="H85" s="48">
        <v>1</v>
      </c>
      <c r="I85" s="48">
        <v>1</v>
      </c>
    </row>
    <row r="86" spans="2:9">
      <c r="B86" s="47" t="s">
        <v>159</v>
      </c>
      <c r="C86" s="48" t="s">
        <v>139</v>
      </c>
      <c r="D86" s="48" t="s">
        <v>139</v>
      </c>
      <c r="E86" s="48" t="s">
        <v>139</v>
      </c>
      <c r="F86" s="48" t="s">
        <v>139</v>
      </c>
      <c r="G86" s="48" t="s">
        <v>139</v>
      </c>
      <c r="H86" s="48" t="s">
        <v>139</v>
      </c>
      <c r="I86" s="48" t="s">
        <v>139</v>
      </c>
    </row>
    <row r="87" spans="2:9">
      <c r="B87" s="47" t="s">
        <v>160</v>
      </c>
      <c r="C87" s="48" t="s">
        <v>139</v>
      </c>
      <c r="D87" s="48" t="s">
        <v>139</v>
      </c>
      <c r="E87" s="48" t="s">
        <v>139</v>
      </c>
      <c r="F87" s="48" t="s">
        <v>139</v>
      </c>
      <c r="G87" s="48" t="s">
        <v>139</v>
      </c>
      <c r="H87" s="48" t="s">
        <v>139</v>
      </c>
      <c r="I87" s="48" t="s">
        <v>139</v>
      </c>
    </row>
    <row r="88" spans="2:9">
      <c r="B88" s="46" t="s">
        <v>161</v>
      </c>
      <c r="C88" s="86" t="s">
        <v>139</v>
      </c>
      <c r="D88" s="86" t="s">
        <v>139</v>
      </c>
      <c r="E88" s="86" t="s">
        <v>139</v>
      </c>
      <c r="F88" s="86" t="s">
        <v>139</v>
      </c>
      <c r="G88" s="86" t="s">
        <v>139</v>
      </c>
      <c r="H88" s="86" t="s">
        <v>139</v>
      </c>
      <c r="I88" s="86" t="s">
        <v>139</v>
      </c>
    </row>
    <row r="89" spans="2:9">
      <c r="B89" s="46"/>
      <c r="C89" s="48"/>
      <c r="D89" s="48"/>
      <c r="E89" s="48"/>
      <c r="F89" s="48"/>
      <c r="G89" s="48"/>
      <c r="H89" s="48"/>
      <c r="I89" s="48"/>
    </row>
    <row r="90" spans="2:9">
      <c r="B90" s="44" t="s">
        <v>501</v>
      </c>
      <c r="C90" s="48"/>
      <c r="D90" s="48"/>
      <c r="E90" s="48"/>
      <c r="F90" s="48"/>
      <c r="G90" s="48"/>
      <c r="H90" s="48"/>
      <c r="I90" s="48"/>
    </row>
    <row r="91" spans="2:9">
      <c r="B91" s="46" t="s">
        <v>163</v>
      </c>
      <c r="C91" s="48">
        <v>17</v>
      </c>
      <c r="D91" s="48">
        <v>17</v>
      </c>
      <c r="E91" s="48">
        <v>17</v>
      </c>
      <c r="F91" s="48">
        <v>17</v>
      </c>
      <c r="G91" s="48">
        <v>17</v>
      </c>
      <c r="H91" s="48">
        <v>16</v>
      </c>
      <c r="I91" s="48">
        <v>16</v>
      </c>
    </row>
    <row r="92" spans="2:9">
      <c r="B92" s="46" t="s">
        <v>479</v>
      </c>
      <c r="C92" s="48">
        <v>1894</v>
      </c>
      <c r="D92" s="48">
        <v>1933</v>
      </c>
      <c r="E92" s="48">
        <v>2223</v>
      </c>
      <c r="F92" s="48">
        <v>2454</v>
      </c>
      <c r="G92" s="48">
        <v>2539</v>
      </c>
      <c r="H92" s="48">
        <v>3262</v>
      </c>
      <c r="I92" s="48">
        <v>3210</v>
      </c>
    </row>
    <row r="93" spans="2:9">
      <c r="B93" s="46" t="s">
        <v>165</v>
      </c>
      <c r="C93" s="48">
        <v>5870456</v>
      </c>
      <c r="D93" s="48">
        <v>6480221</v>
      </c>
      <c r="E93" s="48">
        <v>7081225</v>
      </c>
      <c r="F93" s="48">
        <v>7628917</v>
      </c>
      <c r="G93" s="48">
        <v>8140622</v>
      </c>
      <c r="H93" s="48">
        <v>8936503</v>
      </c>
      <c r="I93" s="48">
        <v>11486132</v>
      </c>
    </row>
    <row r="94" spans="2:9">
      <c r="B94" s="46" t="s">
        <v>168</v>
      </c>
      <c r="C94" s="36">
        <v>14.060349854227404</v>
      </c>
      <c r="D94" s="36">
        <v>16.425072886297375</v>
      </c>
      <c r="E94" s="36">
        <v>17.899999999999999</v>
      </c>
      <c r="F94" s="36">
        <v>19.794897959183672</v>
      </c>
      <c r="G94" s="36">
        <v>20.853352769679301</v>
      </c>
      <c r="H94" s="36">
        <v>23.077704997715742</v>
      </c>
      <c r="I94" s="36">
        <v>27.540425947521864</v>
      </c>
    </row>
    <row r="95" spans="2:9">
      <c r="B95" s="46"/>
      <c r="C95" s="132"/>
      <c r="D95" s="132"/>
      <c r="E95" s="132"/>
      <c r="F95" s="132"/>
      <c r="G95" s="132"/>
      <c r="H95" s="132"/>
      <c r="I95" s="132"/>
    </row>
    <row r="96" spans="2:9" ht="26.4">
      <c r="B96" s="49" t="s">
        <v>166</v>
      </c>
      <c r="C96" s="132"/>
      <c r="D96" s="132"/>
      <c r="E96" s="132"/>
      <c r="F96" s="132"/>
      <c r="G96" s="132"/>
      <c r="H96" s="132"/>
      <c r="I96" s="132"/>
    </row>
    <row r="97" spans="2:9">
      <c r="B97" s="46" t="s">
        <v>163</v>
      </c>
      <c r="C97" s="132">
        <v>34</v>
      </c>
      <c r="D97" s="132">
        <v>34</v>
      </c>
      <c r="E97" s="132">
        <v>43</v>
      </c>
      <c r="F97" s="132">
        <v>44</v>
      </c>
      <c r="G97" s="132">
        <v>41</v>
      </c>
      <c r="H97" s="132">
        <v>42</v>
      </c>
      <c r="I97" s="132">
        <v>46</v>
      </c>
    </row>
    <row r="98" spans="2:9">
      <c r="B98" s="46" t="s">
        <v>158</v>
      </c>
      <c r="C98" s="132">
        <v>208</v>
      </c>
      <c r="D98" s="132">
        <v>238</v>
      </c>
      <c r="E98" s="132">
        <v>480</v>
      </c>
      <c r="F98" s="132">
        <v>531</v>
      </c>
      <c r="G98" s="132">
        <v>860</v>
      </c>
      <c r="H98" s="132">
        <v>684</v>
      </c>
      <c r="I98" s="132">
        <v>910</v>
      </c>
    </row>
    <row r="99" spans="2:9">
      <c r="B99" s="46" t="s">
        <v>165</v>
      </c>
      <c r="C99" s="48">
        <v>1977549</v>
      </c>
      <c r="D99" s="48">
        <v>2188762</v>
      </c>
      <c r="E99" s="48">
        <v>2370871</v>
      </c>
      <c r="F99" s="48">
        <v>2666419</v>
      </c>
      <c r="G99" s="48">
        <v>2913372</v>
      </c>
      <c r="H99" s="48">
        <v>3127196</v>
      </c>
      <c r="I99" s="48">
        <v>3311107</v>
      </c>
    </row>
    <row r="100" spans="2:9">
      <c r="B100" s="46" t="s">
        <v>161</v>
      </c>
      <c r="C100" s="140">
        <v>3.3593294460641401</v>
      </c>
      <c r="D100" s="140">
        <v>4.4381924198250733</v>
      </c>
      <c r="E100" s="140">
        <v>3.6029154518950439</v>
      </c>
      <c r="F100" s="140">
        <v>3.9153061224489796</v>
      </c>
      <c r="G100" s="140">
        <v>5.3005830903790088</v>
      </c>
      <c r="H100" s="140">
        <v>3.0794378594271135</v>
      </c>
      <c r="I100" s="140">
        <v>6.024596512631196</v>
      </c>
    </row>
    <row r="101" spans="2:9">
      <c r="B101" s="46"/>
      <c r="C101" s="132"/>
      <c r="D101" s="132"/>
      <c r="E101" s="132"/>
      <c r="F101" s="132"/>
      <c r="G101" s="132"/>
      <c r="H101" s="132"/>
      <c r="I101" s="132"/>
    </row>
    <row r="102" spans="2:9">
      <c r="B102" s="44" t="s">
        <v>167</v>
      </c>
      <c r="C102" s="132"/>
      <c r="D102" s="132"/>
      <c r="E102" s="132"/>
      <c r="F102" s="132"/>
      <c r="G102" s="132"/>
      <c r="H102" s="132"/>
      <c r="I102" s="132"/>
    </row>
    <row r="103" spans="2:9">
      <c r="B103" s="46" t="s">
        <v>163</v>
      </c>
      <c r="C103" s="132">
        <v>1</v>
      </c>
      <c r="D103" s="132">
        <v>3</v>
      </c>
      <c r="E103" s="132">
        <v>3</v>
      </c>
      <c r="F103" s="132">
        <v>4</v>
      </c>
      <c r="G103" s="132">
        <v>4</v>
      </c>
      <c r="H103" s="132">
        <v>4</v>
      </c>
      <c r="I103" s="132">
        <v>3</v>
      </c>
    </row>
    <row r="104" spans="2:9">
      <c r="B104" s="46" t="s">
        <v>161</v>
      </c>
      <c r="C104" s="140">
        <v>4.2734406020408164E-3</v>
      </c>
      <c r="D104" s="140">
        <v>3.7860365460655972E-2</v>
      </c>
      <c r="E104" s="140">
        <v>9.3089897338134039E-2</v>
      </c>
      <c r="F104" s="140">
        <v>0.13750080341051227</v>
      </c>
      <c r="G104" s="140">
        <v>0.18330758673621028</v>
      </c>
      <c r="H104" s="140">
        <v>0.21908479040182322</v>
      </c>
      <c r="I104" s="140">
        <v>0.33078204253425675</v>
      </c>
    </row>
    <row r="105" spans="2:9" ht="15" thickBot="1">
      <c r="B105" s="53" t="s">
        <v>170</v>
      </c>
      <c r="C105" s="105"/>
      <c r="D105" s="105"/>
      <c r="E105" s="105"/>
      <c r="F105" s="105"/>
      <c r="G105" s="105"/>
      <c r="H105" s="105"/>
      <c r="I105" s="105"/>
    </row>
    <row r="106" spans="2:9" ht="15" thickTop="1">
      <c r="B106" s="1320" t="s">
        <v>503</v>
      </c>
      <c r="C106" s="1320"/>
      <c r="D106" s="1320"/>
      <c r="E106" s="1320"/>
      <c r="F106" s="1320"/>
      <c r="G106" s="1320"/>
      <c r="H106" s="1320"/>
      <c r="I106" s="1320"/>
    </row>
    <row r="107" spans="2:9">
      <c r="B107" s="27"/>
      <c r="C107" s="203"/>
      <c r="D107" s="203"/>
      <c r="E107" s="203"/>
      <c r="F107" s="203"/>
      <c r="G107" s="203"/>
      <c r="H107" s="203"/>
      <c r="I107" s="203"/>
    </row>
    <row r="108" spans="2:9">
      <c r="B108" s="1319" t="s">
        <v>17</v>
      </c>
      <c r="C108" s="1319"/>
      <c r="D108" s="1319"/>
      <c r="E108" s="1319"/>
      <c r="F108" s="1319"/>
      <c r="G108" s="1319"/>
      <c r="H108" s="1319"/>
      <c r="I108" s="1319"/>
    </row>
    <row r="109" spans="2:9">
      <c r="B109" s="13" t="s">
        <v>16</v>
      </c>
      <c r="C109" s="203"/>
      <c r="D109" s="203"/>
      <c r="E109" s="203"/>
      <c r="F109" s="203"/>
      <c r="G109" s="203"/>
      <c r="H109" s="203"/>
      <c r="I109" s="203"/>
    </row>
    <row r="110" spans="2:9">
      <c r="B110" s="26" t="s">
        <v>172</v>
      </c>
      <c r="C110" s="203"/>
      <c r="D110" s="203"/>
      <c r="E110" s="203"/>
      <c r="F110" s="203"/>
      <c r="G110" s="203"/>
      <c r="H110" s="203"/>
      <c r="I110" s="203"/>
    </row>
    <row r="111" spans="2:9">
      <c r="B111" s="27"/>
      <c r="C111" s="203"/>
      <c r="D111" s="203"/>
      <c r="E111" s="203"/>
      <c r="F111" s="203"/>
      <c r="G111" s="203"/>
      <c r="H111" s="203"/>
      <c r="I111" s="203"/>
    </row>
    <row r="112" spans="2:9">
      <c r="B112" s="16"/>
      <c r="C112" s="17">
        <v>2014</v>
      </c>
      <c r="D112" s="17">
        <v>2015</v>
      </c>
      <c r="E112" s="17">
        <v>2016</v>
      </c>
      <c r="F112" s="17">
        <v>2017</v>
      </c>
      <c r="G112" s="17">
        <v>2018</v>
      </c>
      <c r="H112" s="17">
        <v>2019</v>
      </c>
      <c r="I112" s="17">
        <v>2020</v>
      </c>
    </row>
    <row r="113" spans="2:9">
      <c r="B113" s="212" t="s">
        <v>173</v>
      </c>
      <c r="C113" s="48"/>
      <c r="D113" s="48"/>
      <c r="E113" s="48"/>
      <c r="F113" s="48"/>
      <c r="G113" s="48"/>
      <c r="H113" s="48"/>
      <c r="I113" s="48"/>
    </row>
    <row r="114" spans="2:9">
      <c r="B114" s="213" t="s">
        <v>174</v>
      </c>
      <c r="C114" s="48" t="s">
        <v>139</v>
      </c>
      <c r="D114" s="48" t="s">
        <v>139</v>
      </c>
      <c r="E114" s="48" t="s">
        <v>139</v>
      </c>
      <c r="F114" s="48" t="s">
        <v>139</v>
      </c>
      <c r="G114" s="48" t="s">
        <v>139</v>
      </c>
      <c r="H114" s="48" t="s">
        <v>139</v>
      </c>
      <c r="I114" s="48" t="s">
        <v>139</v>
      </c>
    </row>
    <row r="115" spans="2:9">
      <c r="B115" s="213" t="s">
        <v>175</v>
      </c>
      <c r="C115" s="48">
        <v>2347861</v>
      </c>
      <c r="D115" s="48">
        <v>2691452</v>
      </c>
      <c r="E115" s="48">
        <v>3074779</v>
      </c>
      <c r="F115" s="48">
        <v>3632836</v>
      </c>
      <c r="G115" s="48">
        <v>4278515</v>
      </c>
      <c r="H115" s="48">
        <v>4259876</v>
      </c>
      <c r="I115" s="48">
        <v>5266838</v>
      </c>
    </row>
    <row r="116" spans="2:9">
      <c r="B116" s="213" t="s">
        <v>176</v>
      </c>
      <c r="C116" s="48" t="s">
        <v>139</v>
      </c>
      <c r="D116" s="48" t="s">
        <v>139</v>
      </c>
      <c r="E116" s="48" t="s">
        <v>139</v>
      </c>
      <c r="F116" s="48" t="s">
        <v>139</v>
      </c>
      <c r="G116" s="48" t="s">
        <v>139</v>
      </c>
      <c r="H116" s="48" t="s">
        <v>139</v>
      </c>
      <c r="I116" s="48" t="s">
        <v>139</v>
      </c>
    </row>
    <row r="117" spans="2:9">
      <c r="B117" s="213" t="s">
        <v>177</v>
      </c>
      <c r="C117" s="48">
        <v>107682</v>
      </c>
      <c r="D117" s="48">
        <v>120501</v>
      </c>
      <c r="E117" s="48">
        <v>136942</v>
      </c>
      <c r="F117" s="48">
        <v>177057</v>
      </c>
      <c r="G117" s="48">
        <v>209925</v>
      </c>
      <c r="H117" s="48">
        <v>245201</v>
      </c>
      <c r="I117" s="48">
        <v>251083</v>
      </c>
    </row>
    <row r="118" spans="2:9">
      <c r="B118" s="213" t="s">
        <v>178</v>
      </c>
      <c r="C118" s="48" t="s">
        <v>139</v>
      </c>
      <c r="D118" s="48" t="s">
        <v>139</v>
      </c>
      <c r="E118" s="48" t="s">
        <v>139</v>
      </c>
      <c r="F118" s="48" t="s">
        <v>139</v>
      </c>
      <c r="G118" s="48" t="s">
        <v>139</v>
      </c>
      <c r="H118" s="48" t="s">
        <v>139</v>
      </c>
      <c r="I118" s="48" t="s">
        <v>139</v>
      </c>
    </row>
    <row r="119" spans="2:9" ht="26.4">
      <c r="B119" s="214" t="s">
        <v>179</v>
      </c>
      <c r="C119" s="48" t="s">
        <v>139</v>
      </c>
      <c r="D119" s="48" t="s">
        <v>139</v>
      </c>
      <c r="E119" s="48" t="s">
        <v>139</v>
      </c>
      <c r="F119" s="48" t="s">
        <v>139</v>
      </c>
      <c r="G119" s="48" t="s">
        <v>139</v>
      </c>
      <c r="H119" s="48" t="s">
        <v>139</v>
      </c>
      <c r="I119" s="48" t="s">
        <v>139</v>
      </c>
    </row>
    <row r="120" spans="2:9">
      <c r="B120" s="215" t="s">
        <v>180</v>
      </c>
      <c r="C120" s="48">
        <v>2455543</v>
      </c>
      <c r="D120" s="48">
        <v>2811953</v>
      </c>
      <c r="E120" s="48">
        <v>3211721</v>
      </c>
      <c r="F120" s="48">
        <v>3809893</v>
      </c>
      <c r="G120" s="48">
        <v>4488440</v>
      </c>
      <c r="H120" s="48">
        <v>4505077</v>
      </c>
      <c r="I120" s="48">
        <v>5517921</v>
      </c>
    </row>
    <row r="121" spans="2:9" ht="26.4">
      <c r="B121" s="214" t="s">
        <v>181</v>
      </c>
      <c r="C121" s="48" t="s">
        <v>139</v>
      </c>
      <c r="D121" s="48" t="s">
        <v>139</v>
      </c>
      <c r="E121" s="48" t="s">
        <v>139</v>
      </c>
      <c r="F121" s="48" t="s">
        <v>139</v>
      </c>
      <c r="G121" s="48" t="s">
        <v>139</v>
      </c>
      <c r="H121" s="48" t="s">
        <v>139</v>
      </c>
      <c r="I121" s="48" t="s">
        <v>139</v>
      </c>
    </row>
    <row r="122" spans="2:9">
      <c r="B122" s="213" t="s">
        <v>182</v>
      </c>
      <c r="C122" s="48" t="s">
        <v>139</v>
      </c>
      <c r="D122" s="48" t="s">
        <v>139</v>
      </c>
      <c r="E122" s="48" t="s">
        <v>139</v>
      </c>
      <c r="F122" s="48" t="s">
        <v>139</v>
      </c>
      <c r="G122" s="48" t="s">
        <v>139</v>
      </c>
      <c r="H122" s="48" t="s">
        <v>139</v>
      </c>
      <c r="I122" s="48" t="s">
        <v>139</v>
      </c>
    </row>
    <row r="123" spans="2:9">
      <c r="B123" s="213"/>
      <c r="C123" s="48"/>
      <c r="D123" s="48"/>
      <c r="E123" s="48"/>
      <c r="F123" s="48"/>
      <c r="G123" s="48"/>
      <c r="H123" s="48"/>
      <c r="I123" s="48"/>
    </row>
    <row r="124" spans="2:9">
      <c r="B124" s="216" t="s">
        <v>183</v>
      </c>
      <c r="C124" s="48"/>
      <c r="D124" s="48"/>
      <c r="E124" s="48"/>
      <c r="F124" s="48"/>
      <c r="G124" s="48"/>
      <c r="H124" s="48"/>
      <c r="I124" s="48"/>
    </row>
    <row r="125" spans="2:9">
      <c r="B125" s="213" t="s">
        <v>184</v>
      </c>
      <c r="C125" s="48">
        <v>2320</v>
      </c>
      <c r="D125" s="48">
        <v>2344</v>
      </c>
      <c r="E125" s="48">
        <v>2500</v>
      </c>
      <c r="F125" s="48">
        <v>2984</v>
      </c>
      <c r="G125" s="48">
        <v>3201</v>
      </c>
      <c r="H125" s="48">
        <v>3385</v>
      </c>
      <c r="I125" s="48">
        <v>3436</v>
      </c>
    </row>
    <row r="126" spans="2:9">
      <c r="B126" s="217" t="s">
        <v>118</v>
      </c>
      <c r="C126" s="48"/>
      <c r="D126" s="48"/>
      <c r="E126" s="48"/>
      <c r="F126" s="48"/>
      <c r="G126" s="48"/>
      <c r="H126" s="48"/>
      <c r="I126" s="48"/>
    </row>
    <row r="127" spans="2:9">
      <c r="B127" s="218" t="s">
        <v>185</v>
      </c>
      <c r="C127" s="48" t="s">
        <v>124</v>
      </c>
      <c r="D127" s="48" t="s">
        <v>124</v>
      </c>
      <c r="E127" s="48" t="s">
        <v>124</v>
      </c>
      <c r="F127" s="48" t="s">
        <v>124</v>
      </c>
      <c r="G127" s="48" t="s">
        <v>124</v>
      </c>
      <c r="H127" s="48" t="s">
        <v>124</v>
      </c>
      <c r="I127" s="48" t="s">
        <v>124</v>
      </c>
    </row>
    <row r="128" spans="2:9">
      <c r="B128" s="218" t="s">
        <v>186</v>
      </c>
      <c r="C128" s="48" t="s">
        <v>124</v>
      </c>
      <c r="D128" s="48" t="s">
        <v>124</v>
      </c>
      <c r="E128" s="48" t="s">
        <v>124</v>
      </c>
      <c r="F128" s="48" t="s">
        <v>124</v>
      </c>
      <c r="G128" s="48" t="s">
        <v>124</v>
      </c>
      <c r="H128" s="48" t="s">
        <v>124</v>
      </c>
      <c r="I128" s="48" t="s">
        <v>124</v>
      </c>
    </row>
    <row r="129" spans="2:9">
      <c r="B129" s="213" t="s">
        <v>187</v>
      </c>
      <c r="C129" s="48">
        <v>3</v>
      </c>
      <c r="D129" s="48">
        <v>3</v>
      </c>
      <c r="E129" s="48">
        <v>3</v>
      </c>
      <c r="F129" s="48">
        <v>3</v>
      </c>
      <c r="G129" s="48">
        <v>3</v>
      </c>
      <c r="H129" s="48">
        <v>3</v>
      </c>
      <c r="I129" s="48">
        <v>3</v>
      </c>
    </row>
    <row r="130" spans="2:9">
      <c r="B130" s="213"/>
      <c r="C130" s="48"/>
      <c r="D130" s="48"/>
      <c r="E130" s="48"/>
      <c r="F130" s="48"/>
      <c r="G130" s="48"/>
      <c r="H130" s="48"/>
      <c r="I130" s="48"/>
    </row>
    <row r="131" spans="2:9">
      <c r="B131" s="213" t="s">
        <v>188</v>
      </c>
      <c r="C131" s="48">
        <v>9724</v>
      </c>
      <c r="D131" s="48">
        <v>10846</v>
      </c>
      <c r="E131" s="48">
        <v>9512</v>
      </c>
      <c r="F131" s="48">
        <v>11076</v>
      </c>
      <c r="G131" s="48">
        <v>17443</v>
      </c>
      <c r="H131" s="48">
        <v>28400</v>
      </c>
      <c r="I131" s="48">
        <v>35687</v>
      </c>
    </row>
    <row r="132" spans="2:9">
      <c r="B132" s="218" t="s">
        <v>189</v>
      </c>
      <c r="C132" s="48">
        <v>9724</v>
      </c>
      <c r="D132" s="48">
        <v>10846</v>
      </c>
      <c r="E132" s="48">
        <v>9512</v>
      </c>
      <c r="F132" s="48">
        <v>11076</v>
      </c>
      <c r="G132" s="48">
        <v>17443</v>
      </c>
      <c r="H132" s="48">
        <v>28400</v>
      </c>
      <c r="I132" s="48">
        <v>35687</v>
      </c>
    </row>
    <row r="133" spans="2:9">
      <c r="B133" s="213" t="s">
        <v>504</v>
      </c>
      <c r="C133" s="48" t="s">
        <v>139</v>
      </c>
      <c r="D133" s="48" t="s">
        <v>139</v>
      </c>
      <c r="E133" s="48" t="s">
        <v>139</v>
      </c>
      <c r="F133" s="48" t="s">
        <v>139</v>
      </c>
      <c r="G133" s="48" t="s">
        <v>139</v>
      </c>
      <c r="H133" s="48" t="s">
        <v>139</v>
      </c>
      <c r="I133" s="48" t="s">
        <v>139</v>
      </c>
    </row>
    <row r="134" spans="2:9">
      <c r="B134" s="75" t="s">
        <v>190</v>
      </c>
      <c r="C134" s="48" t="s">
        <v>139</v>
      </c>
      <c r="D134" s="48" t="s">
        <v>139</v>
      </c>
      <c r="E134" s="48" t="s">
        <v>139</v>
      </c>
      <c r="F134" s="48" t="s">
        <v>139</v>
      </c>
      <c r="G134" s="48" t="s">
        <v>139</v>
      </c>
      <c r="H134" s="48" t="s">
        <v>139</v>
      </c>
      <c r="I134" s="48" t="s">
        <v>139</v>
      </c>
    </row>
    <row r="135" spans="2:9">
      <c r="B135" s="213" t="s">
        <v>191</v>
      </c>
      <c r="C135" s="48" t="s">
        <v>139</v>
      </c>
      <c r="D135" s="48" t="s">
        <v>139</v>
      </c>
      <c r="E135" s="48" t="s">
        <v>139</v>
      </c>
      <c r="F135" s="48" t="s">
        <v>139</v>
      </c>
      <c r="G135" s="48" t="s">
        <v>139</v>
      </c>
      <c r="H135" s="48" t="s">
        <v>139</v>
      </c>
      <c r="I135" s="48" t="s">
        <v>139</v>
      </c>
    </row>
    <row r="136" spans="2:9">
      <c r="B136" s="213" t="s">
        <v>192</v>
      </c>
      <c r="C136" s="48">
        <v>2</v>
      </c>
      <c r="D136" s="48">
        <v>2</v>
      </c>
      <c r="E136" s="48">
        <v>2</v>
      </c>
      <c r="F136" s="48">
        <v>2</v>
      </c>
      <c r="G136" s="48">
        <v>2</v>
      </c>
      <c r="H136" s="48">
        <v>2</v>
      </c>
      <c r="I136" s="48">
        <v>2</v>
      </c>
    </row>
    <row r="137" spans="2:9">
      <c r="B137" s="214" t="s">
        <v>193</v>
      </c>
      <c r="C137" s="48">
        <v>2</v>
      </c>
      <c r="D137" s="48">
        <v>2</v>
      </c>
      <c r="E137" s="48">
        <v>2</v>
      </c>
      <c r="F137" s="48">
        <v>2</v>
      </c>
      <c r="G137" s="48">
        <v>2</v>
      </c>
      <c r="H137" s="48">
        <v>2</v>
      </c>
      <c r="I137" s="48">
        <v>2</v>
      </c>
    </row>
    <row r="138" spans="2:9" ht="15" thickBot="1">
      <c r="B138" s="219" t="s">
        <v>194</v>
      </c>
      <c r="C138" s="126" t="s">
        <v>139</v>
      </c>
      <c r="D138" s="126" t="s">
        <v>139</v>
      </c>
      <c r="E138" s="126" t="s">
        <v>139</v>
      </c>
      <c r="F138" s="126" t="s">
        <v>139</v>
      </c>
      <c r="G138" s="126" t="s">
        <v>139</v>
      </c>
      <c r="H138" s="126" t="s">
        <v>139</v>
      </c>
      <c r="I138" s="126" t="s">
        <v>139</v>
      </c>
    </row>
    <row r="139" spans="2:9" ht="15" thickTop="1">
      <c r="B139" s="1321" t="s">
        <v>505</v>
      </c>
      <c r="C139" s="1321"/>
      <c r="D139" s="1321"/>
      <c r="E139" s="1321"/>
      <c r="F139" s="1321"/>
      <c r="G139" s="1321"/>
      <c r="H139" s="1321"/>
      <c r="I139" s="1321"/>
    </row>
    <row r="140" spans="2:9">
      <c r="B140" s="27"/>
      <c r="C140" s="203"/>
      <c r="D140" s="203"/>
      <c r="E140" s="203"/>
      <c r="F140" s="203"/>
      <c r="G140" s="203"/>
      <c r="H140" s="203"/>
      <c r="I140" s="203"/>
    </row>
    <row r="141" spans="2:9">
      <c r="B141" s="1319" t="s">
        <v>19</v>
      </c>
      <c r="C141" s="1319"/>
      <c r="D141" s="1319"/>
      <c r="E141" s="1319"/>
      <c r="F141" s="1319"/>
      <c r="G141" s="1319"/>
      <c r="H141" s="1319"/>
      <c r="I141" s="1319"/>
    </row>
    <row r="142" spans="2:9">
      <c r="B142" s="13" t="s">
        <v>18</v>
      </c>
      <c r="C142" s="203"/>
      <c r="D142" s="203"/>
      <c r="E142" s="203"/>
      <c r="F142" s="203"/>
      <c r="G142" s="203"/>
      <c r="H142" s="203"/>
      <c r="I142" s="203"/>
    </row>
    <row r="143" spans="2:9">
      <c r="B143" s="26" t="s">
        <v>196</v>
      </c>
      <c r="C143" s="203"/>
      <c r="D143" s="203"/>
      <c r="E143" s="203"/>
      <c r="F143" s="203"/>
      <c r="G143" s="203"/>
      <c r="H143" s="203"/>
      <c r="I143" s="203"/>
    </row>
    <row r="144" spans="2:9">
      <c r="B144" s="27"/>
      <c r="C144" s="203"/>
      <c r="D144" s="203"/>
      <c r="E144" s="203"/>
      <c r="F144" s="203"/>
      <c r="G144" s="203"/>
      <c r="H144" s="203"/>
      <c r="I144" s="203"/>
    </row>
    <row r="145" spans="2:9">
      <c r="B145" s="16"/>
      <c r="C145" s="17">
        <v>2014</v>
      </c>
      <c r="D145" s="17">
        <v>2015</v>
      </c>
      <c r="E145" s="17">
        <v>2016</v>
      </c>
      <c r="F145" s="17">
        <v>2017</v>
      </c>
      <c r="G145" s="17">
        <v>2018</v>
      </c>
      <c r="H145" s="17">
        <v>2019</v>
      </c>
      <c r="I145" s="17">
        <v>2020</v>
      </c>
    </row>
    <row r="146" spans="2:9">
      <c r="B146" s="44" t="s">
        <v>197</v>
      </c>
      <c r="C146" s="86"/>
      <c r="D146" s="86"/>
      <c r="E146" s="86"/>
      <c r="F146" s="86"/>
      <c r="G146" s="86"/>
      <c r="H146" s="86"/>
      <c r="I146" s="86"/>
    </row>
    <row r="147" spans="2:9">
      <c r="B147" s="103" t="s">
        <v>198</v>
      </c>
      <c r="C147" s="86" t="s">
        <v>124</v>
      </c>
      <c r="D147" s="86" t="s">
        <v>124</v>
      </c>
      <c r="E147" s="86" t="s">
        <v>124</v>
      </c>
      <c r="F147" s="86" t="s">
        <v>124</v>
      </c>
      <c r="G147" s="86" t="s">
        <v>124</v>
      </c>
      <c r="H147" s="86" t="s">
        <v>124</v>
      </c>
      <c r="I147" s="86" t="s">
        <v>124</v>
      </c>
    </row>
    <row r="148" spans="2:9">
      <c r="B148" s="220" t="s">
        <v>199</v>
      </c>
      <c r="C148" s="86" t="s">
        <v>124</v>
      </c>
      <c r="D148" s="86" t="s">
        <v>124</v>
      </c>
      <c r="E148" s="86" t="s">
        <v>124</v>
      </c>
      <c r="F148" s="86" t="s">
        <v>124</v>
      </c>
      <c r="G148" s="86" t="s">
        <v>124</v>
      </c>
      <c r="H148" s="86" t="s">
        <v>124</v>
      </c>
      <c r="I148" s="86" t="s">
        <v>124</v>
      </c>
    </row>
    <row r="149" spans="2:9">
      <c r="B149" s="220" t="s">
        <v>200</v>
      </c>
      <c r="C149" s="86" t="s">
        <v>124</v>
      </c>
      <c r="D149" s="86" t="s">
        <v>124</v>
      </c>
      <c r="E149" s="86" t="s">
        <v>124</v>
      </c>
      <c r="F149" s="86" t="s">
        <v>124</v>
      </c>
      <c r="G149" s="86" t="s">
        <v>124</v>
      </c>
      <c r="H149" s="86" t="s">
        <v>124</v>
      </c>
      <c r="I149" s="86" t="s">
        <v>124</v>
      </c>
    </row>
    <row r="150" spans="2:9">
      <c r="B150" s="221" t="s">
        <v>201</v>
      </c>
      <c r="C150" s="86" t="s">
        <v>124</v>
      </c>
      <c r="D150" s="86" t="s">
        <v>124</v>
      </c>
      <c r="E150" s="86" t="s">
        <v>124</v>
      </c>
      <c r="F150" s="86" t="s">
        <v>124</v>
      </c>
      <c r="G150" s="86" t="s">
        <v>124</v>
      </c>
      <c r="H150" s="86" t="s">
        <v>124</v>
      </c>
      <c r="I150" s="86" t="s">
        <v>124</v>
      </c>
    </row>
    <row r="151" spans="2:9">
      <c r="B151" s="93" t="s">
        <v>202</v>
      </c>
      <c r="C151" s="36">
        <v>9281.4339999999993</v>
      </c>
      <c r="D151" s="36">
        <v>10732.32361820076</v>
      </c>
      <c r="E151" s="36">
        <v>12157.577000000001</v>
      </c>
      <c r="F151" s="36">
        <v>16239.764999999999</v>
      </c>
      <c r="G151" s="36">
        <v>22437.49121</v>
      </c>
      <c r="H151" s="36">
        <v>32364.112999999998</v>
      </c>
      <c r="I151" s="36">
        <v>32132.206999999999</v>
      </c>
    </row>
    <row r="152" spans="2:9">
      <c r="B152" s="220" t="s">
        <v>203</v>
      </c>
      <c r="C152" s="36">
        <v>5293.2979999999998</v>
      </c>
      <c r="D152" s="36">
        <v>6402.11</v>
      </c>
      <c r="E152" s="36">
        <v>7357.79</v>
      </c>
      <c r="F152" s="36">
        <v>10401.491</v>
      </c>
      <c r="G152" s="36">
        <v>14611.831</v>
      </c>
      <c r="H152" s="36">
        <v>20700.297999999999</v>
      </c>
      <c r="I152" s="36">
        <v>23785.038</v>
      </c>
    </row>
    <row r="153" spans="2:9">
      <c r="B153" s="220" t="s">
        <v>204</v>
      </c>
      <c r="C153" s="36" t="s">
        <v>139</v>
      </c>
      <c r="D153" s="36" t="s">
        <v>139</v>
      </c>
      <c r="E153" s="36" t="s">
        <v>139</v>
      </c>
      <c r="F153" s="36" t="s">
        <v>139</v>
      </c>
      <c r="G153" s="36" t="s">
        <v>139</v>
      </c>
      <c r="H153" s="36" t="s">
        <v>139</v>
      </c>
      <c r="I153" s="36" t="s">
        <v>139</v>
      </c>
    </row>
    <row r="154" spans="2:9">
      <c r="B154" s="220" t="s">
        <v>205</v>
      </c>
      <c r="C154" s="36">
        <v>3988.136</v>
      </c>
      <c r="D154" s="36">
        <v>4330.2136182007598</v>
      </c>
      <c r="E154" s="36">
        <v>4799.7870000000003</v>
      </c>
      <c r="F154" s="36">
        <v>5838.2740000000003</v>
      </c>
      <c r="G154" s="36">
        <v>7825.66021</v>
      </c>
      <c r="H154" s="36">
        <v>11663.815000000001</v>
      </c>
      <c r="I154" s="36">
        <v>8347.1689999999999</v>
      </c>
    </row>
    <row r="155" spans="2:9">
      <c r="B155" s="93" t="s">
        <v>546</v>
      </c>
      <c r="C155" s="36">
        <v>1247.4559999999999</v>
      </c>
      <c r="D155" s="36">
        <v>22837.474999999999</v>
      </c>
      <c r="E155" s="36">
        <v>57637.277999999998</v>
      </c>
      <c r="F155" s="36">
        <v>69187.107000000004</v>
      </c>
      <c r="G155" s="36">
        <v>71765.491999999998</v>
      </c>
      <c r="H155" s="36">
        <v>60226.188000000002</v>
      </c>
      <c r="I155" s="36">
        <v>46771.398000000001</v>
      </c>
    </row>
    <row r="156" spans="2:9">
      <c r="B156" s="93" t="s">
        <v>547</v>
      </c>
      <c r="C156" s="36">
        <v>2116.4920000000002</v>
      </c>
      <c r="D156" s="36">
        <v>2034.64</v>
      </c>
      <c r="E156" s="36">
        <v>6077.1050000000005</v>
      </c>
      <c r="F156" s="36">
        <v>1857.4430000000002</v>
      </c>
      <c r="G156" s="36">
        <v>5601.3650000000007</v>
      </c>
      <c r="H156" s="36">
        <v>5213.9130000000005</v>
      </c>
      <c r="I156" s="36">
        <v>2919.049</v>
      </c>
    </row>
    <row r="157" spans="2:9">
      <c r="B157" s="37" t="s">
        <v>130</v>
      </c>
      <c r="C157" s="36">
        <v>5663.7629999999999</v>
      </c>
      <c r="D157" s="36">
        <v>5684.99</v>
      </c>
      <c r="E157" s="36">
        <v>5551.8310000000001</v>
      </c>
      <c r="F157" s="36">
        <v>5426.5439999999999</v>
      </c>
      <c r="G157" s="36">
        <v>5244.4080000000004</v>
      </c>
      <c r="H157" s="36">
        <v>4925.1260000000002</v>
      </c>
      <c r="I157" s="36">
        <v>2770.9430000000002</v>
      </c>
    </row>
    <row r="158" spans="2:9">
      <c r="B158" s="37" t="s">
        <v>131</v>
      </c>
      <c r="C158" s="36">
        <v>737.31700000000001</v>
      </c>
      <c r="D158" s="36">
        <v>636.41099999999994</v>
      </c>
      <c r="E158" s="36">
        <v>525.274</v>
      </c>
      <c r="F158" s="36">
        <v>434.56700000000001</v>
      </c>
      <c r="G158" s="36">
        <v>356.95699999999999</v>
      </c>
      <c r="H158" s="36">
        <v>288.78699999999998</v>
      </c>
      <c r="I158" s="36">
        <v>148.10599999999999</v>
      </c>
    </row>
    <row r="159" spans="2:9">
      <c r="B159" s="103" t="s">
        <v>208</v>
      </c>
      <c r="C159" s="36" t="s">
        <v>139</v>
      </c>
      <c r="D159" s="36" t="s">
        <v>139</v>
      </c>
      <c r="E159" s="36" t="s">
        <v>139</v>
      </c>
      <c r="F159" s="36" t="s">
        <v>139</v>
      </c>
      <c r="G159" s="36" t="s">
        <v>139</v>
      </c>
      <c r="H159" s="36" t="s">
        <v>139</v>
      </c>
      <c r="I159" s="36" t="s">
        <v>139</v>
      </c>
    </row>
    <row r="160" spans="2:9">
      <c r="B160" s="103"/>
      <c r="C160" s="36"/>
      <c r="D160" s="36"/>
      <c r="E160" s="36"/>
      <c r="F160" s="36"/>
      <c r="G160" s="36"/>
      <c r="H160" s="36"/>
      <c r="I160" s="36"/>
    </row>
    <row r="161" spans="2:9">
      <c r="B161" s="103" t="s">
        <v>209</v>
      </c>
      <c r="C161" s="36">
        <v>12645.382</v>
      </c>
      <c r="D161" s="36">
        <v>35604.438618200758</v>
      </c>
      <c r="E161" s="36">
        <v>75871.959999999992</v>
      </c>
      <c r="F161" s="36">
        <v>87284.315000000002</v>
      </c>
      <c r="G161" s="36">
        <v>99804.348210000011</v>
      </c>
      <c r="H161" s="36">
        <v>97804.214000000007</v>
      </c>
      <c r="I161" s="36">
        <v>81822.653999999995</v>
      </c>
    </row>
    <row r="162" spans="2:9">
      <c r="B162" s="222" t="s">
        <v>210</v>
      </c>
      <c r="C162" s="223" t="s">
        <v>124</v>
      </c>
      <c r="D162" s="223" t="s">
        <v>124</v>
      </c>
      <c r="E162" s="223" t="s">
        <v>124</v>
      </c>
      <c r="F162" s="223" t="s">
        <v>124</v>
      </c>
      <c r="G162" s="223" t="s">
        <v>124</v>
      </c>
      <c r="H162" s="223" t="s">
        <v>124</v>
      </c>
      <c r="I162" s="223" t="s">
        <v>124</v>
      </c>
    </row>
    <row r="163" spans="2:9">
      <c r="B163" s="222"/>
      <c r="C163" s="29"/>
      <c r="D163" s="29"/>
      <c r="E163" s="29"/>
      <c r="F163" s="29"/>
      <c r="G163" s="29"/>
      <c r="H163" s="29"/>
      <c r="I163" s="29"/>
    </row>
    <row r="164" spans="2:9">
      <c r="B164" s="103" t="s">
        <v>211</v>
      </c>
      <c r="C164" s="207" t="s">
        <v>124</v>
      </c>
      <c r="D164" s="207" t="s">
        <v>124</v>
      </c>
      <c r="E164" s="207" t="s">
        <v>124</v>
      </c>
      <c r="F164" s="36" t="s">
        <v>124</v>
      </c>
      <c r="G164" s="36" t="s">
        <v>124</v>
      </c>
      <c r="H164" s="36" t="s">
        <v>124</v>
      </c>
      <c r="I164" s="36" t="s">
        <v>124</v>
      </c>
    </row>
    <row r="165" spans="2:9">
      <c r="B165" s="103"/>
      <c r="C165" s="36"/>
      <c r="D165" s="36"/>
      <c r="E165" s="36"/>
      <c r="F165" s="36"/>
      <c r="G165" s="36"/>
      <c r="H165" s="36"/>
      <c r="I165" s="36"/>
    </row>
    <row r="166" spans="2:9">
      <c r="B166" s="44" t="s">
        <v>212</v>
      </c>
      <c r="C166" s="36"/>
      <c r="D166" s="36"/>
      <c r="E166" s="36"/>
      <c r="F166" s="36"/>
      <c r="G166" s="36"/>
      <c r="H166" s="36"/>
      <c r="I166" s="36"/>
    </row>
    <row r="167" spans="2:9">
      <c r="B167" s="103" t="s">
        <v>213</v>
      </c>
      <c r="C167" s="36">
        <v>40230.190999999999</v>
      </c>
      <c r="D167" s="36">
        <v>48094.970999999998</v>
      </c>
      <c r="E167" s="36">
        <v>47457.431770000003</v>
      </c>
      <c r="F167" s="36">
        <v>50486.892999999996</v>
      </c>
      <c r="G167" s="36">
        <v>53467.974000000002</v>
      </c>
      <c r="H167" s="36">
        <v>57448.112999999998</v>
      </c>
      <c r="I167" s="36">
        <v>44543.923000000003</v>
      </c>
    </row>
    <row r="168" spans="2:9">
      <c r="B168" s="222" t="s">
        <v>214</v>
      </c>
      <c r="C168" s="36">
        <v>40230.190999999999</v>
      </c>
      <c r="D168" s="36">
        <v>48094.970999999998</v>
      </c>
      <c r="E168" s="36">
        <v>47457.431770000003</v>
      </c>
      <c r="F168" s="36">
        <v>50486.892999999996</v>
      </c>
      <c r="G168" s="36">
        <v>53467.974000000002</v>
      </c>
      <c r="H168" s="36">
        <v>57448.112999999998</v>
      </c>
      <c r="I168" s="36">
        <v>44543.923000000003</v>
      </c>
    </row>
    <row r="169" spans="2:9">
      <c r="B169" s="222" t="s">
        <v>215</v>
      </c>
      <c r="C169" s="36" t="s">
        <v>124</v>
      </c>
      <c r="D169" s="36" t="s">
        <v>124</v>
      </c>
      <c r="E169" s="36" t="s">
        <v>124</v>
      </c>
      <c r="F169" s="36" t="s">
        <v>124</v>
      </c>
      <c r="G169" s="36" t="s">
        <v>124</v>
      </c>
      <c r="H169" s="36" t="s">
        <v>124</v>
      </c>
      <c r="I169" s="36" t="s">
        <v>124</v>
      </c>
    </row>
    <row r="170" spans="2:9">
      <c r="B170" s="103" t="s">
        <v>216</v>
      </c>
      <c r="C170" s="207">
        <v>8956.3909999999996</v>
      </c>
      <c r="D170" s="207">
        <v>10425.067000000001</v>
      </c>
      <c r="E170" s="207">
        <v>12096.582999999999</v>
      </c>
      <c r="F170" s="36">
        <v>14446.658999999998</v>
      </c>
      <c r="G170" s="36">
        <v>18742.228000000003</v>
      </c>
      <c r="H170" s="36">
        <v>24483.497000000003</v>
      </c>
      <c r="I170" s="36">
        <v>22198.143</v>
      </c>
    </row>
    <row r="171" spans="2:9" ht="15.6">
      <c r="B171" s="103" t="s">
        <v>506</v>
      </c>
      <c r="C171" s="207">
        <v>3835.0929999999998</v>
      </c>
      <c r="D171" s="207">
        <v>44879.900999999998</v>
      </c>
      <c r="E171" s="207">
        <v>109512.558</v>
      </c>
      <c r="F171" s="36">
        <v>138050.01800000001</v>
      </c>
      <c r="G171" s="36">
        <v>140429.53099999999</v>
      </c>
      <c r="H171" s="36">
        <v>117391.147</v>
      </c>
      <c r="I171" s="36">
        <v>89369.256999999998</v>
      </c>
    </row>
    <row r="172" spans="2:9">
      <c r="B172" s="222" t="s">
        <v>217</v>
      </c>
      <c r="C172" s="207">
        <v>2636.5609999999997</v>
      </c>
      <c r="D172" s="207">
        <v>22201.786999999997</v>
      </c>
      <c r="E172" s="207">
        <v>52490.01</v>
      </c>
      <c r="F172" s="36">
        <v>70388.362000000008</v>
      </c>
      <c r="G172" s="36">
        <v>71011.794999999984</v>
      </c>
      <c r="H172" s="36">
        <v>60654.055</v>
      </c>
      <c r="I172" s="36">
        <v>48665.182000000001</v>
      </c>
    </row>
    <row r="173" spans="2:9">
      <c r="B173" s="222" t="s">
        <v>218</v>
      </c>
      <c r="C173" s="207" t="s">
        <v>124</v>
      </c>
      <c r="D173" s="207" t="s">
        <v>124</v>
      </c>
      <c r="E173" s="207" t="s">
        <v>124</v>
      </c>
      <c r="F173" s="36" t="s">
        <v>124</v>
      </c>
      <c r="G173" s="36" t="s">
        <v>124</v>
      </c>
      <c r="H173" s="36" t="s">
        <v>124</v>
      </c>
      <c r="I173" s="36" t="s">
        <v>124</v>
      </c>
    </row>
    <row r="174" spans="2:9">
      <c r="B174" s="222" t="s">
        <v>219</v>
      </c>
      <c r="C174" s="207">
        <v>1198.5319999999999</v>
      </c>
      <c r="D174" s="207">
        <v>22678.114000000001</v>
      </c>
      <c r="E174" s="207">
        <v>57022.548000000003</v>
      </c>
      <c r="F174" s="36">
        <v>67661.656000000003</v>
      </c>
      <c r="G174" s="36">
        <v>69417.736000000004</v>
      </c>
      <c r="H174" s="36">
        <v>56737.091999999997</v>
      </c>
      <c r="I174" s="36">
        <v>40704.074999999997</v>
      </c>
    </row>
    <row r="175" spans="2:9">
      <c r="B175" s="222"/>
      <c r="C175" s="86"/>
      <c r="D175" s="86"/>
      <c r="E175" s="86"/>
      <c r="F175" s="86"/>
      <c r="G175" s="86"/>
      <c r="H175" s="86"/>
      <c r="I175" s="86"/>
    </row>
    <row r="176" spans="2:9" ht="26.4">
      <c r="B176" s="49" t="s">
        <v>220</v>
      </c>
      <c r="C176" s="86"/>
      <c r="D176" s="86"/>
      <c r="E176" s="86"/>
      <c r="F176" s="86"/>
      <c r="G176" s="86"/>
      <c r="H176" s="86"/>
      <c r="I176" s="86"/>
    </row>
    <row r="177" spans="2:9">
      <c r="B177" s="103" t="s">
        <v>213</v>
      </c>
      <c r="C177" s="207">
        <v>40230.190999999999</v>
      </c>
      <c r="D177" s="207">
        <v>48094.970999999998</v>
      </c>
      <c r="E177" s="207">
        <v>47457.431770000003</v>
      </c>
      <c r="F177" s="36">
        <v>50486.892999999996</v>
      </c>
      <c r="G177" s="36">
        <v>53467.974000000002</v>
      </c>
      <c r="H177" s="36">
        <v>57448.112999999998</v>
      </c>
      <c r="I177" s="36">
        <v>44543.923000000003</v>
      </c>
    </row>
    <row r="178" spans="2:9">
      <c r="B178" s="222" t="s">
        <v>214</v>
      </c>
      <c r="C178" s="207">
        <v>40230.190999999999</v>
      </c>
      <c r="D178" s="207">
        <v>48094.970999999998</v>
      </c>
      <c r="E178" s="207">
        <v>47457.431770000003</v>
      </c>
      <c r="F178" s="36">
        <v>50486.892999999996</v>
      </c>
      <c r="G178" s="36">
        <v>53467.974000000002</v>
      </c>
      <c r="H178" s="36">
        <v>57448.112999999998</v>
      </c>
      <c r="I178" s="36">
        <v>44543.923000000003</v>
      </c>
    </row>
    <row r="179" spans="2:9">
      <c r="B179" s="222" t="s">
        <v>215</v>
      </c>
      <c r="C179" s="207" t="s">
        <v>124</v>
      </c>
      <c r="D179" s="207" t="s">
        <v>124</v>
      </c>
      <c r="E179" s="207" t="s">
        <v>124</v>
      </c>
      <c r="F179" s="36" t="s">
        <v>124</v>
      </c>
      <c r="G179" s="36" t="s">
        <v>124</v>
      </c>
      <c r="H179" s="36" t="s">
        <v>124</v>
      </c>
      <c r="I179" s="36" t="s">
        <v>124</v>
      </c>
    </row>
    <row r="180" spans="2:9">
      <c r="B180" s="103" t="s">
        <v>216</v>
      </c>
      <c r="C180" s="207">
        <v>8956.3909999999996</v>
      </c>
      <c r="D180" s="207">
        <v>10425.067000000001</v>
      </c>
      <c r="E180" s="207">
        <v>12096.582999999999</v>
      </c>
      <c r="F180" s="36">
        <v>14446.658999999998</v>
      </c>
      <c r="G180" s="36">
        <v>18742.228000000003</v>
      </c>
      <c r="H180" s="36">
        <v>24483.497000000003</v>
      </c>
      <c r="I180" s="36">
        <v>22198.143</v>
      </c>
    </row>
    <row r="181" spans="2:9">
      <c r="B181" s="103" t="s">
        <v>546</v>
      </c>
      <c r="C181" s="207">
        <v>3835.0929999999998</v>
      </c>
      <c r="D181" s="207">
        <v>44879.900999999998</v>
      </c>
      <c r="E181" s="207">
        <v>109512.558</v>
      </c>
      <c r="F181" s="36">
        <v>138050.01800000001</v>
      </c>
      <c r="G181" s="36">
        <v>140429.53099999999</v>
      </c>
      <c r="H181" s="36">
        <v>117391.147</v>
      </c>
      <c r="I181" s="36">
        <v>89369.256999999998</v>
      </c>
    </row>
    <row r="182" spans="2:9">
      <c r="B182" s="222" t="s">
        <v>217</v>
      </c>
      <c r="C182" s="207">
        <v>2636.5609999999997</v>
      </c>
      <c r="D182" s="207">
        <v>22201.786999999997</v>
      </c>
      <c r="E182" s="207">
        <v>52490.01</v>
      </c>
      <c r="F182" s="36">
        <v>70388.362000000008</v>
      </c>
      <c r="G182" s="36">
        <v>71011.794999999984</v>
      </c>
      <c r="H182" s="36">
        <v>60654.055</v>
      </c>
      <c r="I182" s="36">
        <v>48665.182000000001</v>
      </c>
    </row>
    <row r="183" spans="2:9">
      <c r="B183" s="222" t="s">
        <v>218</v>
      </c>
      <c r="C183" s="207" t="s">
        <v>124</v>
      </c>
      <c r="D183" s="207" t="s">
        <v>124</v>
      </c>
      <c r="E183" s="207" t="s">
        <v>124</v>
      </c>
      <c r="F183" s="36" t="s">
        <v>124</v>
      </c>
      <c r="G183" s="36" t="s">
        <v>124</v>
      </c>
      <c r="H183" s="36" t="s">
        <v>124</v>
      </c>
      <c r="I183" s="36" t="s">
        <v>124</v>
      </c>
    </row>
    <row r="184" spans="2:9">
      <c r="B184" s="222" t="s">
        <v>219</v>
      </c>
      <c r="C184" s="207">
        <v>1198.5319999999999</v>
      </c>
      <c r="D184" s="207">
        <v>22678.114000000001</v>
      </c>
      <c r="E184" s="207">
        <v>57022.548000000003</v>
      </c>
      <c r="F184" s="36">
        <v>67661.656000000003</v>
      </c>
      <c r="G184" s="36">
        <v>69417.736000000004</v>
      </c>
      <c r="H184" s="36">
        <v>56737.091999999997</v>
      </c>
      <c r="I184" s="36">
        <v>40704.074999999997</v>
      </c>
    </row>
    <row r="185" spans="2:9">
      <c r="B185" s="222"/>
      <c r="C185" s="86"/>
      <c r="D185" s="86"/>
      <c r="E185" s="86"/>
      <c r="F185" s="86"/>
      <c r="G185" s="86"/>
      <c r="H185" s="86"/>
      <c r="I185" s="86"/>
    </row>
    <row r="186" spans="2:9" ht="26.4">
      <c r="B186" s="49" t="s">
        <v>221</v>
      </c>
      <c r="C186" s="86"/>
      <c r="D186" s="86"/>
      <c r="E186" s="86"/>
      <c r="F186" s="86"/>
      <c r="G186" s="86"/>
      <c r="H186" s="86"/>
      <c r="I186" s="86"/>
    </row>
    <row r="187" spans="2:9">
      <c r="B187" s="103" t="s">
        <v>213</v>
      </c>
      <c r="C187" s="224"/>
      <c r="D187" s="224"/>
      <c r="E187" s="224"/>
      <c r="F187" s="86"/>
      <c r="G187" s="86"/>
      <c r="H187" s="86"/>
      <c r="I187" s="86"/>
    </row>
    <row r="188" spans="2:9">
      <c r="B188" s="222" t="s">
        <v>214</v>
      </c>
      <c r="C188" s="224" t="s">
        <v>124</v>
      </c>
      <c r="D188" s="224" t="s">
        <v>124</v>
      </c>
      <c r="E188" s="224" t="s">
        <v>124</v>
      </c>
      <c r="F188" s="86" t="s">
        <v>124</v>
      </c>
      <c r="G188" s="86" t="s">
        <v>124</v>
      </c>
      <c r="H188" s="86" t="s">
        <v>124</v>
      </c>
      <c r="I188" s="86" t="s">
        <v>124</v>
      </c>
    </row>
    <row r="189" spans="2:9">
      <c r="B189" s="222" t="s">
        <v>215</v>
      </c>
      <c r="C189" s="224" t="s">
        <v>124</v>
      </c>
      <c r="D189" s="224" t="s">
        <v>124</v>
      </c>
      <c r="E189" s="224" t="s">
        <v>124</v>
      </c>
      <c r="F189" s="86" t="s">
        <v>124</v>
      </c>
      <c r="G189" s="86" t="s">
        <v>124</v>
      </c>
      <c r="H189" s="86" t="s">
        <v>124</v>
      </c>
      <c r="I189" s="86" t="s">
        <v>124</v>
      </c>
    </row>
    <row r="190" spans="2:9">
      <c r="B190" s="103" t="s">
        <v>216</v>
      </c>
      <c r="C190" s="224" t="s">
        <v>124</v>
      </c>
      <c r="D190" s="224" t="s">
        <v>124</v>
      </c>
      <c r="E190" s="224">
        <v>4877.9160000000002</v>
      </c>
      <c r="F190" s="86">
        <v>4923.0370000000003</v>
      </c>
      <c r="G190" s="86">
        <v>5076.6409999999996</v>
      </c>
      <c r="H190" s="86">
        <v>4490.4830000000002</v>
      </c>
      <c r="I190" s="86">
        <v>859.95</v>
      </c>
    </row>
    <row r="191" spans="2:9">
      <c r="B191" s="103" t="s">
        <v>206</v>
      </c>
      <c r="C191" s="224" t="s">
        <v>124</v>
      </c>
      <c r="D191" s="224" t="s">
        <v>124</v>
      </c>
      <c r="E191" s="224" t="s">
        <v>124</v>
      </c>
      <c r="F191" s="86" t="s">
        <v>124</v>
      </c>
      <c r="G191" s="86" t="s">
        <v>124</v>
      </c>
      <c r="H191" s="86" t="s">
        <v>124</v>
      </c>
      <c r="I191" s="86" t="s">
        <v>124</v>
      </c>
    </row>
    <row r="192" spans="2:9">
      <c r="B192" s="222" t="s">
        <v>217</v>
      </c>
      <c r="C192" s="224" t="s">
        <v>124</v>
      </c>
      <c r="D192" s="224" t="s">
        <v>124</v>
      </c>
      <c r="E192" s="224" t="s">
        <v>124</v>
      </c>
      <c r="F192" s="86" t="s">
        <v>124</v>
      </c>
      <c r="G192" s="86" t="s">
        <v>124</v>
      </c>
      <c r="H192" s="86" t="s">
        <v>124</v>
      </c>
      <c r="I192" s="86" t="s">
        <v>124</v>
      </c>
    </row>
    <row r="193" spans="2:9">
      <c r="B193" s="222" t="s">
        <v>218</v>
      </c>
      <c r="C193" s="224" t="s">
        <v>124</v>
      </c>
      <c r="D193" s="224" t="s">
        <v>124</v>
      </c>
      <c r="E193" s="224" t="s">
        <v>124</v>
      </c>
      <c r="F193" s="86" t="s">
        <v>124</v>
      </c>
      <c r="G193" s="86" t="s">
        <v>124</v>
      </c>
      <c r="H193" s="86" t="s">
        <v>124</v>
      </c>
      <c r="I193" s="86" t="s">
        <v>124</v>
      </c>
    </row>
    <row r="194" spans="2:9">
      <c r="B194" s="222" t="s">
        <v>219</v>
      </c>
      <c r="C194" s="224" t="s">
        <v>124</v>
      </c>
      <c r="D194" s="224" t="s">
        <v>124</v>
      </c>
      <c r="E194" s="224" t="s">
        <v>124</v>
      </c>
      <c r="F194" s="86" t="s">
        <v>124</v>
      </c>
      <c r="G194" s="86" t="s">
        <v>124</v>
      </c>
      <c r="H194" s="86" t="s">
        <v>124</v>
      </c>
      <c r="I194" s="86" t="s">
        <v>124</v>
      </c>
    </row>
    <row r="195" spans="2:9">
      <c r="B195" s="222"/>
      <c r="C195" s="86"/>
      <c r="D195" s="86"/>
      <c r="E195" s="86"/>
      <c r="F195" s="86"/>
      <c r="G195" s="86"/>
      <c r="H195" s="86"/>
      <c r="I195" s="86"/>
    </row>
    <row r="196" spans="2:9" ht="26.4">
      <c r="B196" s="49" t="s">
        <v>222</v>
      </c>
      <c r="C196" s="86"/>
      <c r="D196" s="86"/>
      <c r="E196" s="86"/>
      <c r="F196" s="86"/>
      <c r="G196" s="86"/>
      <c r="H196" s="86"/>
      <c r="I196" s="86"/>
    </row>
    <row r="197" spans="2:9">
      <c r="B197" s="103" t="s">
        <v>213</v>
      </c>
      <c r="C197" s="224"/>
      <c r="D197" s="224"/>
      <c r="E197" s="224"/>
      <c r="F197" s="86"/>
      <c r="G197" s="86"/>
      <c r="H197" s="86"/>
      <c r="I197" s="86"/>
    </row>
    <row r="198" spans="2:9">
      <c r="B198" s="222" t="s">
        <v>214</v>
      </c>
      <c r="C198" s="224" t="s">
        <v>124</v>
      </c>
      <c r="D198" s="224" t="s">
        <v>124</v>
      </c>
      <c r="E198" s="224" t="s">
        <v>124</v>
      </c>
      <c r="F198" s="86" t="s">
        <v>124</v>
      </c>
      <c r="G198" s="86" t="s">
        <v>124</v>
      </c>
      <c r="H198" s="86" t="s">
        <v>124</v>
      </c>
      <c r="I198" s="86" t="s">
        <v>124</v>
      </c>
    </row>
    <row r="199" spans="2:9">
      <c r="B199" s="222" t="s">
        <v>215</v>
      </c>
      <c r="C199" s="224" t="s">
        <v>124</v>
      </c>
      <c r="D199" s="224" t="s">
        <v>124</v>
      </c>
      <c r="E199" s="224" t="s">
        <v>124</v>
      </c>
      <c r="F199" s="86" t="s">
        <v>124</v>
      </c>
      <c r="G199" s="86" t="s">
        <v>124</v>
      </c>
      <c r="H199" s="86" t="s">
        <v>124</v>
      </c>
      <c r="I199" s="86" t="s">
        <v>124</v>
      </c>
    </row>
    <row r="200" spans="2:9">
      <c r="B200" s="103" t="s">
        <v>216</v>
      </c>
      <c r="C200" s="224" t="s">
        <v>124</v>
      </c>
      <c r="D200" s="224" t="s">
        <v>124</v>
      </c>
      <c r="E200" s="224">
        <v>7314.7060000000001</v>
      </c>
      <c r="F200" s="86">
        <v>11276.752</v>
      </c>
      <c r="G200" s="86">
        <v>9182.9599999999991</v>
      </c>
      <c r="H200" s="86">
        <v>10678.725</v>
      </c>
      <c r="I200" s="86">
        <v>16333.462</v>
      </c>
    </row>
    <row r="201" spans="2:9">
      <c r="B201" s="103" t="s">
        <v>206</v>
      </c>
      <c r="C201" s="224" t="s">
        <v>124</v>
      </c>
      <c r="D201" s="224" t="s">
        <v>124</v>
      </c>
      <c r="E201" s="224" t="s">
        <v>124</v>
      </c>
      <c r="F201" s="86" t="s">
        <v>124</v>
      </c>
      <c r="G201" s="86" t="s">
        <v>124</v>
      </c>
      <c r="H201" s="86" t="s">
        <v>124</v>
      </c>
      <c r="I201" s="86" t="s">
        <v>124</v>
      </c>
    </row>
    <row r="202" spans="2:9">
      <c r="B202" s="222" t="s">
        <v>217</v>
      </c>
      <c r="C202" s="224" t="s">
        <v>124</v>
      </c>
      <c r="D202" s="224" t="s">
        <v>124</v>
      </c>
      <c r="E202" s="224" t="s">
        <v>124</v>
      </c>
      <c r="F202" s="86" t="s">
        <v>124</v>
      </c>
      <c r="G202" s="86" t="s">
        <v>124</v>
      </c>
      <c r="H202" s="86" t="s">
        <v>124</v>
      </c>
      <c r="I202" s="86" t="s">
        <v>124</v>
      </c>
    </row>
    <row r="203" spans="2:9">
      <c r="B203" s="222" t="s">
        <v>218</v>
      </c>
      <c r="C203" s="224" t="s">
        <v>124</v>
      </c>
      <c r="D203" s="224" t="s">
        <v>124</v>
      </c>
      <c r="E203" s="224" t="s">
        <v>124</v>
      </c>
      <c r="F203" s="86" t="s">
        <v>124</v>
      </c>
      <c r="G203" s="86" t="s">
        <v>124</v>
      </c>
      <c r="H203" s="86" t="s">
        <v>124</v>
      </c>
      <c r="I203" s="86" t="s">
        <v>124</v>
      </c>
    </row>
    <row r="204" spans="2:9" ht="15" thickBot="1">
      <c r="B204" s="91" t="s">
        <v>219</v>
      </c>
      <c r="C204" s="224" t="s">
        <v>124</v>
      </c>
      <c r="D204" s="224" t="s">
        <v>124</v>
      </c>
      <c r="E204" s="224" t="s">
        <v>124</v>
      </c>
      <c r="F204" s="86" t="s">
        <v>124</v>
      </c>
      <c r="G204" s="86" t="s">
        <v>124</v>
      </c>
      <c r="H204" s="86" t="s">
        <v>124</v>
      </c>
      <c r="I204" s="86" t="s">
        <v>124</v>
      </c>
    </row>
    <row r="205" spans="2:9" ht="15" thickTop="1">
      <c r="B205" s="1320" t="s">
        <v>507</v>
      </c>
      <c r="C205" s="1320"/>
      <c r="D205" s="1320"/>
      <c r="E205" s="1320"/>
      <c r="F205" s="1320"/>
      <c r="G205" s="1320"/>
      <c r="H205" s="1320"/>
      <c r="I205" s="1320"/>
    </row>
    <row r="206" spans="2:9">
      <c r="B206" s="27"/>
      <c r="C206" s="203"/>
      <c r="D206" s="203"/>
      <c r="E206" s="203"/>
      <c r="F206" s="203"/>
      <c r="G206" s="203"/>
      <c r="H206" s="203"/>
      <c r="I206" s="203"/>
    </row>
    <row r="207" spans="2:9">
      <c r="B207" s="1319" t="s">
        <v>21</v>
      </c>
      <c r="C207" s="1319"/>
      <c r="D207" s="1319"/>
      <c r="E207" s="1319"/>
      <c r="F207" s="1319"/>
      <c r="G207" s="1319"/>
      <c r="H207" s="1319"/>
      <c r="I207" s="1319"/>
    </row>
    <row r="208" spans="2:9">
      <c r="B208" s="13" t="s">
        <v>20</v>
      </c>
      <c r="C208" s="203"/>
      <c r="D208" s="203"/>
      <c r="E208" s="203"/>
      <c r="F208" s="203"/>
      <c r="G208" s="203"/>
      <c r="H208" s="203"/>
      <c r="I208" s="203"/>
    </row>
    <row r="209" spans="2:9">
      <c r="B209" s="26" t="s">
        <v>224</v>
      </c>
      <c r="C209" s="203"/>
      <c r="D209" s="203"/>
      <c r="E209" s="203"/>
      <c r="F209" s="203"/>
      <c r="G209" s="203"/>
      <c r="H209" s="203"/>
      <c r="I209" s="203"/>
    </row>
    <row r="210" spans="2:9">
      <c r="B210" s="27"/>
      <c r="C210" s="203"/>
      <c r="D210" s="203"/>
      <c r="E210" s="203"/>
      <c r="F210" s="203"/>
      <c r="G210" s="203"/>
      <c r="H210" s="203"/>
      <c r="I210" s="203"/>
    </row>
    <row r="211" spans="2:9">
      <c r="B211" s="16"/>
      <c r="C211" s="17">
        <v>2014</v>
      </c>
      <c r="D211" s="17">
        <v>2015</v>
      </c>
      <c r="E211" s="17">
        <v>2016</v>
      </c>
      <c r="F211" s="17">
        <v>2017</v>
      </c>
      <c r="G211" s="17">
        <v>2018</v>
      </c>
      <c r="H211" s="17">
        <v>2019</v>
      </c>
      <c r="I211" s="17">
        <v>2020</v>
      </c>
    </row>
    <row r="212" spans="2:9">
      <c r="B212" s="44" t="s">
        <v>197</v>
      </c>
      <c r="C212" s="86"/>
      <c r="D212" s="86"/>
      <c r="E212" s="86"/>
      <c r="F212" s="86"/>
      <c r="G212" s="86"/>
      <c r="H212" s="86"/>
      <c r="I212" s="86"/>
    </row>
    <row r="213" spans="2:9">
      <c r="B213" s="103" t="s">
        <v>198</v>
      </c>
      <c r="C213" s="36" t="s">
        <v>124</v>
      </c>
      <c r="D213" s="36" t="s">
        <v>124</v>
      </c>
      <c r="E213" s="36" t="s">
        <v>124</v>
      </c>
      <c r="F213" s="36" t="s">
        <v>124</v>
      </c>
      <c r="G213" s="36" t="s">
        <v>124</v>
      </c>
      <c r="H213" s="36" t="s">
        <v>124</v>
      </c>
      <c r="I213" s="36" t="s">
        <v>124</v>
      </c>
    </row>
    <row r="214" spans="2:9">
      <c r="B214" s="220" t="s">
        <v>199</v>
      </c>
      <c r="C214" s="36" t="s">
        <v>124</v>
      </c>
      <c r="D214" s="36" t="s">
        <v>124</v>
      </c>
      <c r="E214" s="36" t="s">
        <v>124</v>
      </c>
      <c r="F214" s="36" t="s">
        <v>124</v>
      </c>
      <c r="G214" s="36" t="s">
        <v>124</v>
      </c>
      <c r="H214" s="36" t="s">
        <v>124</v>
      </c>
      <c r="I214" s="36" t="s">
        <v>124</v>
      </c>
    </row>
    <row r="215" spans="2:9">
      <c r="B215" s="220" t="s">
        <v>200</v>
      </c>
      <c r="C215" s="36" t="s">
        <v>124</v>
      </c>
      <c r="D215" s="36" t="s">
        <v>124</v>
      </c>
      <c r="E215" s="36" t="s">
        <v>124</v>
      </c>
      <c r="F215" s="36" t="s">
        <v>124</v>
      </c>
      <c r="G215" s="36" t="s">
        <v>124</v>
      </c>
      <c r="H215" s="36" t="s">
        <v>124</v>
      </c>
      <c r="I215" s="36" t="s">
        <v>124</v>
      </c>
    </row>
    <row r="216" spans="2:9">
      <c r="B216" s="221" t="s">
        <v>201</v>
      </c>
      <c r="C216" s="36" t="s">
        <v>124</v>
      </c>
      <c r="D216" s="36" t="s">
        <v>124</v>
      </c>
      <c r="E216" s="36" t="s">
        <v>124</v>
      </c>
      <c r="F216" s="36" t="s">
        <v>124</v>
      </c>
      <c r="G216" s="36" t="s">
        <v>124</v>
      </c>
      <c r="H216" s="36" t="s">
        <v>124</v>
      </c>
      <c r="I216" s="36" t="s">
        <v>124</v>
      </c>
    </row>
    <row r="217" spans="2:9">
      <c r="B217" s="93" t="s">
        <v>202</v>
      </c>
      <c r="C217" s="36">
        <v>527.77252457453778</v>
      </c>
      <c r="D217" s="36">
        <v>577.04122411903666</v>
      </c>
      <c r="E217" s="36">
        <v>618.52277158716561</v>
      </c>
      <c r="F217" s="36">
        <v>755.21802695438566</v>
      </c>
      <c r="G217" s="36">
        <v>939.97893485338784</v>
      </c>
      <c r="H217" s="36">
        <v>1188.2934468112812</v>
      </c>
      <c r="I217" s="36">
        <v>1078.759919138254</v>
      </c>
    </row>
    <row r="218" spans="2:9">
      <c r="B218" s="220" t="s">
        <v>203</v>
      </c>
      <c r="C218" s="36">
        <v>212.53398767972348</v>
      </c>
      <c r="D218" s="36">
        <v>246.47922072173031</v>
      </c>
      <c r="E218" s="36">
        <v>278.10946234115852</v>
      </c>
      <c r="F218" s="36">
        <v>378.5842806194463</v>
      </c>
      <c r="G218" s="36">
        <v>489.39726116183675</v>
      </c>
      <c r="H218" s="36">
        <v>610.08230143813626</v>
      </c>
      <c r="I218" s="36">
        <v>661.281454071398</v>
      </c>
    </row>
    <row r="219" spans="2:9">
      <c r="B219" s="220" t="s">
        <v>204</v>
      </c>
      <c r="C219" s="36" t="s">
        <v>139</v>
      </c>
      <c r="D219" s="36" t="s">
        <v>139</v>
      </c>
      <c r="E219" s="36" t="s">
        <v>139</v>
      </c>
      <c r="F219" s="36" t="s">
        <v>139</v>
      </c>
      <c r="G219" s="36" t="s">
        <v>139</v>
      </c>
      <c r="H219" s="36" t="s">
        <v>139</v>
      </c>
      <c r="I219" s="36" t="s">
        <v>124</v>
      </c>
    </row>
    <row r="220" spans="2:9">
      <c r="B220" s="220" t="s">
        <v>205</v>
      </c>
      <c r="C220" s="36">
        <v>315.23853689481422</v>
      </c>
      <c r="D220" s="36">
        <v>330.5620033973064</v>
      </c>
      <c r="E220" s="36">
        <v>340.41330924600715</v>
      </c>
      <c r="F220" s="36">
        <v>376.63374633493936</v>
      </c>
      <c r="G220" s="36">
        <v>450.58167369155098</v>
      </c>
      <c r="H220" s="36">
        <v>578.21114537314509</v>
      </c>
      <c r="I220" s="36">
        <v>417.4784650668559</v>
      </c>
    </row>
    <row r="221" spans="2:9">
      <c r="B221" s="93" t="s">
        <v>546</v>
      </c>
      <c r="C221" s="36">
        <v>4.2734406020408162</v>
      </c>
      <c r="D221" s="36">
        <v>37.86036546065597</v>
      </c>
      <c r="E221" s="36">
        <v>93.089897338134037</v>
      </c>
      <c r="F221" s="36">
        <v>137.50080341051228</v>
      </c>
      <c r="G221" s="36">
        <v>183.30758673621025</v>
      </c>
      <c r="H221" s="36">
        <v>219.08479040182317</v>
      </c>
      <c r="I221" s="36">
        <v>330.78204253425673</v>
      </c>
    </row>
    <row r="222" spans="2:9" ht="15.6">
      <c r="B222" s="93" t="s">
        <v>508</v>
      </c>
      <c r="C222" s="36">
        <v>35770.808200984189</v>
      </c>
      <c r="D222" s="36">
        <v>33730.021456472088</v>
      </c>
      <c r="E222" s="36">
        <v>32080.273026430317</v>
      </c>
      <c r="F222" s="36">
        <v>34292.971425996155</v>
      </c>
      <c r="G222" s="36">
        <v>30132.884457448967</v>
      </c>
      <c r="H222" s="36">
        <v>31609.540561047867</v>
      </c>
      <c r="I222" s="36">
        <v>19672.036246069689</v>
      </c>
    </row>
    <row r="223" spans="2:9">
      <c r="B223" s="37" t="s">
        <v>130</v>
      </c>
      <c r="C223" s="36">
        <v>29066.154036696786</v>
      </c>
      <c r="D223" s="36">
        <v>28395.529856962086</v>
      </c>
      <c r="E223" s="36">
        <v>28266.84418023032</v>
      </c>
      <c r="F223" s="36">
        <v>30558.470040236156</v>
      </c>
      <c r="G223" s="36">
        <v>27695.797215018963</v>
      </c>
      <c r="H223" s="36">
        <v>29562.330118362966</v>
      </c>
      <c r="I223" s="36">
        <v>18508.533074269686</v>
      </c>
    </row>
    <row r="224" spans="2:9">
      <c r="B224" s="37" t="s">
        <v>131</v>
      </c>
      <c r="C224" s="36">
        <v>6704.6541642874026</v>
      </c>
      <c r="D224" s="36">
        <v>5334.4915995099973</v>
      </c>
      <c r="E224" s="36">
        <v>3813.4288461999986</v>
      </c>
      <c r="F224" s="36">
        <v>3734.5013857599988</v>
      </c>
      <c r="G224" s="36">
        <v>2437.0872424299996</v>
      </c>
      <c r="H224" s="36">
        <v>2047.210442684898</v>
      </c>
      <c r="I224" s="36">
        <v>1163.5031717999998</v>
      </c>
    </row>
    <row r="225" spans="2:9">
      <c r="B225" s="103" t="s">
        <v>208</v>
      </c>
      <c r="C225" s="36" t="s">
        <v>139</v>
      </c>
      <c r="D225" s="36" t="s">
        <v>139</v>
      </c>
      <c r="E225" s="36" t="s">
        <v>139</v>
      </c>
      <c r="F225" s="36" t="s">
        <v>139</v>
      </c>
      <c r="G225" s="36" t="s">
        <v>139</v>
      </c>
      <c r="H225" s="36" t="s">
        <v>139</v>
      </c>
      <c r="I225" s="36" t="s">
        <v>124</v>
      </c>
    </row>
    <row r="226" spans="2:9">
      <c r="B226" s="103"/>
      <c r="C226" s="36"/>
      <c r="D226" s="36"/>
      <c r="E226" s="36"/>
      <c r="F226" s="36"/>
      <c r="G226" s="36"/>
      <c r="H226" s="36"/>
      <c r="I226" s="36"/>
    </row>
    <row r="227" spans="2:9">
      <c r="B227" s="103" t="s">
        <v>225</v>
      </c>
      <c r="C227" s="36">
        <v>36302.854166160767</v>
      </c>
      <c r="D227" s="36">
        <v>34344.923046051787</v>
      </c>
      <c r="E227" s="36">
        <v>32791.885695355617</v>
      </c>
      <c r="F227" s="36">
        <v>35185.690256361049</v>
      </c>
      <c r="G227" s="36">
        <v>31256.170979038565</v>
      </c>
      <c r="H227" s="36">
        <v>33016.918798260973</v>
      </c>
      <c r="I227" s="36">
        <v>21081.578207742197</v>
      </c>
    </row>
    <row r="228" spans="2:9">
      <c r="B228" s="222" t="s">
        <v>210</v>
      </c>
      <c r="C228" s="36" t="s">
        <v>124</v>
      </c>
      <c r="D228" s="36" t="s">
        <v>124</v>
      </c>
      <c r="E228" s="36" t="s">
        <v>124</v>
      </c>
      <c r="F228" s="36" t="s">
        <v>124</v>
      </c>
      <c r="G228" s="36" t="s">
        <v>124</v>
      </c>
      <c r="H228" s="36" t="s">
        <v>124</v>
      </c>
      <c r="I228" s="36" t="s">
        <v>124</v>
      </c>
    </row>
    <row r="229" spans="2:9">
      <c r="B229" s="222"/>
      <c r="C229" s="36"/>
      <c r="D229" s="36"/>
      <c r="E229" s="36"/>
      <c r="F229" s="36"/>
      <c r="G229" s="36"/>
      <c r="H229" s="36"/>
      <c r="I229" s="36"/>
    </row>
    <row r="230" spans="2:9">
      <c r="B230" s="103" t="s">
        <v>211</v>
      </c>
      <c r="C230" s="36"/>
      <c r="D230" s="36"/>
      <c r="E230" s="36"/>
      <c r="F230" s="36"/>
      <c r="G230" s="36"/>
      <c r="H230" s="36"/>
      <c r="I230" s="36"/>
    </row>
    <row r="231" spans="2:9">
      <c r="B231" s="103"/>
      <c r="C231" s="36"/>
      <c r="D231" s="36"/>
      <c r="E231" s="36"/>
      <c r="F231" s="36"/>
      <c r="G231" s="36"/>
      <c r="H231" s="36"/>
      <c r="I231" s="36"/>
    </row>
    <row r="232" spans="2:9">
      <c r="B232" s="44" t="s">
        <v>212</v>
      </c>
      <c r="C232" s="36"/>
      <c r="D232" s="36"/>
      <c r="E232" s="36"/>
      <c r="F232" s="36"/>
      <c r="G232" s="36"/>
      <c r="H232" s="36"/>
      <c r="I232" s="36"/>
    </row>
    <row r="233" spans="2:9">
      <c r="B233" s="103" t="s">
        <v>213</v>
      </c>
      <c r="C233" s="36">
        <v>2763.2849191777814</v>
      </c>
      <c r="D233" s="36">
        <v>3012.997696843036</v>
      </c>
      <c r="E233" s="36">
        <v>3189.2517436501371</v>
      </c>
      <c r="F233" s="36">
        <v>3474.31902761725</v>
      </c>
      <c r="G233" s="36">
        <v>3842.6368492153583</v>
      </c>
      <c r="H233" s="36">
        <v>4043.9729167971514</v>
      </c>
      <c r="I233" s="36">
        <v>3701.9149344198254</v>
      </c>
    </row>
    <row r="234" spans="2:9">
      <c r="B234" s="222" t="s">
        <v>214</v>
      </c>
      <c r="C234" s="36">
        <v>2763.2849191777814</v>
      </c>
      <c r="D234" s="36">
        <v>3012.997696843036</v>
      </c>
      <c r="E234" s="36">
        <v>3189.2517436501371</v>
      </c>
      <c r="F234" s="36">
        <v>3474.31902761725</v>
      </c>
      <c r="G234" s="36">
        <v>3842.6368492153583</v>
      </c>
      <c r="H234" s="36">
        <v>4043.9729167971514</v>
      </c>
      <c r="I234" s="36">
        <v>3701.9149344198254</v>
      </c>
    </row>
    <row r="235" spans="2:9">
      <c r="B235" s="222" t="s">
        <v>215</v>
      </c>
      <c r="C235" s="36" t="s">
        <v>124</v>
      </c>
      <c r="D235" s="36" t="s">
        <v>124</v>
      </c>
      <c r="E235" s="36" t="s">
        <v>124</v>
      </c>
      <c r="F235" s="36" t="s">
        <v>124</v>
      </c>
      <c r="G235" s="36" t="s">
        <v>124</v>
      </c>
      <c r="H235" s="36" t="s">
        <v>124</v>
      </c>
      <c r="I235" s="36" t="s">
        <v>124</v>
      </c>
    </row>
    <row r="236" spans="2:9">
      <c r="B236" s="103" t="s">
        <v>216</v>
      </c>
      <c r="C236" s="207">
        <v>450.42448206997085</v>
      </c>
      <c r="D236" s="207">
        <v>508.44299300291539</v>
      </c>
      <c r="E236" s="207">
        <v>558.45928556851311</v>
      </c>
      <c r="F236" s="36">
        <v>651.1344950437317</v>
      </c>
      <c r="G236" s="36">
        <v>774.8129338466938</v>
      </c>
      <c r="H236" s="36">
        <v>922.76110386152322</v>
      </c>
      <c r="I236" s="36">
        <v>881.57036484169726</v>
      </c>
    </row>
    <row r="237" spans="2:9">
      <c r="B237" s="103" t="s">
        <v>546</v>
      </c>
      <c r="C237" s="207">
        <v>50.088746983542215</v>
      </c>
      <c r="D237" s="207">
        <v>155.06784807481063</v>
      </c>
      <c r="E237" s="207">
        <v>271.31267781284384</v>
      </c>
      <c r="F237" s="36">
        <v>352.84167283721933</v>
      </c>
      <c r="G237" s="36">
        <v>458.97328618287276</v>
      </c>
      <c r="H237" s="36">
        <v>554.4339825474018</v>
      </c>
      <c r="I237" s="36">
        <v>754.5294231354394</v>
      </c>
    </row>
    <row r="238" spans="2:9">
      <c r="B238" s="222" t="s">
        <v>217</v>
      </c>
      <c r="C238" s="207">
        <v>47.17554885088915</v>
      </c>
      <c r="D238" s="207">
        <v>120.7895284742275</v>
      </c>
      <c r="E238" s="207">
        <v>191.35553242508874</v>
      </c>
      <c r="F238" s="36">
        <v>253.24440232780265</v>
      </c>
      <c r="G238" s="36">
        <v>338.39864223692484</v>
      </c>
      <c r="H238" s="36">
        <v>432.02143856139526</v>
      </c>
      <c r="I238" s="36">
        <v>590.8575135580146</v>
      </c>
    </row>
    <row r="239" spans="2:9">
      <c r="B239" s="222" t="s">
        <v>218</v>
      </c>
      <c r="C239" s="207" t="s">
        <v>124</v>
      </c>
      <c r="D239" s="207" t="s">
        <v>124</v>
      </c>
      <c r="E239" s="207" t="s">
        <v>124</v>
      </c>
      <c r="F239" s="36" t="s">
        <v>124</v>
      </c>
      <c r="G239" s="36" t="s">
        <v>124</v>
      </c>
      <c r="H239" s="36" t="s">
        <v>124</v>
      </c>
      <c r="I239" s="36" t="s">
        <v>124</v>
      </c>
    </row>
    <row r="240" spans="2:9">
      <c r="B240" s="222" t="s">
        <v>219</v>
      </c>
      <c r="C240" s="207">
        <v>2.913198132653064</v>
      </c>
      <c r="D240" s="207">
        <v>34.278319600583146</v>
      </c>
      <c r="E240" s="207">
        <v>79.957145387755077</v>
      </c>
      <c r="F240" s="36">
        <v>99.597270509416646</v>
      </c>
      <c r="G240" s="36">
        <v>120.57464394594786</v>
      </c>
      <c r="H240" s="36">
        <v>122.41254398600661</v>
      </c>
      <c r="I240" s="36">
        <v>163.67190957742469</v>
      </c>
    </row>
    <row r="241" spans="2:9">
      <c r="B241" s="222"/>
      <c r="C241" s="36"/>
      <c r="D241" s="36"/>
      <c r="E241" s="36"/>
      <c r="F241" s="36"/>
      <c r="G241" s="36"/>
      <c r="H241" s="36"/>
      <c r="I241" s="36"/>
    </row>
    <row r="242" spans="2:9" ht="26.4">
      <c r="B242" s="49" t="s">
        <v>220</v>
      </c>
      <c r="C242" s="36"/>
      <c r="D242" s="36"/>
      <c r="E242" s="36"/>
      <c r="F242" s="36"/>
      <c r="G242" s="36"/>
      <c r="H242" s="36"/>
      <c r="I242" s="36"/>
    </row>
    <row r="243" spans="2:9">
      <c r="B243" s="103" t="s">
        <v>213</v>
      </c>
      <c r="C243" s="207">
        <v>2763.2849191777814</v>
      </c>
      <c r="D243" s="207">
        <v>3012.997696843036</v>
      </c>
      <c r="E243" s="207">
        <v>3189.2517436501371</v>
      </c>
      <c r="F243" s="36">
        <v>3474.31902761725</v>
      </c>
      <c r="G243" s="36">
        <v>3842.6368492153583</v>
      </c>
      <c r="H243" s="36">
        <v>4043.9729167971514</v>
      </c>
      <c r="I243" s="36">
        <v>3701.9149344198254</v>
      </c>
    </row>
    <row r="244" spans="2:9">
      <c r="B244" s="222" t="s">
        <v>214</v>
      </c>
      <c r="C244" s="207">
        <v>2763.2849191777814</v>
      </c>
      <c r="D244" s="207">
        <v>3012.997696843036</v>
      </c>
      <c r="E244" s="207">
        <v>3189.2517436501371</v>
      </c>
      <c r="F244" s="36">
        <v>3474.31902761725</v>
      </c>
      <c r="G244" s="36">
        <v>3842.6368492153583</v>
      </c>
      <c r="H244" s="36">
        <v>4043.9729167971514</v>
      </c>
      <c r="I244" s="36">
        <v>3701.9149344198254</v>
      </c>
    </row>
    <row r="245" spans="2:9">
      <c r="B245" s="222" t="s">
        <v>215</v>
      </c>
      <c r="C245" s="207" t="s">
        <v>124</v>
      </c>
      <c r="D245" s="207" t="s">
        <v>124</v>
      </c>
      <c r="E245" s="207" t="s">
        <v>124</v>
      </c>
      <c r="F245" s="36" t="s">
        <v>124</v>
      </c>
      <c r="G245" s="36" t="s">
        <v>124</v>
      </c>
      <c r="H245" s="36" t="s">
        <v>124</v>
      </c>
      <c r="I245" s="36" t="s">
        <v>124</v>
      </c>
    </row>
    <row r="246" spans="2:9">
      <c r="B246" s="103" t="s">
        <v>216</v>
      </c>
      <c r="C246" s="207">
        <v>450.42448206997085</v>
      </c>
      <c r="D246" s="207">
        <v>508.44299300291539</v>
      </c>
      <c r="E246" s="207">
        <v>558.45928556851311</v>
      </c>
      <c r="F246" s="36">
        <v>651.1344950437317</v>
      </c>
      <c r="G246" s="36">
        <v>774.8129338466938</v>
      </c>
      <c r="H246" s="36">
        <v>922.76110386152322</v>
      </c>
      <c r="I246" s="36">
        <v>881.5703648416968</v>
      </c>
    </row>
    <row r="247" spans="2:9">
      <c r="B247" s="103" t="s">
        <v>206</v>
      </c>
      <c r="C247" s="207">
        <v>50.088746983542215</v>
      </c>
      <c r="D247" s="207">
        <v>155.06784807481063</v>
      </c>
      <c r="E247" s="207">
        <v>271.31267781284384</v>
      </c>
      <c r="F247" s="36">
        <v>352.84167283721933</v>
      </c>
      <c r="G247" s="36">
        <v>458.97328618287276</v>
      </c>
      <c r="H247" s="36">
        <v>554.4339825474018</v>
      </c>
      <c r="I247" s="36">
        <v>754.5294231354394</v>
      </c>
    </row>
    <row r="248" spans="2:9">
      <c r="B248" s="222" t="s">
        <v>217</v>
      </c>
      <c r="C248" s="207">
        <v>47.17554885088915</v>
      </c>
      <c r="D248" s="207">
        <v>120.7895284742275</v>
      </c>
      <c r="E248" s="207">
        <v>191.35553242508874</v>
      </c>
      <c r="F248" s="36">
        <v>253.24440232780265</v>
      </c>
      <c r="G248" s="36">
        <v>338.39864223692484</v>
      </c>
      <c r="H248" s="36">
        <v>432.02143856139526</v>
      </c>
      <c r="I248" s="36">
        <v>590.8575135580146</v>
      </c>
    </row>
    <row r="249" spans="2:9">
      <c r="B249" s="222" t="s">
        <v>218</v>
      </c>
      <c r="C249" s="207" t="s">
        <v>124</v>
      </c>
      <c r="D249" s="207" t="s">
        <v>124</v>
      </c>
      <c r="E249" s="207" t="s">
        <v>124</v>
      </c>
      <c r="F249" s="36" t="s">
        <v>124</v>
      </c>
      <c r="G249" s="36" t="s">
        <v>124</v>
      </c>
      <c r="H249" s="36" t="s">
        <v>124</v>
      </c>
      <c r="I249" s="36" t="s">
        <v>124</v>
      </c>
    </row>
    <row r="250" spans="2:9">
      <c r="B250" s="222" t="s">
        <v>219</v>
      </c>
      <c r="C250" s="207">
        <v>2.913198132653064</v>
      </c>
      <c r="D250" s="207">
        <v>34.278319600583146</v>
      </c>
      <c r="E250" s="207">
        <v>79.957145387755077</v>
      </c>
      <c r="F250" s="36">
        <v>99.597270509416646</v>
      </c>
      <c r="G250" s="36">
        <v>120.57464394594786</v>
      </c>
      <c r="H250" s="36">
        <v>122.41254398600661</v>
      </c>
      <c r="I250" s="36">
        <v>163.67190957742469</v>
      </c>
    </row>
    <row r="251" spans="2:9">
      <c r="B251" s="222"/>
      <c r="C251" s="36"/>
      <c r="D251" s="36"/>
      <c r="E251" s="36"/>
      <c r="F251" s="36"/>
      <c r="G251" s="36"/>
      <c r="H251" s="36"/>
      <c r="I251" s="36"/>
    </row>
    <row r="252" spans="2:9" ht="26.4">
      <c r="B252" s="49" t="s">
        <v>221</v>
      </c>
      <c r="C252" s="36"/>
      <c r="D252" s="36"/>
      <c r="E252" s="36"/>
      <c r="F252" s="36"/>
      <c r="G252" s="36"/>
      <c r="H252" s="36"/>
      <c r="I252" s="36"/>
    </row>
    <row r="253" spans="2:9">
      <c r="B253" s="103" t="s">
        <v>213</v>
      </c>
      <c r="C253" s="207" t="s">
        <v>124</v>
      </c>
      <c r="D253" s="207" t="s">
        <v>124</v>
      </c>
      <c r="E253" s="207" t="s">
        <v>124</v>
      </c>
      <c r="F253" s="36" t="s">
        <v>124</v>
      </c>
      <c r="G253" s="36" t="s">
        <v>124</v>
      </c>
      <c r="H253" s="36" t="s">
        <v>124</v>
      </c>
      <c r="I253" s="36" t="s">
        <v>124</v>
      </c>
    </row>
    <row r="254" spans="2:9">
      <c r="B254" s="222" t="s">
        <v>214</v>
      </c>
      <c r="C254" s="207" t="s">
        <v>124</v>
      </c>
      <c r="D254" s="207" t="s">
        <v>124</v>
      </c>
      <c r="E254" s="207" t="s">
        <v>124</v>
      </c>
      <c r="F254" s="36" t="s">
        <v>124</v>
      </c>
      <c r="G254" s="36" t="s">
        <v>124</v>
      </c>
      <c r="H254" s="36" t="s">
        <v>124</v>
      </c>
      <c r="I254" s="36" t="s">
        <v>124</v>
      </c>
    </row>
    <row r="255" spans="2:9">
      <c r="B255" s="222" t="s">
        <v>215</v>
      </c>
      <c r="C255" s="207" t="s">
        <v>124</v>
      </c>
      <c r="D255" s="207" t="s">
        <v>124</v>
      </c>
      <c r="E255" s="207" t="s">
        <v>124</v>
      </c>
      <c r="F255" s="36" t="s">
        <v>124</v>
      </c>
      <c r="G255" s="36" t="s">
        <v>124</v>
      </c>
      <c r="H255" s="36" t="s">
        <v>124</v>
      </c>
      <c r="I255" s="36" t="s">
        <v>124</v>
      </c>
    </row>
    <row r="256" spans="2:9">
      <c r="B256" s="103" t="s">
        <v>216</v>
      </c>
      <c r="C256" s="207" t="s">
        <v>124</v>
      </c>
      <c r="D256" s="207" t="s">
        <v>124</v>
      </c>
      <c r="E256" s="207">
        <v>388.84643640050018</v>
      </c>
      <c r="F256" s="36">
        <v>384.16229533541821</v>
      </c>
      <c r="G256" s="36">
        <v>337.14163413427173</v>
      </c>
      <c r="H256" s="36">
        <v>251.61802198792836</v>
      </c>
      <c r="I256" s="36">
        <v>83.938089579981963</v>
      </c>
    </row>
    <row r="257" spans="2:9">
      <c r="B257" s="103" t="s">
        <v>206</v>
      </c>
      <c r="C257" s="207" t="s">
        <v>124</v>
      </c>
      <c r="D257" s="207" t="s">
        <v>124</v>
      </c>
      <c r="E257" s="207" t="s">
        <v>124</v>
      </c>
      <c r="F257" s="36" t="s">
        <v>124</v>
      </c>
      <c r="G257" s="36" t="s">
        <v>124</v>
      </c>
      <c r="H257" s="36" t="s">
        <v>124</v>
      </c>
      <c r="I257" s="36" t="s">
        <v>124</v>
      </c>
    </row>
    <row r="258" spans="2:9">
      <c r="B258" s="222" t="s">
        <v>217</v>
      </c>
      <c r="C258" s="207" t="s">
        <v>124</v>
      </c>
      <c r="D258" s="207" t="s">
        <v>124</v>
      </c>
      <c r="E258" s="207" t="s">
        <v>124</v>
      </c>
      <c r="F258" s="36" t="s">
        <v>124</v>
      </c>
      <c r="G258" s="36" t="s">
        <v>124</v>
      </c>
      <c r="H258" s="36" t="s">
        <v>124</v>
      </c>
      <c r="I258" s="36" t="s">
        <v>124</v>
      </c>
    </row>
    <row r="259" spans="2:9">
      <c r="B259" s="222" t="s">
        <v>218</v>
      </c>
      <c r="C259" s="207" t="s">
        <v>124</v>
      </c>
      <c r="D259" s="207" t="s">
        <v>124</v>
      </c>
      <c r="E259" s="207" t="s">
        <v>124</v>
      </c>
      <c r="F259" s="36" t="s">
        <v>124</v>
      </c>
      <c r="G259" s="36" t="s">
        <v>124</v>
      </c>
      <c r="H259" s="36" t="s">
        <v>124</v>
      </c>
      <c r="I259" s="36" t="s">
        <v>124</v>
      </c>
    </row>
    <row r="260" spans="2:9">
      <c r="B260" s="222" t="s">
        <v>219</v>
      </c>
      <c r="C260" s="207" t="s">
        <v>124</v>
      </c>
      <c r="D260" s="207" t="s">
        <v>124</v>
      </c>
      <c r="E260" s="207" t="s">
        <v>124</v>
      </c>
      <c r="F260" s="36" t="s">
        <v>124</v>
      </c>
      <c r="G260" s="36" t="s">
        <v>124</v>
      </c>
      <c r="H260" s="36" t="s">
        <v>124</v>
      </c>
      <c r="I260" s="36" t="s">
        <v>124</v>
      </c>
    </row>
    <row r="261" spans="2:9">
      <c r="B261" s="222"/>
      <c r="C261" s="36"/>
      <c r="D261" s="36"/>
      <c r="E261" s="36"/>
      <c r="F261" s="36"/>
      <c r="G261" s="36"/>
      <c r="H261" s="36"/>
      <c r="I261" s="36"/>
    </row>
    <row r="262" spans="2:9" ht="26.4">
      <c r="B262" s="49" t="s">
        <v>222</v>
      </c>
      <c r="C262" s="36"/>
      <c r="D262" s="36"/>
      <c r="E262" s="36"/>
      <c r="F262" s="36"/>
      <c r="G262" s="36"/>
      <c r="H262" s="36"/>
      <c r="I262" s="36"/>
    </row>
    <row r="263" spans="2:9">
      <c r="B263" s="103" t="s">
        <v>213</v>
      </c>
      <c r="C263" s="207" t="s">
        <v>124</v>
      </c>
      <c r="D263" s="207" t="s">
        <v>124</v>
      </c>
      <c r="E263" s="207" t="s">
        <v>124</v>
      </c>
      <c r="F263" s="36" t="s">
        <v>124</v>
      </c>
      <c r="G263" s="36" t="s">
        <v>124</v>
      </c>
      <c r="H263" s="36" t="s">
        <v>124</v>
      </c>
      <c r="I263" s="36" t="s">
        <v>124</v>
      </c>
    </row>
    <row r="264" spans="2:9">
      <c r="B264" s="222" t="s">
        <v>214</v>
      </c>
      <c r="C264" s="207" t="s">
        <v>124</v>
      </c>
      <c r="D264" s="207" t="s">
        <v>124</v>
      </c>
      <c r="E264" s="207" t="s">
        <v>124</v>
      </c>
      <c r="F264" s="36" t="s">
        <v>124</v>
      </c>
      <c r="G264" s="36" t="s">
        <v>124</v>
      </c>
      <c r="H264" s="36" t="s">
        <v>124</v>
      </c>
      <c r="I264" s="36" t="s">
        <v>124</v>
      </c>
    </row>
    <row r="265" spans="2:9">
      <c r="B265" s="222" t="s">
        <v>215</v>
      </c>
      <c r="C265" s="207" t="s">
        <v>124</v>
      </c>
      <c r="D265" s="207" t="s">
        <v>124</v>
      </c>
      <c r="E265" s="207" t="s">
        <v>124</v>
      </c>
      <c r="F265" s="36" t="s">
        <v>124</v>
      </c>
      <c r="G265" s="36" t="s">
        <v>124</v>
      </c>
      <c r="H265" s="36" t="s">
        <v>124</v>
      </c>
      <c r="I265" s="36" t="s">
        <v>124</v>
      </c>
    </row>
    <row r="266" spans="2:9">
      <c r="B266" s="103" t="s">
        <v>216</v>
      </c>
      <c r="C266" s="207" t="s">
        <v>124</v>
      </c>
      <c r="D266" s="207" t="s">
        <v>124</v>
      </c>
      <c r="E266" s="207">
        <v>691.12985903603305</v>
      </c>
      <c r="F266" s="36">
        <v>792.09879024372435</v>
      </c>
      <c r="G266" s="36">
        <v>668.9179308468955</v>
      </c>
      <c r="H266" s="36">
        <v>613.85307369388545</v>
      </c>
      <c r="I266" s="36">
        <v>521.34157301484788</v>
      </c>
    </row>
    <row r="267" spans="2:9">
      <c r="B267" s="103" t="s">
        <v>206</v>
      </c>
      <c r="C267" s="207" t="s">
        <v>124</v>
      </c>
      <c r="D267" s="207" t="s">
        <v>124</v>
      </c>
      <c r="E267" s="207" t="s">
        <v>124</v>
      </c>
      <c r="F267" s="36" t="s">
        <v>124</v>
      </c>
      <c r="G267" s="36" t="s">
        <v>124</v>
      </c>
      <c r="H267" s="36" t="s">
        <v>124</v>
      </c>
      <c r="I267" s="36" t="s">
        <v>124</v>
      </c>
    </row>
    <row r="268" spans="2:9">
      <c r="B268" s="222" t="s">
        <v>217</v>
      </c>
      <c r="C268" s="207" t="s">
        <v>124</v>
      </c>
      <c r="D268" s="207" t="s">
        <v>124</v>
      </c>
      <c r="E268" s="207" t="s">
        <v>124</v>
      </c>
      <c r="F268" s="36" t="s">
        <v>124</v>
      </c>
      <c r="G268" s="36" t="s">
        <v>124</v>
      </c>
      <c r="H268" s="36" t="s">
        <v>124</v>
      </c>
      <c r="I268" s="36" t="s">
        <v>124</v>
      </c>
    </row>
    <row r="269" spans="2:9">
      <c r="B269" s="222" t="s">
        <v>218</v>
      </c>
      <c r="C269" s="207" t="s">
        <v>124</v>
      </c>
      <c r="D269" s="207" t="s">
        <v>124</v>
      </c>
      <c r="E269" s="207" t="s">
        <v>124</v>
      </c>
      <c r="F269" s="36" t="s">
        <v>124</v>
      </c>
      <c r="G269" s="36" t="s">
        <v>124</v>
      </c>
      <c r="H269" s="36" t="s">
        <v>124</v>
      </c>
      <c r="I269" s="36" t="s">
        <v>124</v>
      </c>
    </row>
    <row r="270" spans="2:9" ht="15" thickBot="1">
      <c r="B270" s="91" t="s">
        <v>219</v>
      </c>
      <c r="C270" s="207" t="s">
        <v>124</v>
      </c>
      <c r="D270" s="207" t="s">
        <v>124</v>
      </c>
      <c r="E270" s="207" t="s">
        <v>124</v>
      </c>
      <c r="F270" s="36" t="s">
        <v>124</v>
      </c>
      <c r="G270" s="36" t="s">
        <v>124</v>
      </c>
      <c r="H270" s="36" t="s">
        <v>124</v>
      </c>
      <c r="I270" s="36" t="s">
        <v>124</v>
      </c>
    </row>
    <row r="271" spans="2:9" ht="15" thickTop="1">
      <c r="B271" s="1320" t="s">
        <v>507</v>
      </c>
      <c r="C271" s="1320"/>
      <c r="D271" s="1320"/>
      <c r="E271" s="1320"/>
      <c r="F271" s="1320"/>
      <c r="G271" s="1320"/>
      <c r="H271" s="1320"/>
      <c r="I271" s="1320"/>
    </row>
    <row r="272" spans="2:9">
      <c r="B272" s="27"/>
      <c r="C272" s="203"/>
      <c r="D272" s="203"/>
      <c r="E272" s="203"/>
      <c r="F272" s="203"/>
      <c r="G272" s="203"/>
      <c r="H272" s="203"/>
      <c r="I272" s="203"/>
    </row>
    <row r="273" spans="2:9">
      <c r="B273" s="1319" t="s">
        <v>24</v>
      </c>
      <c r="C273" s="1319"/>
      <c r="D273" s="1319"/>
      <c r="E273" s="1319"/>
      <c r="F273" s="1319"/>
      <c r="G273" s="1319"/>
      <c r="H273" s="1319"/>
      <c r="I273" s="1319"/>
    </row>
    <row r="274" spans="2:9">
      <c r="B274" s="13" t="s">
        <v>23</v>
      </c>
      <c r="C274" s="203"/>
      <c r="D274" s="203"/>
      <c r="E274" s="203"/>
      <c r="F274" s="203"/>
      <c r="G274" s="203"/>
      <c r="H274" s="203"/>
      <c r="I274" s="203"/>
    </row>
    <row r="275" spans="2:9">
      <c r="B275" s="26" t="s">
        <v>172</v>
      </c>
      <c r="C275" s="203"/>
      <c r="D275" s="203"/>
      <c r="E275" s="203"/>
      <c r="F275" s="203"/>
      <c r="G275" s="203"/>
      <c r="H275" s="203"/>
      <c r="I275" s="203"/>
    </row>
    <row r="276" spans="2:9">
      <c r="B276" s="27"/>
      <c r="C276" s="203"/>
      <c r="D276" s="203"/>
      <c r="E276" s="203"/>
      <c r="F276" s="203"/>
      <c r="G276" s="203"/>
      <c r="H276" s="203"/>
      <c r="I276" s="203"/>
    </row>
    <row r="277" spans="2:9">
      <c r="B277" s="16"/>
      <c r="C277" s="17">
        <v>2014</v>
      </c>
      <c r="D277" s="17">
        <v>2015</v>
      </c>
      <c r="E277" s="17">
        <v>2016</v>
      </c>
      <c r="F277" s="17">
        <v>2017</v>
      </c>
      <c r="G277" s="17">
        <v>2018</v>
      </c>
      <c r="H277" s="17">
        <v>2019</v>
      </c>
      <c r="I277" s="17">
        <v>2020</v>
      </c>
    </row>
    <row r="278" spans="2:9">
      <c r="B278" s="44" t="s">
        <v>226</v>
      </c>
      <c r="C278" s="203"/>
      <c r="D278" s="203"/>
      <c r="E278" s="203"/>
      <c r="F278" s="203"/>
      <c r="G278" s="203"/>
      <c r="H278" s="203"/>
      <c r="I278" s="203"/>
    </row>
    <row r="279" spans="2:9">
      <c r="B279" s="44"/>
      <c r="C279" s="203"/>
      <c r="D279" s="203"/>
      <c r="E279" s="203"/>
      <c r="F279" s="203"/>
      <c r="G279" s="203"/>
      <c r="H279" s="203"/>
      <c r="I279" s="203"/>
    </row>
    <row r="280" spans="2:9">
      <c r="B280" s="225" t="s">
        <v>509</v>
      </c>
      <c r="C280" s="203"/>
      <c r="D280" s="203"/>
      <c r="E280" s="203"/>
      <c r="F280" s="203"/>
      <c r="G280" s="203"/>
      <c r="H280" s="203"/>
      <c r="I280" s="203"/>
    </row>
    <row r="281" spans="2:9">
      <c r="B281" s="93" t="s">
        <v>228</v>
      </c>
      <c r="C281" s="45">
        <v>24</v>
      </c>
      <c r="D281" s="45">
        <v>59</v>
      </c>
      <c r="E281" s="45">
        <v>92</v>
      </c>
      <c r="F281" s="45">
        <v>93</v>
      </c>
      <c r="G281" s="45">
        <v>89</v>
      </c>
      <c r="H281" s="45">
        <v>92</v>
      </c>
      <c r="I281" s="45">
        <v>92</v>
      </c>
    </row>
    <row r="282" spans="2:9">
      <c r="B282" s="95" t="s">
        <v>229</v>
      </c>
      <c r="C282" s="45">
        <v>24</v>
      </c>
      <c r="D282" s="45">
        <v>59</v>
      </c>
      <c r="E282" s="45">
        <v>19</v>
      </c>
      <c r="F282" s="45">
        <v>18</v>
      </c>
      <c r="G282" s="45">
        <v>18</v>
      </c>
      <c r="H282" s="45">
        <v>18</v>
      </c>
      <c r="I282" s="45">
        <v>16</v>
      </c>
    </row>
    <row r="283" spans="2:9">
      <c r="B283" s="96" t="s">
        <v>162</v>
      </c>
      <c r="C283" s="45">
        <v>18</v>
      </c>
      <c r="D283" s="45">
        <v>18</v>
      </c>
      <c r="E283" s="45">
        <v>18</v>
      </c>
      <c r="F283" s="45">
        <v>17</v>
      </c>
      <c r="G283" s="45">
        <v>17</v>
      </c>
      <c r="H283" s="45">
        <v>17</v>
      </c>
      <c r="I283" s="45">
        <v>15</v>
      </c>
    </row>
    <row r="284" spans="2:9">
      <c r="B284" s="96" t="s">
        <v>230</v>
      </c>
      <c r="C284" s="45">
        <v>1</v>
      </c>
      <c r="D284" s="45">
        <v>1</v>
      </c>
      <c r="E284" s="45">
        <v>1</v>
      </c>
      <c r="F284" s="45">
        <v>1</v>
      </c>
      <c r="G284" s="45">
        <v>1</v>
      </c>
      <c r="H284" s="45">
        <v>1</v>
      </c>
      <c r="I284" s="45">
        <v>1</v>
      </c>
    </row>
    <row r="285" spans="2:9">
      <c r="B285" s="96" t="s">
        <v>231</v>
      </c>
      <c r="C285" s="45">
        <v>5</v>
      </c>
      <c r="D285" s="45">
        <v>40</v>
      </c>
      <c r="E285" s="45">
        <v>73</v>
      </c>
      <c r="F285" s="45">
        <v>75</v>
      </c>
      <c r="G285" s="45">
        <v>71</v>
      </c>
      <c r="H285" s="45">
        <v>74</v>
      </c>
      <c r="I285" s="45">
        <v>76</v>
      </c>
    </row>
    <row r="286" spans="2:9">
      <c r="B286" s="97" t="s">
        <v>232</v>
      </c>
      <c r="C286" s="45" t="s">
        <v>139</v>
      </c>
      <c r="D286" s="45" t="s">
        <v>139</v>
      </c>
      <c r="E286" s="45" t="s">
        <v>139</v>
      </c>
      <c r="F286" s="45" t="s">
        <v>139</v>
      </c>
      <c r="G286" s="45" t="s">
        <v>139</v>
      </c>
      <c r="H286" s="45" t="s">
        <v>139</v>
      </c>
      <c r="I286" s="45" t="s">
        <v>139</v>
      </c>
    </row>
    <row r="287" spans="2:9">
      <c r="B287" s="97" t="s">
        <v>233</v>
      </c>
      <c r="C287" s="45" t="s">
        <v>139</v>
      </c>
      <c r="D287" s="45" t="s">
        <v>139</v>
      </c>
      <c r="E287" s="45" t="s">
        <v>139</v>
      </c>
      <c r="F287" s="45" t="s">
        <v>139</v>
      </c>
      <c r="G287" s="45" t="s">
        <v>139</v>
      </c>
      <c r="H287" s="45" t="s">
        <v>139</v>
      </c>
      <c r="I287" s="45" t="s">
        <v>139</v>
      </c>
    </row>
    <row r="288" spans="2:9">
      <c r="B288" s="97" t="s">
        <v>234</v>
      </c>
      <c r="C288" s="45">
        <v>2</v>
      </c>
      <c r="D288" s="45">
        <v>4</v>
      </c>
      <c r="E288" s="45">
        <v>4</v>
      </c>
      <c r="F288" s="45">
        <v>4</v>
      </c>
      <c r="G288" s="45">
        <v>4</v>
      </c>
      <c r="H288" s="45">
        <v>4</v>
      </c>
      <c r="I288" s="45">
        <v>5</v>
      </c>
    </row>
    <row r="289" spans="2:9">
      <c r="B289" s="97" t="s">
        <v>235</v>
      </c>
      <c r="C289" s="45">
        <v>3</v>
      </c>
      <c r="D289" s="45">
        <v>34</v>
      </c>
      <c r="E289" s="45">
        <v>67</v>
      </c>
      <c r="F289" s="45">
        <v>69</v>
      </c>
      <c r="G289" s="45">
        <v>65</v>
      </c>
      <c r="H289" s="45">
        <v>68</v>
      </c>
      <c r="I289" s="45">
        <v>68</v>
      </c>
    </row>
    <row r="290" spans="2:9">
      <c r="B290" s="97" t="s">
        <v>236</v>
      </c>
      <c r="C290" s="45">
        <v>0</v>
      </c>
      <c r="D290" s="45">
        <v>2</v>
      </c>
      <c r="E290" s="45">
        <v>2</v>
      </c>
      <c r="F290" s="45">
        <v>2</v>
      </c>
      <c r="G290" s="45">
        <v>2</v>
      </c>
      <c r="H290" s="45">
        <v>2</v>
      </c>
      <c r="I290" s="45">
        <v>3</v>
      </c>
    </row>
    <row r="291" spans="2:9">
      <c r="B291" s="95" t="s">
        <v>237</v>
      </c>
      <c r="C291" s="45" t="s">
        <v>139</v>
      </c>
      <c r="D291" s="45" t="s">
        <v>139</v>
      </c>
      <c r="E291" s="45" t="s">
        <v>139</v>
      </c>
      <c r="F291" s="45" t="s">
        <v>139</v>
      </c>
      <c r="G291" s="45" t="s">
        <v>139</v>
      </c>
      <c r="H291" s="45" t="s">
        <v>139</v>
      </c>
      <c r="I291" s="45" t="s">
        <v>139</v>
      </c>
    </row>
    <row r="292" spans="2:9">
      <c r="B292" s="95"/>
      <c r="C292" s="132"/>
      <c r="D292" s="132"/>
      <c r="E292" s="132"/>
      <c r="F292" s="132"/>
      <c r="G292" s="132"/>
      <c r="H292" s="132"/>
      <c r="I292" s="132"/>
    </row>
    <row r="293" spans="2:9">
      <c r="B293" s="226" t="s">
        <v>510</v>
      </c>
      <c r="C293" s="132"/>
      <c r="D293" s="132"/>
      <c r="E293" s="132"/>
      <c r="F293" s="132"/>
      <c r="G293" s="132"/>
      <c r="H293" s="132"/>
      <c r="I293" s="132"/>
    </row>
    <row r="294" spans="2:9">
      <c r="B294" s="95"/>
      <c r="C294" s="132"/>
      <c r="D294" s="132"/>
      <c r="E294" s="132"/>
      <c r="F294" s="132"/>
      <c r="G294" s="132"/>
      <c r="H294" s="132"/>
      <c r="I294" s="132"/>
    </row>
    <row r="295" spans="2:9">
      <c r="B295" s="227" t="s">
        <v>413</v>
      </c>
      <c r="C295" s="132"/>
      <c r="D295" s="132"/>
      <c r="E295" s="132"/>
      <c r="F295" s="132"/>
      <c r="G295" s="132"/>
      <c r="H295" s="132"/>
      <c r="I295" s="132"/>
    </row>
    <row r="296" spans="2:9">
      <c r="B296" s="93" t="s">
        <v>228</v>
      </c>
      <c r="C296" s="45">
        <v>16</v>
      </c>
      <c r="D296" s="45">
        <v>16</v>
      </c>
      <c r="E296" s="45">
        <v>19</v>
      </c>
      <c r="F296" s="45">
        <v>20</v>
      </c>
      <c r="G296" s="45">
        <v>23</v>
      </c>
      <c r="H296" s="45">
        <v>24</v>
      </c>
      <c r="I296" s="45">
        <v>25</v>
      </c>
    </row>
    <row r="297" spans="2:9">
      <c r="B297" s="95" t="s">
        <v>229</v>
      </c>
      <c r="C297" s="45">
        <v>16</v>
      </c>
      <c r="D297" s="45">
        <v>16</v>
      </c>
      <c r="E297" s="45">
        <v>19</v>
      </c>
      <c r="F297" s="45">
        <v>20</v>
      </c>
      <c r="G297" s="45">
        <v>23</v>
      </c>
      <c r="H297" s="45">
        <v>24</v>
      </c>
      <c r="I297" s="45">
        <v>25</v>
      </c>
    </row>
    <row r="298" spans="2:9">
      <c r="B298" s="96" t="s">
        <v>162</v>
      </c>
      <c r="C298" s="45">
        <v>15</v>
      </c>
      <c r="D298" s="45">
        <v>15</v>
      </c>
      <c r="E298" s="45">
        <v>16</v>
      </c>
      <c r="F298" s="45">
        <v>16</v>
      </c>
      <c r="G298" s="45">
        <v>16</v>
      </c>
      <c r="H298" s="45">
        <v>16</v>
      </c>
      <c r="I298" s="45">
        <v>14</v>
      </c>
    </row>
    <row r="299" spans="2:9">
      <c r="B299" s="96" t="s">
        <v>230</v>
      </c>
      <c r="C299" s="45">
        <v>1</v>
      </c>
      <c r="D299" s="45">
        <v>1</v>
      </c>
      <c r="E299" s="45">
        <v>1</v>
      </c>
      <c r="F299" s="45">
        <v>1</v>
      </c>
      <c r="G299" s="45">
        <v>1</v>
      </c>
      <c r="H299" s="45">
        <v>1</v>
      </c>
      <c r="I299" s="45">
        <v>1</v>
      </c>
    </row>
    <row r="300" spans="2:9">
      <c r="B300" s="96" t="s">
        <v>231</v>
      </c>
      <c r="C300" s="45" t="s">
        <v>139</v>
      </c>
      <c r="D300" s="45" t="s">
        <v>139</v>
      </c>
      <c r="E300" s="45">
        <v>2</v>
      </c>
      <c r="F300" s="45">
        <v>3</v>
      </c>
      <c r="G300" s="45">
        <v>6</v>
      </c>
      <c r="H300" s="45">
        <v>7</v>
      </c>
      <c r="I300" s="45">
        <v>10</v>
      </c>
    </row>
    <row r="301" spans="2:9">
      <c r="B301" s="97" t="s">
        <v>232</v>
      </c>
      <c r="C301" s="45" t="s">
        <v>139</v>
      </c>
      <c r="D301" s="45" t="s">
        <v>139</v>
      </c>
      <c r="E301" s="45" t="s">
        <v>139</v>
      </c>
      <c r="F301" s="45" t="s">
        <v>139</v>
      </c>
      <c r="G301" s="45" t="s">
        <v>139</v>
      </c>
      <c r="H301" s="45" t="s">
        <v>139</v>
      </c>
      <c r="I301" s="45" t="s">
        <v>139</v>
      </c>
    </row>
    <row r="302" spans="2:9">
      <c r="B302" s="97" t="s">
        <v>233</v>
      </c>
      <c r="C302" s="45" t="s">
        <v>139</v>
      </c>
      <c r="D302" s="45" t="s">
        <v>139</v>
      </c>
      <c r="E302" s="45" t="s">
        <v>139</v>
      </c>
      <c r="F302" s="45" t="s">
        <v>139</v>
      </c>
      <c r="G302" s="45" t="s">
        <v>139</v>
      </c>
      <c r="H302" s="45" t="s">
        <v>139</v>
      </c>
      <c r="I302" s="45" t="s">
        <v>139</v>
      </c>
    </row>
    <row r="303" spans="2:9">
      <c r="B303" s="97" t="s">
        <v>234</v>
      </c>
      <c r="C303" s="45" t="s">
        <v>139</v>
      </c>
      <c r="D303" s="45" t="s">
        <v>139</v>
      </c>
      <c r="E303" s="45" t="s">
        <v>139</v>
      </c>
      <c r="F303" s="45" t="s">
        <v>139</v>
      </c>
      <c r="G303" s="45" t="s">
        <v>139</v>
      </c>
      <c r="H303" s="45" t="s">
        <v>139</v>
      </c>
      <c r="I303" s="45" t="s">
        <v>139</v>
      </c>
    </row>
    <row r="304" spans="2:9">
      <c r="B304" s="97" t="s">
        <v>235</v>
      </c>
      <c r="C304" s="45" t="s">
        <v>139</v>
      </c>
      <c r="D304" s="45" t="s">
        <v>139</v>
      </c>
      <c r="E304" s="45">
        <v>1</v>
      </c>
      <c r="F304" s="45">
        <v>2</v>
      </c>
      <c r="G304" s="45">
        <v>4</v>
      </c>
      <c r="H304" s="45">
        <v>6</v>
      </c>
      <c r="I304" s="45">
        <v>9</v>
      </c>
    </row>
    <row r="305" spans="2:9">
      <c r="B305" s="97" t="s">
        <v>236</v>
      </c>
      <c r="C305" s="45" t="s">
        <v>139</v>
      </c>
      <c r="D305" s="45" t="s">
        <v>139</v>
      </c>
      <c r="E305" s="45">
        <v>1</v>
      </c>
      <c r="F305" s="45">
        <v>1</v>
      </c>
      <c r="G305" s="45">
        <v>2</v>
      </c>
      <c r="H305" s="45">
        <v>1</v>
      </c>
      <c r="I305" s="45">
        <v>1</v>
      </c>
    </row>
    <row r="306" spans="2:9">
      <c r="B306" s="95" t="s">
        <v>237</v>
      </c>
      <c r="C306" s="45" t="s">
        <v>139</v>
      </c>
      <c r="D306" s="45" t="s">
        <v>139</v>
      </c>
      <c r="E306" s="45" t="s">
        <v>139</v>
      </c>
      <c r="F306" s="45" t="s">
        <v>139</v>
      </c>
      <c r="G306" s="45" t="s">
        <v>139</v>
      </c>
      <c r="H306" s="45" t="s">
        <v>139</v>
      </c>
      <c r="I306" s="45" t="s">
        <v>139</v>
      </c>
    </row>
    <row r="307" spans="2:9" s="906" customFormat="1">
      <c r="B307" s="95"/>
      <c r="C307" s="45"/>
      <c r="D307" s="45"/>
      <c r="E307" s="45"/>
      <c r="F307" s="45"/>
      <c r="G307" s="45"/>
      <c r="H307" s="45"/>
      <c r="I307" s="45"/>
    </row>
    <row r="308" spans="2:9" s="906" customFormat="1">
      <c r="B308" s="227" t="s">
        <v>1447</v>
      </c>
      <c r="C308" s="132"/>
      <c r="D308" s="132"/>
      <c r="E308" s="132"/>
      <c r="F308" s="132"/>
      <c r="G308" s="132"/>
      <c r="H308" s="132"/>
      <c r="I308" s="132"/>
    </row>
    <row r="309" spans="2:9" s="906" customFormat="1">
      <c r="B309" s="93" t="s">
        <v>228</v>
      </c>
      <c r="C309" s="45" t="s">
        <v>139</v>
      </c>
      <c r="D309" s="45" t="s">
        <v>139</v>
      </c>
      <c r="E309" s="45" t="s">
        <v>139</v>
      </c>
      <c r="F309" s="45" t="s">
        <v>139</v>
      </c>
      <c r="G309" s="45" t="s">
        <v>139</v>
      </c>
      <c r="H309" s="45" t="s">
        <v>139</v>
      </c>
      <c r="I309" s="45">
        <v>2</v>
      </c>
    </row>
    <row r="310" spans="2:9" s="906" customFormat="1">
      <c r="B310" s="95" t="s">
        <v>229</v>
      </c>
      <c r="C310" s="45" t="s">
        <v>139</v>
      </c>
      <c r="D310" s="45" t="s">
        <v>139</v>
      </c>
      <c r="E310" s="45" t="s">
        <v>139</v>
      </c>
      <c r="F310" s="45" t="s">
        <v>139</v>
      </c>
      <c r="G310" s="45" t="s">
        <v>139</v>
      </c>
      <c r="H310" s="45" t="s">
        <v>139</v>
      </c>
      <c r="I310" s="45">
        <v>2</v>
      </c>
    </row>
    <row r="311" spans="2:9" s="906" customFormat="1">
      <c r="B311" s="96" t="s">
        <v>162</v>
      </c>
      <c r="C311" s="45" t="s">
        <v>139</v>
      </c>
      <c r="D311" s="45" t="s">
        <v>139</v>
      </c>
      <c r="E311" s="45" t="s">
        <v>139</v>
      </c>
      <c r="F311" s="45" t="s">
        <v>139</v>
      </c>
      <c r="G311" s="45" t="s">
        <v>139</v>
      </c>
      <c r="H311" s="45" t="s">
        <v>139</v>
      </c>
      <c r="I311" s="45" t="s">
        <v>139</v>
      </c>
    </row>
    <row r="312" spans="2:9" s="906" customFormat="1">
      <c r="B312" s="96" t="s">
        <v>230</v>
      </c>
      <c r="C312" s="45" t="s">
        <v>139</v>
      </c>
      <c r="D312" s="45" t="s">
        <v>139</v>
      </c>
      <c r="E312" s="45" t="s">
        <v>139</v>
      </c>
      <c r="F312" s="45" t="s">
        <v>139</v>
      </c>
      <c r="G312" s="45" t="s">
        <v>139</v>
      </c>
      <c r="H312" s="45" t="s">
        <v>139</v>
      </c>
      <c r="I312" s="45">
        <v>1</v>
      </c>
    </row>
    <row r="313" spans="2:9" s="906" customFormat="1">
      <c r="B313" s="96" t="s">
        <v>231</v>
      </c>
      <c r="C313" s="45" t="s">
        <v>139</v>
      </c>
      <c r="D313" s="45" t="s">
        <v>139</v>
      </c>
      <c r="E313" s="45" t="s">
        <v>139</v>
      </c>
      <c r="F313" s="45" t="s">
        <v>139</v>
      </c>
      <c r="G313" s="45" t="s">
        <v>139</v>
      </c>
      <c r="H313" s="45" t="s">
        <v>139</v>
      </c>
      <c r="I313" s="45">
        <v>1</v>
      </c>
    </row>
    <row r="314" spans="2:9" s="906" customFormat="1">
      <c r="B314" s="97" t="s">
        <v>232</v>
      </c>
      <c r="C314" s="45" t="s">
        <v>139</v>
      </c>
      <c r="D314" s="45" t="s">
        <v>139</v>
      </c>
      <c r="E314" s="45" t="s">
        <v>139</v>
      </c>
      <c r="F314" s="45" t="s">
        <v>139</v>
      </c>
      <c r="G314" s="45" t="s">
        <v>139</v>
      </c>
      <c r="H314" s="45" t="s">
        <v>139</v>
      </c>
      <c r="I314" s="45" t="s">
        <v>139</v>
      </c>
    </row>
    <row r="315" spans="2:9" s="906" customFormat="1">
      <c r="B315" s="97" t="s">
        <v>233</v>
      </c>
      <c r="C315" s="45" t="s">
        <v>139</v>
      </c>
      <c r="D315" s="45" t="s">
        <v>139</v>
      </c>
      <c r="E315" s="45" t="s">
        <v>139</v>
      </c>
      <c r="F315" s="45" t="s">
        <v>139</v>
      </c>
      <c r="G315" s="45" t="s">
        <v>139</v>
      </c>
      <c r="H315" s="45" t="s">
        <v>139</v>
      </c>
      <c r="I315" s="45" t="s">
        <v>139</v>
      </c>
    </row>
    <row r="316" spans="2:9" s="906" customFormat="1">
      <c r="B316" s="97" t="s">
        <v>234</v>
      </c>
      <c r="C316" s="45" t="s">
        <v>139</v>
      </c>
      <c r="D316" s="45" t="s">
        <v>139</v>
      </c>
      <c r="E316" s="45" t="s">
        <v>139</v>
      </c>
      <c r="F316" s="45" t="s">
        <v>139</v>
      </c>
      <c r="G316" s="45" t="s">
        <v>139</v>
      </c>
      <c r="H316" s="45" t="s">
        <v>139</v>
      </c>
      <c r="I316" s="45" t="s">
        <v>139</v>
      </c>
    </row>
    <row r="317" spans="2:9" s="906" customFormat="1">
      <c r="B317" s="97" t="s">
        <v>235</v>
      </c>
      <c r="C317" s="45" t="s">
        <v>139</v>
      </c>
      <c r="D317" s="45" t="s">
        <v>139</v>
      </c>
      <c r="E317" s="45" t="s">
        <v>139</v>
      </c>
      <c r="F317" s="45" t="s">
        <v>139</v>
      </c>
      <c r="G317" s="45" t="s">
        <v>139</v>
      </c>
      <c r="H317" s="45" t="s">
        <v>139</v>
      </c>
      <c r="I317" s="45">
        <v>1</v>
      </c>
    </row>
    <row r="318" spans="2:9" s="906" customFormat="1">
      <c r="B318" s="97" t="s">
        <v>236</v>
      </c>
      <c r="C318" s="45" t="s">
        <v>139</v>
      </c>
      <c r="D318" s="45" t="s">
        <v>139</v>
      </c>
      <c r="E318" s="45" t="s">
        <v>139</v>
      </c>
      <c r="F318" s="45" t="s">
        <v>139</v>
      </c>
      <c r="G318" s="45" t="s">
        <v>139</v>
      </c>
      <c r="H318" s="45" t="s">
        <v>139</v>
      </c>
      <c r="I318" s="45" t="s">
        <v>139</v>
      </c>
    </row>
    <row r="319" spans="2:9" s="906" customFormat="1">
      <c r="B319" s="95" t="s">
        <v>237</v>
      </c>
      <c r="C319" s="45" t="s">
        <v>139</v>
      </c>
      <c r="D319" s="45" t="s">
        <v>139</v>
      </c>
      <c r="E319" s="45" t="s">
        <v>139</v>
      </c>
      <c r="F319" s="45" t="s">
        <v>139</v>
      </c>
      <c r="G319" s="45" t="s">
        <v>139</v>
      </c>
      <c r="H319" s="45" t="s">
        <v>139</v>
      </c>
      <c r="I319" s="45" t="s">
        <v>139</v>
      </c>
    </row>
    <row r="320" spans="2:9">
      <c r="B320" s="95"/>
      <c r="C320" s="45"/>
      <c r="D320" s="45"/>
      <c r="E320" s="45"/>
      <c r="F320" s="45"/>
      <c r="G320" s="45"/>
      <c r="H320" s="45"/>
      <c r="I320" s="45"/>
    </row>
    <row r="321" spans="2:9">
      <c r="B321" s="227" t="s">
        <v>511</v>
      </c>
      <c r="C321" s="132"/>
      <c r="D321" s="132"/>
      <c r="E321" s="132"/>
      <c r="F321" s="132"/>
      <c r="G321" s="132"/>
      <c r="H321" s="132"/>
      <c r="I321" s="132"/>
    </row>
    <row r="322" spans="2:9">
      <c r="B322" s="93" t="s">
        <v>228</v>
      </c>
      <c r="C322" s="45">
        <v>16</v>
      </c>
      <c r="D322" s="45">
        <v>16</v>
      </c>
      <c r="E322" s="45">
        <v>17</v>
      </c>
      <c r="F322" s="45">
        <v>17</v>
      </c>
      <c r="G322" s="45">
        <v>17</v>
      </c>
      <c r="H322" s="45">
        <v>17</v>
      </c>
      <c r="I322" s="45">
        <v>16</v>
      </c>
    </row>
    <row r="323" spans="2:9">
      <c r="B323" s="95" t="s">
        <v>229</v>
      </c>
      <c r="C323" s="45">
        <v>16</v>
      </c>
      <c r="D323" s="45">
        <v>16</v>
      </c>
      <c r="E323" s="45">
        <v>17</v>
      </c>
      <c r="F323" s="45">
        <v>17</v>
      </c>
      <c r="G323" s="45">
        <v>17</v>
      </c>
      <c r="H323" s="45">
        <v>17</v>
      </c>
      <c r="I323" s="45">
        <v>16</v>
      </c>
    </row>
    <row r="324" spans="2:9">
      <c r="B324" s="96" t="s">
        <v>162</v>
      </c>
      <c r="C324" s="45">
        <v>15</v>
      </c>
      <c r="D324" s="45">
        <v>15</v>
      </c>
      <c r="E324" s="45">
        <v>16</v>
      </c>
      <c r="F324" s="45">
        <v>16</v>
      </c>
      <c r="G324" s="45">
        <v>16</v>
      </c>
      <c r="H324" s="45">
        <v>16</v>
      </c>
      <c r="I324" s="45">
        <v>14</v>
      </c>
    </row>
    <row r="325" spans="2:9">
      <c r="B325" s="96" t="s">
        <v>230</v>
      </c>
      <c r="C325" s="45">
        <v>1</v>
      </c>
      <c r="D325" s="45">
        <v>1</v>
      </c>
      <c r="E325" s="45">
        <v>1</v>
      </c>
      <c r="F325" s="45">
        <v>1</v>
      </c>
      <c r="G325" s="45">
        <v>1</v>
      </c>
      <c r="H325" s="45">
        <v>1</v>
      </c>
      <c r="I325" s="45">
        <v>1</v>
      </c>
    </row>
    <row r="326" spans="2:9">
      <c r="B326" s="96" t="s">
        <v>231</v>
      </c>
      <c r="C326" s="45" t="s">
        <v>139</v>
      </c>
      <c r="D326" s="45" t="s">
        <v>139</v>
      </c>
      <c r="E326" s="45" t="s">
        <v>139</v>
      </c>
      <c r="F326" s="45" t="s">
        <v>139</v>
      </c>
      <c r="G326" s="45" t="s">
        <v>139</v>
      </c>
      <c r="H326" s="45" t="s">
        <v>139</v>
      </c>
      <c r="I326" s="45" t="s">
        <v>139</v>
      </c>
    </row>
    <row r="327" spans="2:9">
      <c r="B327" s="97" t="s">
        <v>232</v>
      </c>
      <c r="C327" s="45" t="s">
        <v>139</v>
      </c>
      <c r="D327" s="45" t="s">
        <v>139</v>
      </c>
      <c r="E327" s="45" t="s">
        <v>139</v>
      </c>
      <c r="F327" s="45" t="s">
        <v>139</v>
      </c>
      <c r="G327" s="45" t="s">
        <v>139</v>
      </c>
      <c r="H327" s="45" t="s">
        <v>139</v>
      </c>
      <c r="I327" s="45" t="s">
        <v>139</v>
      </c>
    </row>
    <row r="328" spans="2:9">
      <c r="B328" s="97" t="s">
        <v>233</v>
      </c>
      <c r="C328" s="45" t="s">
        <v>139</v>
      </c>
      <c r="D328" s="45" t="s">
        <v>139</v>
      </c>
      <c r="E328" s="45" t="s">
        <v>139</v>
      </c>
      <c r="F328" s="45" t="s">
        <v>139</v>
      </c>
      <c r="G328" s="45" t="s">
        <v>139</v>
      </c>
      <c r="H328" s="45" t="s">
        <v>139</v>
      </c>
      <c r="I328" s="45" t="s">
        <v>139</v>
      </c>
    </row>
    <row r="329" spans="2:9">
      <c r="B329" s="97" t="s">
        <v>234</v>
      </c>
      <c r="C329" s="45" t="s">
        <v>139</v>
      </c>
      <c r="D329" s="45" t="s">
        <v>139</v>
      </c>
      <c r="E329" s="45" t="s">
        <v>139</v>
      </c>
      <c r="F329" s="45" t="s">
        <v>139</v>
      </c>
      <c r="G329" s="45" t="s">
        <v>139</v>
      </c>
      <c r="H329" s="45" t="s">
        <v>139</v>
      </c>
      <c r="I329" s="45" t="s">
        <v>139</v>
      </c>
    </row>
    <row r="330" spans="2:9">
      <c r="B330" s="97" t="s">
        <v>235</v>
      </c>
      <c r="C330" s="45" t="s">
        <v>139</v>
      </c>
      <c r="D330" s="45" t="s">
        <v>139</v>
      </c>
      <c r="E330" s="45" t="s">
        <v>139</v>
      </c>
      <c r="F330" s="45" t="s">
        <v>139</v>
      </c>
      <c r="G330" s="45" t="s">
        <v>139</v>
      </c>
      <c r="H330" s="45" t="s">
        <v>139</v>
      </c>
      <c r="I330" s="45">
        <v>1</v>
      </c>
    </row>
    <row r="331" spans="2:9">
      <c r="B331" s="97" t="s">
        <v>236</v>
      </c>
      <c r="C331" s="45" t="s">
        <v>139</v>
      </c>
      <c r="D331" s="45" t="s">
        <v>139</v>
      </c>
      <c r="E331" s="45" t="s">
        <v>139</v>
      </c>
      <c r="F331" s="45" t="s">
        <v>139</v>
      </c>
      <c r="G331" s="45" t="s">
        <v>139</v>
      </c>
      <c r="H331" s="45" t="s">
        <v>139</v>
      </c>
      <c r="I331" s="45" t="s">
        <v>139</v>
      </c>
    </row>
    <row r="332" spans="2:9">
      <c r="B332" s="95" t="s">
        <v>237</v>
      </c>
      <c r="C332" s="45" t="s">
        <v>139</v>
      </c>
      <c r="D332" s="45" t="s">
        <v>139</v>
      </c>
      <c r="E332" s="45" t="s">
        <v>139</v>
      </c>
      <c r="F332" s="45" t="s">
        <v>139</v>
      </c>
      <c r="G332" s="45" t="s">
        <v>139</v>
      </c>
      <c r="H332" s="45" t="s">
        <v>139</v>
      </c>
      <c r="I332" s="45" t="s">
        <v>139</v>
      </c>
    </row>
    <row r="333" spans="2:9">
      <c r="B333" s="95"/>
      <c r="C333" s="45"/>
      <c r="D333" s="45"/>
      <c r="E333" s="45"/>
      <c r="F333" s="45"/>
      <c r="G333" s="45"/>
      <c r="H333" s="45"/>
      <c r="I333" s="45"/>
    </row>
    <row r="334" spans="2:9">
      <c r="B334" s="227" t="s">
        <v>512</v>
      </c>
      <c r="C334" s="132"/>
      <c r="D334" s="132"/>
      <c r="E334" s="132"/>
      <c r="F334" s="132"/>
      <c r="G334" s="132"/>
      <c r="H334" s="132"/>
      <c r="I334" s="132"/>
    </row>
    <row r="335" spans="2:9">
      <c r="B335" s="93" t="s">
        <v>228</v>
      </c>
      <c r="C335" s="45">
        <v>17</v>
      </c>
      <c r="D335" s="45">
        <v>17</v>
      </c>
      <c r="E335" s="45">
        <v>17</v>
      </c>
      <c r="F335" s="45">
        <v>17</v>
      </c>
      <c r="G335" s="45">
        <v>17</v>
      </c>
      <c r="H335" s="45">
        <v>17</v>
      </c>
      <c r="I335" s="45">
        <v>19</v>
      </c>
    </row>
    <row r="336" spans="2:9">
      <c r="B336" s="95" t="s">
        <v>229</v>
      </c>
      <c r="C336" s="45">
        <v>17</v>
      </c>
      <c r="D336" s="45">
        <v>17</v>
      </c>
      <c r="E336" s="45">
        <v>17</v>
      </c>
      <c r="F336" s="45">
        <v>17</v>
      </c>
      <c r="G336" s="45">
        <v>17</v>
      </c>
      <c r="H336" s="45">
        <v>17</v>
      </c>
      <c r="I336" s="45">
        <v>19</v>
      </c>
    </row>
    <row r="337" spans="2:9">
      <c r="B337" s="96" t="s">
        <v>162</v>
      </c>
      <c r="C337" s="45">
        <v>17</v>
      </c>
      <c r="D337" s="45">
        <v>17</v>
      </c>
      <c r="E337" s="45">
        <v>17</v>
      </c>
      <c r="F337" s="45">
        <v>17</v>
      </c>
      <c r="G337" s="45">
        <v>17</v>
      </c>
      <c r="H337" s="45">
        <v>17</v>
      </c>
      <c r="I337" s="45">
        <v>11</v>
      </c>
    </row>
    <row r="338" spans="2:9">
      <c r="B338" s="96" t="s">
        <v>230</v>
      </c>
      <c r="C338" s="45" t="s">
        <v>139</v>
      </c>
      <c r="D338" s="45" t="s">
        <v>139</v>
      </c>
      <c r="E338" s="45" t="s">
        <v>139</v>
      </c>
      <c r="F338" s="45" t="s">
        <v>139</v>
      </c>
      <c r="G338" s="45" t="s">
        <v>139</v>
      </c>
      <c r="H338" s="45" t="s">
        <v>139</v>
      </c>
      <c r="I338" s="45" t="s">
        <v>139</v>
      </c>
    </row>
    <row r="339" spans="2:9">
      <c r="B339" s="96" t="s">
        <v>231</v>
      </c>
      <c r="C339" s="45" t="s">
        <v>139</v>
      </c>
      <c r="D339" s="45" t="s">
        <v>139</v>
      </c>
      <c r="E339" s="45" t="s">
        <v>139</v>
      </c>
      <c r="F339" s="45" t="s">
        <v>139</v>
      </c>
      <c r="G339" s="45" t="s">
        <v>139</v>
      </c>
      <c r="H339" s="45" t="s">
        <v>139</v>
      </c>
      <c r="I339" s="45">
        <v>8</v>
      </c>
    </row>
    <row r="340" spans="2:9">
      <c r="B340" s="97" t="s">
        <v>232</v>
      </c>
      <c r="C340" s="45" t="s">
        <v>139</v>
      </c>
      <c r="D340" s="45" t="s">
        <v>139</v>
      </c>
      <c r="E340" s="45" t="s">
        <v>139</v>
      </c>
      <c r="F340" s="45" t="s">
        <v>139</v>
      </c>
      <c r="G340" s="45" t="s">
        <v>139</v>
      </c>
      <c r="H340" s="45" t="s">
        <v>139</v>
      </c>
      <c r="I340" s="45" t="s">
        <v>139</v>
      </c>
    </row>
    <row r="341" spans="2:9">
      <c r="B341" s="97" t="s">
        <v>233</v>
      </c>
      <c r="C341" s="45" t="s">
        <v>139</v>
      </c>
      <c r="D341" s="45" t="s">
        <v>139</v>
      </c>
      <c r="E341" s="45" t="s">
        <v>139</v>
      </c>
      <c r="F341" s="45" t="s">
        <v>139</v>
      </c>
      <c r="G341" s="45" t="s">
        <v>139</v>
      </c>
      <c r="H341" s="45" t="s">
        <v>139</v>
      </c>
      <c r="I341" s="45" t="s">
        <v>139</v>
      </c>
    </row>
    <row r="342" spans="2:9">
      <c r="B342" s="97" t="s">
        <v>234</v>
      </c>
      <c r="C342" s="45" t="s">
        <v>139</v>
      </c>
      <c r="D342" s="45" t="s">
        <v>139</v>
      </c>
      <c r="E342" s="45" t="s">
        <v>139</v>
      </c>
      <c r="F342" s="45" t="s">
        <v>139</v>
      </c>
      <c r="G342" s="45" t="s">
        <v>139</v>
      </c>
      <c r="H342" s="45" t="s">
        <v>139</v>
      </c>
      <c r="I342" s="45" t="s">
        <v>139</v>
      </c>
    </row>
    <row r="343" spans="2:9">
      <c r="B343" s="97" t="s">
        <v>235</v>
      </c>
      <c r="C343" s="45" t="s">
        <v>139</v>
      </c>
      <c r="D343" s="45" t="s">
        <v>139</v>
      </c>
      <c r="E343" s="45" t="s">
        <v>139</v>
      </c>
      <c r="F343" s="45" t="s">
        <v>139</v>
      </c>
      <c r="G343" s="45" t="s">
        <v>139</v>
      </c>
      <c r="H343" s="45" t="s">
        <v>139</v>
      </c>
      <c r="I343" s="45">
        <v>6</v>
      </c>
    </row>
    <row r="344" spans="2:9">
      <c r="B344" s="97" t="s">
        <v>236</v>
      </c>
      <c r="C344" s="45" t="s">
        <v>139</v>
      </c>
      <c r="D344" s="45" t="s">
        <v>139</v>
      </c>
      <c r="E344" s="45" t="s">
        <v>139</v>
      </c>
      <c r="F344" s="45" t="s">
        <v>139</v>
      </c>
      <c r="G344" s="45" t="s">
        <v>139</v>
      </c>
      <c r="H344" s="45" t="s">
        <v>139</v>
      </c>
      <c r="I344" s="45">
        <v>2</v>
      </c>
    </row>
    <row r="345" spans="2:9" ht="15" thickBot="1">
      <c r="B345" s="95" t="s">
        <v>237</v>
      </c>
      <c r="C345" s="45" t="s">
        <v>139</v>
      </c>
      <c r="D345" s="45" t="s">
        <v>139</v>
      </c>
      <c r="E345" s="45" t="s">
        <v>139</v>
      </c>
      <c r="F345" s="45" t="s">
        <v>139</v>
      </c>
      <c r="G345" s="45" t="s">
        <v>139</v>
      </c>
      <c r="H345" s="45" t="s">
        <v>139</v>
      </c>
      <c r="I345" s="45" t="s">
        <v>139</v>
      </c>
    </row>
    <row r="346" spans="2:9" ht="15" thickTop="1">
      <c r="B346" s="1320" t="s">
        <v>513</v>
      </c>
      <c r="C346" s="1320"/>
      <c r="D346" s="1320"/>
      <c r="E346" s="1320"/>
      <c r="F346" s="1320"/>
      <c r="G346" s="1320"/>
      <c r="H346" s="1320"/>
      <c r="I346" s="1320"/>
    </row>
    <row r="347" spans="2:9">
      <c r="B347" s="27"/>
      <c r="C347" s="203"/>
      <c r="D347" s="203"/>
      <c r="E347" s="203"/>
      <c r="F347" s="203"/>
      <c r="G347" s="203"/>
      <c r="H347" s="203"/>
      <c r="I347" s="203"/>
    </row>
    <row r="348" spans="2:9">
      <c r="B348" s="1319" t="s">
        <v>26</v>
      </c>
      <c r="C348" s="1319"/>
      <c r="D348" s="1319"/>
      <c r="E348" s="1319"/>
      <c r="F348" s="1319"/>
      <c r="G348" s="1319"/>
      <c r="H348" s="1319"/>
      <c r="I348" s="1319"/>
    </row>
    <row r="349" spans="2:9">
      <c r="B349" s="13" t="s">
        <v>25</v>
      </c>
      <c r="C349" s="203"/>
      <c r="D349" s="203"/>
      <c r="E349" s="203"/>
      <c r="F349" s="203"/>
      <c r="G349" s="203"/>
      <c r="H349" s="203"/>
      <c r="I349" s="203"/>
    </row>
    <row r="350" spans="2:9">
      <c r="B350" s="26" t="s">
        <v>115</v>
      </c>
      <c r="C350" s="203"/>
      <c r="D350" s="203"/>
      <c r="E350" s="203"/>
      <c r="F350" s="203"/>
      <c r="G350" s="203"/>
      <c r="H350" s="203"/>
      <c r="I350" s="203"/>
    </row>
    <row r="351" spans="2:9">
      <c r="B351" s="27"/>
      <c r="C351" s="203"/>
      <c r="D351" s="203"/>
      <c r="E351" s="203"/>
      <c r="F351" s="203"/>
      <c r="G351" s="203"/>
      <c r="H351" s="203"/>
      <c r="I351" s="203"/>
    </row>
    <row r="352" spans="2:9">
      <c r="B352" s="16"/>
      <c r="C352" s="17">
        <v>2014</v>
      </c>
      <c r="D352" s="17">
        <v>2015</v>
      </c>
      <c r="E352" s="17">
        <v>2016</v>
      </c>
      <c r="F352" s="17">
        <v>2017</v>
      </c>
      <c r="G352" s="17">
        <v>2018</v>
      </c>
      <c r="H352" s="17">
        <v>2019</v>
      </c>
      <c r="I352" s="17">
        <v>2020</v>
      </c>
    </row>
    <row r="353" spans="2:9">
      <c r="B353" s="44" t="s">
        <v>226</v>
      </c>
      <c r="C353" s="228"/>
      <c r="D353" s="228"/>
      <c r="E353" s="228"/>
      <c r="F353" s="228"/>
      <c r="G353" s="228"/>
      <c r="H353" s="228"/>
      <c r="I353" s="228"/>
    </row>
    <row r="354" spans="2:9">
      <c r="B354" s="44"/>
      <c r="C354" s="229"/>
      <c r="D354" s="229"/>
      <c r="E354" s="229"/>
      <c r="F354" s="229"/>
      <c r="G354" s="229"/>
      <c r="H354" s="229"/>
      <c r="I354" s="229"/>
    </row>
    <row r="355" spans="2:9">
      <c r="B355" s="225" t="s">
        <v>509</v>
      </c>
      <c r="C355" s="229"/>
      <c r="D355" s="229"/>
      <c r="E355" s="229"/>
      <c r="F355" s="229"/>
      <c r="G355" s="229"/>
      <c r="H355" s="229"/>
      <c r="I355" s="229"/>
    </row>
    <row r="356" spans="2:9">
      <c r="B356" s="93" t="s">
        <v>246</v>
      </c>
      <c r="C356" s="29">
        <v>7.5971999999999998E-2</v>
      </c>
      <c r="D356" s="29">
        <v>9.5062999999999995E-2</v>
      </c>
      <c r="E356" s="29">
        <v>0.120353</v>
      </c>
      <c r="F356" s="29">
        <v>0.137743</v>
      </c>
      <c r="G356" s="29">
        <v>0.13645299999999999</v>
      </c>
      <c r="H356" s="29">
        <v>0.15304100000000001</v>
      </c>
      <c r="I356" s="29">
        <v>0.14846699999999999</v>
      </c>
    </row>
    <row r="357" spans="2:9">
      <c r="B357" s="95" t="s">
        <v>247</v>
      </c>
      <c r="C357" s="230">
        <v>7.5971999999999998E-2</v>
      </c>
      <c r="D357" s="230">
        <v>9.5062999999999995E-2</v>
      </c>
      <c r="E357" s="230">
        <v>0.120353</v>
      </c>
      <c r="F357" s="230">
        <v>0.137743</v>
      </c>
      <c r="G357" s="230">
        <v>0.13645299999999999</v>
      </c>
      <c r="H357" s="230">
        <v>0.15304100000000001</v>
      </c>
      <c r="I357" s="230">
        <v>0.14846699999999999</v>
      </c>
    </row>
    <row r="358" spans="2:9">
      <c r="B358" s="107" t="s">
        <v>248</v>
      </c>
      <c r="C358" s="230" t="s">
        <v>139</v>
      </c>
      <c r="D358" s="230" t="s">
        <v>139</v>
      </c>
      <c r="E358" s="230" t="s">
        <v>139</v>
      </c>
      <c r="F358" s="230" t="s">
        <v>139</v>
      </c>
      <c r="G358" s="230" t="s">
        <v>139</v>
      </c>
      <c r="H358" s="230" t="s">
        <v>139</v>
      </c>
      <c r="I358" s="230" t="s">
        <v>139</v>
      </c>
    </row>
    <row r="359" spans="2:9">
      <c r="B359" s="107" t="s">
        <v>249</v>
      </c>
      <c r="C359" s="34" t="s">
        <v>139</v>
      </c>
      <c r="D359" s="34" t="s">
        <v>139</v>
      </c>
      <c r="E359" s="34" t="s">
        <v>139</v>
      </c>
      <c r="F359" s="34" t="s">
        <v>139</v>
      </c>
      <c r="G359" s="34" t="s">
        <v>139</v>
      </c>
      <c r="H359" s="34" t="s">
        <v>139</v>
      </c>
      <c r="I359" s="34" t="s">
        <v>139</v>
      </c>
    </row>
    <row r="360" spans="2:9">
      <c r="B360" s="47" t="s">
        <v>253</v>
      </c>
      <c r="C360" s="34" t="s">
        <v>139</v>
      </c>
      <c r="D360" s="34" t="s">
        <v>139</v>
      </c>
      <c r="E360" s="34" t="s">
        <v>139</v>
      </c>
      <c r="F360" s="34" t="s">
        <v>139</v>
      </c>
      <c r="G360" s="34" t="s">
        <v>139</v>
      </c>
      <c r="H360" s="34" t="s">
        <v>139</v>
      </c>
      <c r="I360" s="34" t="s">
        <v>139</v>
      </c>
    </row>
    <row r="361" spans="2:9">
      <c r="B361" s="97"/>
      <c r="C361" s="229"/>
      <c r="D361" s="229"/>
      <c r="E361" s="229"/>
      <c r="F361" s="229"/>
      <c r="G361" s="229"/>
      <c r="H361" s="229"/>
      <c r="I361" s="229"/>
    </row>
    <row r="362" spans="2:9">
      <c r="B362" s="97"/>
      <c r="C362" s="229"/>
      <c r="D362" s="229"/>
      <c r="E362" s="229"/>
      <c r="F362" s="229"/>
      <c r="G362" s="229"/>
      <c r="H362" s="229"/>
      <c r="I362" s="229"/>
    </row>
    <row r="363" spans="2:9">
      <c r="B363" s="44" t="s">
        <v>241</v>
      </c>
      <c r="C363" s="229"/>
      <c r="D363" s="229"/>
      <c r="E363" s="229"/>
      <c r="F363" s="229"/>
      <c r="G363" s="229"/>
      <c r="H363" s="229"/>
      <c r="I363" s="229"/>
    </row>
    <row r="364" spans="2:9">
      <c r="B364" s="44"/>
      <c r="C364" s="229"/>
      <c r="D364" s="229"/>
      <c r="E364" s="229"/>
      <c r="F364" s="229"/>
      <c r="G364" s="229"/>
      <c r="H364" s="229"/>
      <c r="I364" s="229"/>
    </row>
    <row r="365" spans="2:9">
      <c r="B365" s="92" t="s">
        <v>413</v>
      </c>
      <c r="C365" s="229"/>
      <c r="D365" s="229"/>
      <c r="E365" s="229"/>
      <c r="F365" s="229"/>
      <c r="G365" s="229"/>
      <c r="H365" s="229"/>
      <c r="I365" s="229"/>
    </row>
    <row r="366" spans="2:9">
      <c r="B366" s="93" t="s">
        <v>246</v>
      </c>
      <c r="C366" s="231">
        <v>1.30646</v>
      </c>
      <c r="D366" s="231">
        <v>1.9275519999999999</v>
      </c>
      <c r="E366" s="231">
        <v>3.0306700000000002</v>
      </c>
      <c r="F366" s="231">
        <v>5.008114</v>
      </c>
      <c r="G366" s="231">
        <v>8.144577</v>
      </c>
      <c r="H366" s="232">
        <v>13.737387</v>
      </c>
      <c r="I366" s="232">
        <v>28.063564</v>
      </c>
    </row>
    <row r="367" spans="2:9">
      <c r="B367" s="95" t="s">
        <v>247</v>
      </c>
      <c r="C367" s="34" t="s">
        <v>139</v>
      </c>
      <c r="D367" s="34" t="s">
        <v>139</v>
      </c>
      <c r="E367" s="34" t="s">
        <v>139</v>
      </c>
      <c r="F367" s="34" t="s">
        <v>139</v>
      </c>
      <c r="G367" s="34" t="s">
        <v>139</v>
      </c>
      <c r="H367" s="34" t="s">
        <v>139</v>
      </c>
      <c r="I367" s="34">
        <v>28.063564</v>
      </c>
    </row>
    <row r="368" spans="2:9">
      <c r="B368" s="112" t="s">
        <v>254</v>
      </c>
      <c r="C368" s="34" t="s">
        <v>139</v>
      </c>
      <c r="D368" s="34" t="s">
        <v>139</v>
      </c>
      <c r="E368" s="34" t="s">
        <v>139</v>
      </c>
      <c r="F368" s="34" t="s">
        <v>139</v>
      </c>
      <c r="G368" s="34" t="s">
        <v>139</v>
      </c>
      <c r="H368" s="34" t="s">
        <v>139</v>
      </c>
      <c r="I368" s="34" t="s">
        <v>139</v>
      </c>
    </row>
    <row r="369" spans="2:9">
      <c r="B369" s="112" t="s">
        <v>255</v>
      </c>
      <c r="C369" s="34" t="s">
        <v>139</v>
      </c>
      <c r="D369" s="34" t="s">
        <v>139</v>
      </c>
      <c r="E369" s="34" t="s">
        <v>139</v>
      </c>
      <c r="F369" s="34" t="s">
        <v>139</v>
      </c>
      <c r="G369" s="34" t="s">
        <v>139</v>
      </c>
      <c r="H369" s="34" t="s">
        <v>139</v>
      </c>
      <c r="I369" s="34" t="s">
        <v>139</v>
      </c>
    </row>
    <row r="370" spans="2:9">
      <c r="B370" s="112" t="s">
        <v>256</v>
      </c>
      <c r="C370" s="34" t="s">
        <v>139</v>
      </c>
      <c r="D370" s="34" t="s">
        <v>139</v>
      </c>
      <c r="E370" s="34" t="s">
        <v>139</v>
      </c>
      <c r="F370" s="34" t="s">
        <v>139</v>
      </c>
      <c r="G370" s="34" t="s">
        <v>139</v>
      </c>
      <c r="H370" s="34" t="s">
        <v>139</v>
      </c>
      <c r="I370" s="34" t="s">
        <v>139</v>
      </c>
    </row>
    <row r="371" spans="2:9">
      <c r="B371" s="112" t="s">
        <v>257</v>
      </c>
      <c r="C371" s="34">
        <v>1.30646</v>
      </c>
      <c r="D371" s="34">
        <v>1.9275519999999999</v>
      </c>
      <c r="E371" s="34">
        <v>3.0306700000000002</v>
      </c>
      <c r="F371" s="34">
        <v>5.008114</v>
      </c>
      <c r="G371" s="34">
        <v>8.144577</v>
      </c>
      <c r="H371" s="34">
        <v>13.737387</v>
      </c>
      <c r="I371" s="34" t="s">
        <v>139</v>
      </c>
    </row>
    <row r="372" spans="2:9">
      <c r="B372" s="112" t="s">
        <v>258</v>
      </c>
      <c r="C372" s="34" t="s">
        <v>139</v>
      </c>
      <c r="D372" s="34" t="s">
        <v>139</v>
      </c>
      <c r="E372" s="34" t="s">
        <v>139</v>
      </c>
      <c r="F372" s="34" t="s">
        <v>139</v>
      </c>
      <c r="G372" s="34" t="s">
        <v>139</v>
      </c>
      <c r="H372" s="34" t="s">
        <v>139</v>
      </c>
      <c r="I372" s="34">
        <v>28.063564</v>
      </c>
    </row>
    <row r="373" spans="2:9">
      <c r="B373" s="112" t="s">
        <v>259</v>
      </c>
      <c r="C373" s="34" t="s">
        <v>139</v>
      </c>
      <c r="D373" s="34" t="s">
        <v>139</v>
      </c>
      <c r="E373" s="34" t="s">
        <v>139</v>
      </c>
      <c r="F373" s="34" t="s">
        <v>139</v>
      </c>
      <c r="G373" s="34" t="s">
        <v>139</v>
      </c>
      <c r="H373" s="34" t="s">
        <v>139</v>
      </c>
      <c r="I373" s="34" t="s">
        <v>139</v>
      </c>
    </row>
    <row r="374" spans="2:9">
      <c r="B374" s="112" t="s">
        <v>260</v>
      </c>
      <c r="C374" s="34" t="s">
        <v>139</v>
      </c>
      <c r="D374" s="34" t="s">
        <v>139</v>
      </c>
      <c r="E374" s="34" t="s">
        <v>139</v>
      </c>
      <c r="F374" s="34" t="s">
        <v>139</v>
      </c>
      <c r="G374" s="34" t="s">
        <v>139</v>
      </c>
      <c r="H374" s="34" t="s">
        <v>139</v>
      </c>
      <c r="I374" s="34" t="s">
        <v>139</v>
      </c>
    </row>
    <row r="375" spans="2:9">
      <c r="B375" s="107" t="s">
        <v>248</v>
      </c>
      <c r="C375" s="34" t="s">
        <v>139</v>
      </c>
      <c r="D375" s="34" t="s">
        <v>139</v>
      </c>
      <c r="E375" s="34" t="s">
        <v>139</v>
      </c>
      <c r="F375" s="34" t="s">
        <v>139</v>
      </c>
      <c r="G375" s="34" t="s">
        <v>139</v>
      </c>
      <c r="H375" s="34" t="s">
        <v>139</v>
      </c>
      <c r="I375" s="34" t="s">
        <v>139</v>
      </c>
    </row>
    <row r="376" spans="2:9">
      <c r="B376" s="112" t="s">
        <v>254</v>
      </c>
      <c r="C376" s="34" t="s">
        <v>139</v>
      </c>
      <c r="D376" s="34" t="s">
        <v>139</v>
      </c>
      <c r="E376" s="34" t="s">
        <v>139</v>
      </c>
      <c r="F376" s="34" t="s">
        <v>139</v>
      </c>
      <c r="G376" s="34" t="s">
        <v>139</v>
      </c>
      <c r="H376" s="34" t="s">
        <v>139</v>
      </c>
      <c r="I376" s="34" t="s">
        <v>139</v>
      </c>
    </row>
    <row r="377" spans="2:9">
      <c r="B377" s="112" t="s">
        <v>255</v>
      </c>
      <c r="C377" s="34" t="s">
        <v>139</v>
      </c>
      <c r="D377" s="34" t="s">
        <v>139</v>
      </c>
      <c r="E377" s="34" t="s">
        <v>139</v>
      </c>
      <c r="F377" s="34" t="s">
        <v>139</v>
      </c>
      <c r="G377" s="34" t="s">
        <v>139</v>
      </c>
      <c r="H377" s="34" t="s">
        <v>139</v>
      </c>
      <c r="I377" s="34" t="s">
        <v>139</v>
      </c>
    </row>
    <row r="378" spans="2:9">
      <c r="B378" s="112" t="s">
        <v>256</v>
      </c>
      <c r="C378" s="34" t="s">
        <v>139</v>
      </c>
      <c r="D378" s="34" t="s">
        <v>139</v>
      </c>
      <c r="E378" s="34" t="s">
        <v>139</v>
      </c>
      <c r="F378" s="34" t="s">
        <v>139</v>
      </c>
      <c r="G378" s="34" t="s">
        <v>139</v>
      </c>
      <c r="H378" s="34" t="s">
        <v>139</v>
      </c>
      <c r="I378" s="34" t="s">
        <v>139</v>
      </c>
    </row>
    <row r="379" spans="2:9">
      <c r="B379" s="112" t="s">
        <v>257</v>
      </c>
      <c r="C379" s="34" t="s">
        <v>139</v>
      </c>
      <c r="D379" s="34" t="s">
        <v>139</v>
      </c>
      <c r="E379" s="34" t="s">
        <v>139</v>
      </c>
      <c r="F379" s="34" t="s">
        <v>139</v>
      </c>
      <c r="G379" s="34" t="s">
        <v>139</v>
      </c>
      <c r="H379" s="34" t="s">
        <v>139</v>
      </c>
      <c r="I379" s="34" t="s">
        <v>139</v>
      </c>
    </row>
    <row r="380" spans="2:9">
      <c r="B380" s="112" t="s">
        <v>258</v>
      </c>
      <c r="C380" s="34" t="s">
        <v>139</v>
      </c>
      <c r="D380" s="34" t="s">
        <v>139</v>
      </c>
      <c r="E380" s="34" t="s">
        <v>139</v>
      </c>
      <c r="F380" s="34" t="s">
        <v>139</v>
      </c>
      <c r="G380" s="34" t="s">
        <v>139</v>
      </c>
      <c r="H380" s="34" t="s">
        <v>139</v>
      </c>
      <c r="I380" s="34" t="s">
        <v>139</v>
      </c>
    </row>
    <row r="381" spans="2:9">
      <c r="B381" s="112" t="s">
        <v>259</v>
      </c>
      <c r="C381" s="34" t="s">
        <v>139</v>
      </c>
      <c r="D381" s="34" t="s">
        <v>139</v>
      </c>
      <c r="E381" s="34" t="s">
        <v>139</v>
      </c>
      <c r="F381" s="34" t="s">
        <v>139</v>
      </c>
      <c r="G381" s="34" t="s">
        <v>139</v>
      </c>
      <c r="H381" s="34" t="s">
        <v>139</v>
      </c>
      <c r="I381" s="34" t="s">
        <v>139</v>
      </c>
    </row>
    <row r="382" spans="2:9">
      <c r="B382" s="112" t="s">
        <v>260</v>
      </c>
      <c r="C382" s="34" t="s">
        <v>139</v>
      </c>
      <c r="D382" s="34" t="s">
        <v>139</v>
      </c>
      <c r="E382" s="34" t="s">
        <v>139</v>
      </c>
      <c r="F382" s="34" t="s">
        <v>139</v>
      </c>
      <c r="G382" s="34" t="s">
        <v>139</v>
      </c>
      <c r="H382" s="34" t="s">
        <v>139</v>
      </c>
      <c r="I382" s="34" t="s">
        <v>139</v>
      </c>
    </row>
    <row r="383" spans="2:9">
      <c r="B383" s="47" t="s">
        <v>253</v>
      </c>
      <c r="C383" s="34"/>
      <c r="D383" s="34"/>
      <c r="E383" s="34"/>
      <c r="F383" s="34"/>
      <c r="G383" s="34"/>
      <c r="H383" s="34"/>
      <c r="I383" s="34" t="s">
        <v>139</v>
      </c>
    </row>
    <row r="384" spans="2:9" s="906" customFormat="1">
      <c r="B384" s="47"/>
      <c r="C384" s="34"/>
      <c r="D384" s="34"/>
      <c r="E384" s="34"/>
      <c r="F384" s="34"/>
      <c r="G384" s="34"/>
      <c r="H384" s="34"/>
      <c r="I384" s="34"/>
    </row>
    <row r="385" spans="2:9" s="906" customFormat="1">
      <c r="B385" s="92" t="s">
        <v>1447</v>
      </c>
      <c r="C385" s="229"/>
      <c r="D385" s="229"/>
      <c r="E385" s="229"/>
      <c r="F385" s="229"/>
      <c r="G385" s="229"/>
      <c r="H385" s="229"/>
      <c r="I385" s="229"/>
    </row>
    <row r="386" spans="2:9" s="906" customFormat="1">
      <c r="B386" s="93" t="s">
        <v>246</v>
      </c>
      <c r="C386" s="231" t="s">
        <v>139</v>
      </c>
      <c r="D386" s="231" t="s">
        <v>139</v>
      </c>
      <c r="E386" s="231" t="s">
        <v>139</v>
      </c>
      <c r="F386" s="231" t="s">
        <v>139</v>
      </c>
      <c r="G386" s="231" t="s">
        <v>139</v>
      </c>
      <c r="H386" s="232" t="s">
        <v>139</v>
      </c>
      <c r="I386" s="232">
        <v>1.4E-5</v>
      </c>
    </row>
    <row r="387" spans="2:9" s="906" customFormat="1">
      <c r="B387" s="95" t="s">
        <v>247</v>
      </c>
      <c r="C387" s="34" t="s">
        <v>139</v>
      </c>
      <c r="D387" s="34" t="s">
        <v>139</v>
      </c>
      <c r="E387" s="34" t="s">
        <v>139</v>
      </c>
      <c r="F387" s="34" t="s">
        <v>139</v>
      </c>
      <c r="G387" s="34" t="s">
        <v>139</v>
      </c>
      <c r="H387" s="34" t="s">
        <v>139</v>
      </c>
      <c r="I387" s="34">
        <v>1.4E-5</v>
      </c>
    </row>
    <row r="388" spans="2:9" s="906" customFormat="1">
      <c r="B388" s="112" t="s">
        <v>254</v>
      </c>
      <c r="C388" s="34" t="s">
        <v>139</v>
      </c>
      <c r="D388" s="34" t="s">
        <v>139</v>
      </c>
      <c r="E388" s="34" t="s">
        <v>139</v>
      </c>
      <c r="F388" s="34" t="s">
        <v>139</v>
      </c>
      <c r="G388" s="34" t="s">
        <v>139</v>
      </c>
      <c r="H388" s="34" t="s">
        <v>139</v>
      </c>
      <c r="I388" s="34" t="s">
        <v>139</v>
      </c>
    </row>
    <row r="389" spans="2:9" s="906" customFormat="1">
      <c r="B389" s="112" t="s">
        <v>255</v>
      </c>
      <c r="C389" s="34" t="s">
        <v>139</v>
      </c>
      <c r="D389" s="34" t="s">
        <v>139</v>
      </c>
      <c r="E389" s="34" t="s">
        <v>139</v>
      </c>
      <c r="F389" s="34" t="s">
        <v>139</v>
      </c>
      <c r="G389" s="34" t="s">
        <v>139</v>
      </c>
      <c r="H389" s="34" t="s">
        <v>139</v>
      </c>
      <c r="I389" s="34" t="s">
        <v>139</v>
      </c>
    </row>
    <row r="390" spans="2:9" s="906" customFormat="1">
      <c r="B390" s="112" t="s">
        <v>256</v>
      </c>
      <c r="C390" s="34" t="s">
        <v>139</v>
      </c>
      <c r="D390" s="34" t="s">
        <v>139</v>
      </c>
      <c r="E390" s="34" t="s">
        <v>139</v>
      </c>
      <c r="F390" s="34" t="s">
        <v>139</v>
      </c>
      <c r="G390" s="34" t="s">
        <v>139</v>
      </c>
      <c r="H390" s="34" t="s">
        <v>139</v>
      </c>
      <c r="I390" s="34" t="s">
        <v>139</v>
      </c>
    </row>
    <row r="391" spans="2:9" s="906" customFormat="1">
      <c r="B391" s="112" t="s">
        <v>257</v>
      </c>
      <c r="C391" s="34" t="s">
        <v>139</v>
      </c>
      <c r="D391" s="34" t="s">
        <v>139</v>
      </c>
      <c r="E391" s="34" t="s">
        <v>139</v>
      </c>
      <c r="F391" s="34" t="s">
        <v>139</v>
      </c>
      <c r="G391" s="34" t="s">
        <v>139</v>
      </c>
      <c r="H391" s="34" t="s">
        <v>139</v>
      </c>
      <c r="I391" s="34" t="s">
        <v>139</v>
      </c>
    </row>
    <row r="392" spans="2:9" s="906" customFormat="1">
      <c r="B392" s="112" t="s">
        <v>258</v>
      </c>
      <c r="C392" s="34" t="s">
        <v>139</v>
      </c>
      <c r="D392" s="34" t="s">
        <v>139</v>
      </c>
      <c r="E392" s="34" t="s">
        <v>139</v>
      </c>
      <c r="F392" s="34" t="s">
        <v>139</v>
      </c>
      <c r="G392" s="34" t="s">
        <v>139</v>
      </c>
      <c r="H392" s="34" t="s">
        <v>139</v>
      </c>
      <c r="I392" s="34">
        <v>1.4E-5</v>
      </c>
    </row>
    <row r="393" spans="2:9" s="906" customFormat="1">
      <c r="B393" s="112" t="s">
        <v>259</v>
      </c>
      <c r="C393" s="34" t="s">
        <v>139</v>
      </c>
      <c r="D393" s="34" t="s">
        <v>139</v>
      </c>
      <c r="E393" s="34" t="s">
        <v>139</v>
      </c>
      <c r="F393" s="34" t="s">
        <v>139</v>
      </c>
      <c r="G393" s="34" t="s">
        <v>139</v>
      </c>
      <c r="H393" s="34" t="s">
        <v>139</v>
      </c>
      <c r="I393" s="34" t="s">
        <v>139</v>
      </c>
    </row>
    <row r="394" spans="2:9" s="906" customFormat="1">
      <c r="B394" s="112" t="s">
        <v>260</v>
      </c>
      <c r="C394" s="34" t="s">
        <v>139</v>
      </c>
      <c r="D394" s="34" t="s">
        <v>139</v>
      </c>
      <c r="E394" s="34" t="s">
        <v>139</v>
      </c>
      <c r="F394" s="34" t="s">
        <v>139</v>
      </c>
      <c r="G394" s="34" t="s">
        <v>139</v>
      </c>
      <c r="H394" s="34" t="s">
        <v>139</v>
      </c>
      <c r="I394" s="34" t="s">
        <v>139</v>
      </c>
    </row>
    <row r="395" spans="2:9" s="906" customFormat="1">
      <c r="B395" s="107" t="s">
        <v>248</v>
      </c>
      <c r="C395" s="34" t="s">
        <v>139</v>
      </c>
      <c r="D395" s="34" t="s">
        <v>139</v>
      </c>
      <c r="E395" s="34" t="s">
        <v>139</v>
      </c>
      <c r="F395" s="34" t="s">
        <v>139</v>
      </c>
      <c r="G395" s="34" t="s">
        <v>139</v>
      </c>
      <c r="H395" s="34" t="s">
        <v>139</v>
      </c>
      <c r="I395" s="34" t="s">
        <v>139</v>
      </c>
    </row>
    <row r="396" spans="2:9" s="906" customFormat="1">
      <c r="B396" s="112" t="s">
        <v>254</v>
      </c>
      <c r="C396" s="34" t="s">
        <v>139</v>
      </c>
      <c r="D396" s="34" t="s">
        <v>139</v>
      </c>
      <c r="E396" s="34" t="s">
        <v>139</v>
      </c>
      <c r="F396" s="34" t="s">
        <v>139</v>
      </c>
      <c r="G396" s="34" t="s">
        <v>139</v>
      </c>
      <c r="H396" s="34" t="s">
        <v>139</v>
      </c>
      <c r="I396" s="34" t="s">
        <v>139</v>
      </c>
    </row>
    <row r="397" spans="2:9" s="906" customFormat="1">
      <c r="B397" s="112" t="s">
        <v>255</v>
      </c>
      <c r="C397" s="34" t="s">
        <v>139</v>
      </c>
      <c r="D397" s="34" t="s">
        <v>139</v>
      </c>
      <c r="E397" s="34" t="s">
        <v>139</v>
      </c>
      <c r="F397" s="34" t="s">
        <v>139</v>
      </c>
      <c r="G397" s="34" t="s">
        <v>139</v>
      </c>
      <c r="H397" s="34" t="s">
        <v>139</v>
      </c>
      <c r="I397" s="34" t="s">
        <v>139</v>
      </c>
    </row>
    <row r="398" spans="2:9" s="906" customFormat="1">
      <c r="B398" s="112" t="s">
        <v>256</v>
      </c>
      <c r="C398" s="34" t="s">
        <v>139</v>
      </c>
      <c r="D398" s="34" t="s">
        <v>139</v>
      </c>
      <c r="E398" s="34" t="s">
        <v>139</v>
      </c>
      <c r="F398" s="34" t="s">
        <v>139</v>
      </c>
      <c r="G398" s="34" t="s">
        <v>139</v>
      </c>
      <c r="H398" s="34" t="s">
        <v>139</v>
      </c>
      <c r="I398" s="34" t="s">
        <v>139</v>
      </c>
    </row>
    <row r="399" spans="2:9">
      <c r="B399" s="112" t="s">
        <v>257</v>
      </c>
      <c r="C399" s="34" t="s">
        <v>139</v>
      </c>
      <c r="D399" s="34" t="s">
        <v>139</v>
      </c>
      <c r="E399" s="34" t="s">
        <v>139</v>
      </c>
      <c r="F399" s="34" t="s">
        <v>139</v>
      </c>
      <c r="G399" s="34" t="s">
        <v>139</v>
      </c>
      <c r="H399" s="34" t="s">
        <v>139</v>
      </c>
      <c r="I399" s="34" t="s">
        <v>139</v>
      </c>
    </row>
    <row r="400" spans="2:9">
      <c r="B400" s="112" t="s">
        <v>258</v>
      </c>
      <c r="C400" s="34" t="s">
        <v>139</v>
      </c>
      <c r="D400" s="34" t="s">
        <v>139</v>
      </c>
      <c r="E400" s="34" t="s">
        <v>139</v>
      </c>
      <c r="F400" s="34" t="s">
        <v>139</v>
      </c>
      <c r="G400" s="34" t="s">
        <v>139</v>
      </c>
      <c r="H400" s="34" t="s">
        <v>139</v>
      </c>
      <c r="I400" s="34" t="s">
        <v>139</v>
      </c>
    </row>
    <row r="401" spans="2:9">
      <c r="B401" s="112" t="s">
        <v>259</v>
      </c>
      <c r="C401" s="34" t="s">
        <v>139</v>
      </c>
      <c r="D401" s="34" t="s">
        <v>139</v>
      </c>
      <c r="E401" s="34" t="s">
        <v>139</v>
      </c>
      <c r="F401" s="34" t="s">
        <v>139</v>
      </c>
      <c r="G401" s="34" t="s">
        <v>139</v>
      </c>
      <c r="H401" s="34" t="s">
        <v>139</v>
      </c>
      <c r="I401" s="34" t="s">
        <v>139</v>
      </c>
    </row>
    <row r="402" spans="2:9">
      <c r="B402" s="112" t="s">
        <v>260</v>
      </c>
      <c r="C402" s="34" t="s">
        <v>139</v>
      </c>
      <c r="D402" s="34" t="s">
        <v>139</v>
      </c>
      <c r="E402" s="34" t="s">
        <v>139</v>
      </c>
      <c r="F402" s="34" t="s">
        <v>139</v>
      </c>
      <c r="G402" s="34" t="s">
        <v>139</v>
      </c>
      <c r="H402" s="34" t="s">
        <v>139</v>
      </c>
      <c r="I402" s="34" t="s">
        <v>139</v>
      </c>
    </row>
    <row r="403" spans="2:9">
      <c r="B403" s="47" t="s">
        <v>253</v>
      </c>
      <c r="C403" s="34" t="s">
        <v>139</v>
      </c>
      <c r="D403" s="34" t="s">
        <v>139</v>
      </c>
      <c r="E403" s="34" t="s">
        <v>139</v>
      </c>
      <c r="F403" s="34" t="s">
        <v>139</v>
      </c>
      <c r="G403" s="34" t="s">
        <v>139</v>
      </c>
      <c r="H403" s="34" t="s">
        <v>139</v>
      </c>
      <c r="I403" s="34" t="s">
        <v>139</v>
      </c>
    </row>
    <row r="404" spans="2:9">
      <c r="B404" s="112" t="s">
        <v>255</v>
      </c>
      <c r="C404" s="34" t="s">
        <v>139</v>
      </c>
      <c r="D404" s="34" t="s">
        <v>139</v>
      </c>
      <c r="E404" s="34" t="s">
        <v>139</v>
      </c>
      <c r="F404" s="34" t="s">
        <v>139</v>
      </c>
      <c r="G404" s="34" t="s">
        <v>139</v>
      </c>
      <c r="H404" s="34" t="s">
        <v>139</v>
      </c>
      <c r="I404" s="34" t="s">
        <v>139</v>
      </c>
    </row>
    <row r="405" spans="2:9">
      <c r="B405" s="112" t="s">
        <v>256</v>
      </c>
      <c r="C405" s="34" t="s">
        <v>139</v>
      </c>
      <c r="D405" s="34" t="s">
        <v>139</v>
      </c>
      <c r="E405" s="34" t="s">
        <v>139</v>
      </c>
      <c r="F405" s="34" t="s">
        <v>139</v>
      </c>
      <c r="G405" s="34" t="s">
        <v>139</v>
      </c>
      <c r="H405" s="34" t="s">
        <v>139</v>
      </c>
      <c r="I405" s="34" t="s">
        <v>139</v>
      </c>
    </row>
    <row r="406" spans="2:9">
      <c r="B406" s="112" t="s">
        <v>257</v>
      </c>
      <c r="C406" s="34" t="s">
        <v>139</v>
      </c>
      <c r="D406" s="34" t="s">
        <v>139</v>
      </c>
      <c r="E406" s="34" t="s">
        <v>139</v>
      </c>
      <c r="F406" s="34" t="s">
        <v>139</v>
      </c>
      <c r="G406" s="34" t="s">
        <v>139</v>
      </c>
      <c r="H406" s="34" t="s">
        <v>139</v>
      </c>
      <c r="I406" s="34" t="s">
        <v>139</v>
      </c>
    </row>
    <row r="407" spans="2:9">
      <c r="B407" s="112" t="s">
        <v>258</v>
      </c>
      <c r="C407" s="34" t="s">
        <v>139</v>
      </c>
      <c r="D407" s="34" t="s">
        <v>139</v>
      </c>
      <c r="E407" s="34" t="s">
        <v>139</v>
      </c>
      <c r="F407" s="34" t="s">
        <v>139</v>
      </c>
      <c r="G407" s="34">
        <v>1.7440389999999999</v>
      </c>
      <c r="H407" s="34" t="s">
        <v>139</v>
      </c>
      <c r="I407" s="34" t="s">
        <v>139</v>
      </c>
    </row>
    <row r="408" spans="2:9">
      <c r="B408" s="112" t="s">
        <v>259</v>
      </c>
      <c r="C408" s="34" t="s">
        <v>139</v>
      </c>
      <c r="D408" s="34" t="s">
        <v>139</v>
      </c>
      <c r="E408" s="34" t="s">
        <v>139</v>
      </c>
      <c r="F408" s="34" t="s">
        <v>139</v>
      </c>
      <c r="G408" s="34" t="s">
        <v>139</v>
      </c>
      <c r="H408" s="34" t="s">
        <v>139</v>
      </c>
      <c r="I408" s="34" t="s">
        <v>139</v>
      </c>
    </row>
    <row r="409" spans="2:9">
      <c r="B409" s="112" t="s">
        <v>260</v>
      </c>
      <c r="C409" s="34" t="s">
        <v>139</v>
      </c>
      <c r="D409" s="34" t="s">
        <v>139</v>
      </c>
      <c r="E409" s="34" t="s">
        <v>139</v>
      </c>
      <c r="F409" s="34" t="s">
        <v>139</v>
      </c>
      <c r="G409" s="34" t="s">
        <v>139</v>
      </c>
      <c r="H409" s="34" t="s">
        <v>139</v>
      </c>
      <c r="I409" s="34" t="s">
        <v>139</v>
      </c>
    </row>
    <row r="410" spans="2:9">
      <c r="B410" s="107" t="s">
        <v>248</v>
      </c>
      <c r="C410" s="34" t="s">
        <v>139</v>
      </c>
      <c r="D410" s="34" t="s">
        <v>139</v>
      </c>
      <c r="E410" s="34" t="s">
        <v>139</v>
      </c>
      <c r="F410" s="34" t="s">
        <v>139</v>
      </c>
      <c r="G410" s="34" t="s">
        <v>139</v>
      </c>
      <c r="H410" s="34" t="s">
        <v>139</v>
      </c>
      <c r="I410" s="34" t="s">
        <v>139</v>
      </c>
    </row>
    <row r="411" spans="2:9">
      <c r="B411" s="112" t="s">
        <v>254</v>
      </c>
      <c r="C411" s="34" t="s">
        <v>139</v>
      </c>
      <c r="D411" s="34" t="s">
        <v>139</v>
      </c>
      <c r="E411" s="34" t="s">
        <v>139</v>
      </c>
      <c r="F411" s="34" t="s">
        <v>139</v>
      </c>
      <c r="G411" s="34" t="s">
        <v>139</v>
      </c>
      <c r="H411" s="34" t="s">
        <v>139</v>
      </c>
      <c r="I411" s="34" t="s">
        <v>139</v>
      </c>
    </row>
    <row r="412" spans="2:9">
      <c r="B412" s="112" t="s">
        <v>255</v>
      </c>
      <c r="C412" s="34" t="s">
        <v>139</v>
      </c>
      <c r="D412" s="34" t="s">
        <v>139</v>
      </c>
      <c r="E412" s="34" t="s">
        <v>139</v>
      </c>
      <c r="F412" s="34" t="s">
        <v>139</v>
      </c>
      <c r="G412" s="34" t="s">
        <v>139</v>
      </c>
      <c r="H412" s="34" t="s">
        <v>139</v>
      </c>
      <c r="I412" s="34" t="s">
        <v>139</v>
      </c>
    </row>
    <row r="413" spans="2:9">
      <c r="B413" s="112" t="s">
        <v>256</v>
      </c>
      <c r="C413" s="34" t="s">
        <v>139</v>
      </c>
      <c r="D413" s="34" t="s">
        <v>139</v>
      </c>
      <c r="E413" s="34" t="s">
        <v>139</v>
      </c>
      <c r="F413" s="34" t="s">
        <v>139</v>
      </c>
      <c r="G413" s="34" t="s">
        <v>139</v>
      </c>
      <c r="H413" s="34" t="s">
        <v>139</v>
      </c>
      <c r="I413" s="34" t="s">
        <v>139</v>
      </c>
    </row>
    <row r="414" spans="2:9">
      <c r="B414" s="112" t="s">
        <v>257</v>
      </c>
      <c r="C414" s="34" t="s">
        <v>139</v>
      </c>
      <c r="D414" s="34" t="s">
        <v>139</v>
      </c>
      <c r="E414" s="34" t="s">
        <v>139</v>
      </c>
      <c r="F414" s="34" t="s">
        <v>139</v>
      </c>
      <c r="G414" s="34" t="s">
        <v>139</v>
      </c>
      <c r="H414" s="34" t="s">
        <v>139</v>
      </c>
      <c r="I414" s="34" t="s">
        <v>139</v>
      </c>
    </row>
    <row r="415" spans="2:9">
      <c r="B415" s="112" t="s">
        <v>258</v>
      </c>
      <c r="C415" s="34" t="s">
        <v>139</v>
      </c>
      <c r="D415" s="34" t="s">
        <v>139</v>
      </c>
      <c r="E415" s="34" t="s">
        <v>139</v>
      </c>
      <c r="F415" s="34" t="s">
        <v>139</v>
      </c>
      <c r="G415" s="34" t="s">
        <v>139</v>
      </c>
      <c r="H415" s="34" t="s">
        <v>139</v>
      </c>
      <c r="I415" s="34" t="s">
        <v>139</v>
      </c>
    </row>
    <row r="416" spans="2:9">
      <c r="B416" s="112" t="s">
        <v>259</v>
      </c>
      <c r="C416" s="34" t="s">
        <v>139</v>
      </c>
      <c r="D416" s="34" t="s">
        <v>139</v>
      </c>
      <c r="E416" s="34" t="s">
        <v>139</v>
      </c>
      <c r="F416" s="34" t="s">
        <v>139</v>
      </c>
      <c r="G416" s="34" t="s">
        <v>139</v>
      </c>
      <c r="H416" s="34" t="s">
        <v>139</v>
      </c>
      <c r="I416" s="34" t="s">
        <v>139</v>
      </c>
    </row>
    <row r="417" spans="2:9">
      <c r="B417" s="112" t="s">
        <v>260</v>
      </c>
      <c r="C417" s="34" t="s">
        <v>139</v>
      </c>
      <c r="D417" s="34" t="s">
        <v>139</v>
      </c>
      <c r="E417" s="34" t="s">
        <v>139</v>
      </c>
      <c r="F417" s="34" t="s">
        <v>139</v>
      </c>
      <c r="G417" s="34" t="s">
        <v>139</v>
      </c>
      <c r="H417" s="34" t="s">
        <v>139</v>
      </c>
      <c r="I417" s="34" t="s">
        <v>139</v>
      </c>
    </row>
    <row r="418" spans="2:9">
      <c r="B418" s="47" t="s">
        <v>253</v>
      </c>
      <c r="C418" s="34"/>
      <c r="D418" s="34"/>
      <c r="E418" s="34"/>
      <c r="F418" s="34"/>
      <c r="G418" s="34"/>
      <c r="H418" s="34"/>
      <c r="I418" s="34"/>
    </row>
    <row r="419" spans="2:9">
      <c r="B419" s="47"/>
      <c r="C419" s="233"/>
      <c r="D419" s="233"/>
      <c r="E419" s="233"/>
      <c r="F419" s="233"/>
      <c r="G419" s="233"/>
      <c r="H419" s="233"/>
      <c r="I419" s="233"/>
    </row>
    <row r="420" spans="2:9">
      <c r="B420" s="92" t="s">
        <v>512</v>
      </c>
      <c r="C420" s="229"/>
      <c r="D420" s="229"/>
      <c r="E420" s="229"/>
      <c r="F420" s="229"/>
      <c r="G420" s="229"/>
      <c r="H420" s="229"/>
      <c r="I420" s="229"/>
    </row>
    <row r="421" spans="2:9">
      <c r="B421" s="93" t="s">
        <v>548</v>
      </c>
      <c r="C421" s="231">
        <v>49.511625090549096</v>
      </c>
      <c r="D421" s="231">
        <v>58.827294618200767</v>
      </c>
      <c r="E421" s="231">
        <v>59.615008769999989</v>
      </c>
      <c r="F421" s="231">
        <v>66.726658</v>
      </c>
      <c r="G421" s="231">
        <v>75.905465210000003</v>
      </c>
      <c r="H421" s="232">
        <v>89.81222600000001</v>
      </c>
      <c r="I421" s="232">
        <v>76.676130000000001</v>
      </c>
    </row>
    <row r="422" spans="2:9">
      <c r="B422" s="95" t="s">
        <v>247</v>
      </c>
      <c r="C422" s="34" t="s">
        <v>139</v>
      </c>
      <c r="D422" s="34" t="s">
        <v>139</v>
      </c>
      <c r="E422" s="34" t="s">
        <v>139</v>
      </c>
      <c r="F422" s="34" t="s">
        <v>139</v>
      </c>
      <c r="G422" s="34" t="s">
        <v>139</v>
      </c>
      <c r="H422" s="34" t="s">
        <v>139</v>
      </c>
      <c r="I422" s="34">
        <v>76.676130000000001</v>
      </c>
    </row>
    <row r="423" spans="2:9">
      <c r="B423" s="112" t="s">
        <v>254</v>
      </c>
      <c r="C423" s="34" t="s">
        <v>139</v>
      </c>
      <c r="D423" s="34" t="s">
        <v>139</v>
      </c>
      <c r="E423" s="34" t="s">
        <v>139</v>
      </c>
      <c r="F423" s="34" t="s">
        <v>139</v>
      </c>
      <c r="G423" s="34" t="s">
        <v>139</v>
      </c>
      <c r="H423" s="34" t="s">
        <v>139</v>
      </c>
      <c r="I423" s="34" t="s">
        <v>139</v>
      </c>
    </row>
    <row r="424" spans="2:9">
      <c r="B424" s="112" t="s">
        <v>255</v>
      </c>
      <c r="C424" s="34">
        <v>9.2814340905490962</v>
      </c>
      <c r="D424" s="34">
        <v>10.732323618200764</v>
      </c>
      <c r="E424" s="34">
        <v>12.157577</v>
      </c>
      <c r="F424" s="34">
        <v>16.239764999999998</v>
      </c>
      <c r="G424" s="34">
        <v>22.437491210000001</v>
      </c>
      <c r="H424" s="34">
        <v>32.364113000000003</v>
      </c>
      <c r="I424" s="34" t="s">
        <v>139</v>
      </c>
    </row>
    <row r="425" spans="2:9">
      <c r="B425" s="112" t="s">
        <v>256</v>
      </c>
      <c r="C425" s="34">
        <v>40.230190999999998</v>
      </c>
      <c r="D425" s="34">
        <v>48.094971000000001</v>
      </c>
      <c r="E425" s="34">
        <v>47.457431769999992</v>
      </c>
      <c r="F425" s="34">
        <v>50.486893000000002</v>
      </c>
      <c r="G425" s="34">
        <v>53.467973999999998</v>
      </c>
      <c r="H425" s="34">
        <v>57.448112999999999</v>
      </c>
      <c r="I425" s="34">
        <v>32.132207000000001</v>
      </c>
    </row>
    <row r="426" spans="2:9">
      <c r="B426" s="112" t="s">
        <v>257</v>
      </c>
      <c r="C426" s="34" t="s">
        <v>139</v>
      </c>
      <c r="D426" s="34" t="s">
        <v>139</v>
      </c>
      <c r="E426" s="34" t="s">
        <v>139</v>
      </c>
      <c r="F426" s="34" t="s">
        <v>139</v>
      </c>
      <c r="G426" s="34" t="s">
        <v>139</v>
      </c>
      <c r="H426" s="34" t="s">
        <v>139</v>
      </c>
      <c r="I426" s="34">
        <v>44.543922999999999</v>
      </c>
    </row>
    <row r="427" spans="2:9">
      <c r="B427" s="112" t="s">
        <v>258</v>
      </c>
      <c r="C427" s="114" t="s">
        <v>139</v>
      </c>
      <c r="D427" s="114" t="s">
        <v>139</v>
      </c>
      <c r="E427" s="114" t="s">
        <v>139</v>
      </c>
      <c r="F427" s="114" t="s">
        <v>139</v>
      </c>
      <c r="G427" s="114" t="s">
        <v>139</v>
      </c>
      <c r="H427" s="114" t="s">
        <v>139</v>
      </c>
      <c r="I427" s="114" t="s">
        <v>139</v>
      </c>
    </row>
    <row r="428" spans="2:9">
      <c r="B428" s="112" t="s">
        <v>259</v>
      </c>
      <c r="C428" s="114" t="s">
        <v>139</v>
      </c>
      <c r="D428" s="114" t="s">
        <v>139</v>
      </c>
      <c r="E428" s="114" t="s">
        <v>139</v>
      </c>
      <c r="F428" s="114" t="s">
        <v>139</v>
      </c>
      <c r="G428" s="114" t="s">
        <v>139</v>
      </c>
      <c r="H428" s="114" t="s">
        <v>139</v>
      </c>
      <c r="I428" s="114" t="s">
        <v>139</v>
      </c>
    </row>
    <row r="429" spans="2:9">
      <c r="B429" s="112" t="s">
        <v>260</v>
      </c>
      <c r="C429" s="114" t="s">
        <v>139</v>
      </c>
      <c r="D429" s="114" t="s">
        <v>139</v>
      </c>
      <c r="E429" s="114" t="s">
        <v>139</v>
      </c>
      <c r="F429" s="114" t="s">
        <v>139</v>
      </c>
      <c r="G429" s="114" t="s">
        <v>139</v>
      </c>
      <c r="H429" s="114" t="s">
        <v>139</v>
      </c>
      <c r="I429" s="114" t="s">
        <v>139</v>
      </c>
    </row>
    <row r="430" spans="2:9">
      <c r="B430" s="107" t="s">
        <v>248</v>
      </c>
      <c r="C430" s="114" t="s">
        <v>139</v>
      </c>
      <c r="D430" s="114" t="s">
        <v>139</v>
      </c>
      <c r="E430" s="114" t="s">
        <v>139</v>
      </c>
      <c r="F430" s="114" t="s">
        <v>139</v>
      </c>
      <c r="G430" s="114" t="s">
        <v>139</v>
      </c>
      <c r="H430" s="114" t="s">
        <v>139</v>
      </c>
      <c r="I430" s="114" t="s">
        <v>139</v>
      </c>
    </row>
    <row r="431" spans="2:9">
      <c r="B431" s="112" t="s">
        <v>254</v>
      </c>
      <c r="C431" s="114" t="s">
        <v>139</v>
      </c>
      <c r="D431" s="114" t="s">
        <v>139</v>
      </c>
      <c r="E431" s="114" t="s">
        <v>139</v>
      </c>
      <c r="F431" s="114" t="s">
        <v>139</v>
      </c>
      <c r="G431" s="114" t="s">
        <v>139</v>
      </c>
      <c r="H431" s="114" t="s">
        <v>139</v>
      </c>
      <c r="I431" s="114" t="s">
        <v>139</v>
      </c>
    </row>
    <row r="432" spans="2:9">
      <c r="B432" s="112" t="s">
        <v>255</v>
      </c>
      <c r="C432" s="114" t="s">
        <v>139</v>
      </c>
      <c r="D432" s="114" t="s">
        <v>139</v>
      </c>
      <c r="E432" s="114" t="s">
        <v>139</v>
      </c>
      <c r="F432" s="114" t="s">
        <v>139</v>
      </c>
      <c r="G432" s="114" t="s">
        <v>139</v>
      </c>
      <c r="H432" s="114" t="s">
        <v>139</v>
      </c>
      <c r="I432" s="114" t="s">
        <v>139</v>
      </c>
    </row>
    <row r="433" spans="2:9">
      <c r="B433" s="112" t="s">
        <v>256</v>
      </c>
      <c r="C433" s="114" t="s">
        <v>139</v>
      </c>
      <c r="D433" s="114" t="s">
        <v>139</v>
      </c>
      <c r="E433" s="114" t="s">
        <v>139</v>
      </c>
      <c r="F433" s="114" t="s">
        <v>139</v>
      </c>
      <c r="G433" s="114" t="s">
        <v>139</v>
      </c>
      <c r="H433" s="114" t="s">
        <v>139</v>
      </c>
      <c r="I433" s="114" t="s">
        <v>139</v>
      </c>
    </row>
    <row r="434" spans="2:9">
      <c r="B434" s="112" t="s">
        <v>257</v>
      </c>
      <c r="C434" s="114" t="s">
        <v>139</v>
      </c>
      <c r="D434" s="114" t="s">
        <v>139</v>
      </c>
      <c r="E434" s="114" t="s">
        <v>139</v>
      </c>
      <c r="F434" s="114" t="s">
        <v>139</v>
      </c>
      <c r="G434" s="114" t="s">
        <v>139</v>
      </c>
      <c r="H434" s="114" t="s">
        <v>139</v>
      </c>
      <c r="I434" s="114" t="s">
        <v>139</v>
      </c>
    </row>
    <row r="435" spans="2:9">
      <c r="B435" s="112" t="s">
        <v>258</v>
      </c>
      <c r="C435" s="114" t="s">
        <v>139</v>
      </c>
      <c r="D435" s="114" t="s">
        <v>139</v>
      </c>
      <c r="E435" s="114" t="s">
        <v>139</v>
      </c>
      <c r="F435" s="114" t="s">
        <v>139</v>
      </c>
      <c r="G435" s="114" t="s">
        <v>139</v>
      </c>
      <c r="H435" s="114" t="s">
        <v>139</v>
      </c>
      <c r="I435" s="114" t="s">
        <v>139</v>
      </c>
    </row>
    <row r="436" spans="2:9">
      <c r="B436" s="112" t="s">
        <v>259</v>
      </c>
      <c r="C436" s="114" t="s">
        <v>139</v>
      </c>
      <c r="D436" s="114" t="s">
        <v>139</v>
      </c>
      <c r="E436" s="114" t="s">
        <v>139</v>
      </c>
      <c r="F436" s="114" t="s">
        <v>139</v>
      </c>
      <c r="G436" s="114" t="s">
        <v>139</v>
      </c>
      <c r="H436" s="114" t="s">
        <v>139</v>
      </c>
      <c r="I436" s="114" t="s">
        <v>139</v>
      </c>
    </row>
    <row r="437" spans="2:9">
      <c r="B437" s="112" t="s">
        <v>260</v>
      </c>
      <c r="C437" s="114" t="s">
        <v>139</v>
      </c>
      <c r="D437" s="114" t="s">
        <v>139</v>
      </c>
      <c r="E437" s="114" t="s">
        <v>139</v>
      </c>
      <c r="F437" s="114" t="s">
        <v>139</v>
      </c>
      <c r="G437" s="114" t="s">
        <v>139</v>
      </c>
      <c r="H437" s="114" t="s">
        <v>139</v>
      </c>
      <c r="I437" s="114" t="s">
        <v>139</v>
      </c>
    </row>
    <row r="438" spans="2:9" ht="15" thickBot="1">
      <c r="B438" s="47" t="s">
        <v>253</v>
      </c>
      <c r="C438" s="233" t="s">
        <v>139</v>
      </c>
      <c r="D438" s="233" t="s">
        <v>139</v>
      </c>
      <c r="E438" s="233" t="s">
        <v>139</v>
      </c>
      <c r="F438" s="233" t="s">
        <v>139</v>
      </c>
      <c r="G438" s="233" t="s">
        <v>139</v>
      </c>
      <c r="H438" s="233" t="s">
        <v>139</v>
      </c>
      <c r="I438" s="233" t="s">
        <v>139</v>
      </c>
    </row>
    <row r="439" spans="2:9" ht="15" thickTop="1">
      <c r="B439" s="1320" t="s">
        <v>514</v>
      </c>
      <c r="C439" s="1320"/>
      <c r="D439" s="1320"/>
      <c r="E439" s="1320"/>
      <c r="F439" s="1320"/>
      <c r="G439" s="1320"/>
      <c r="H439" s="1320"/>
      <c r="I439" s="1320"/>
    </row>
    <row r="440" spans="2:9">
      <c r="B440" s="27"/>
      <c r="C440" s="203"/>
      <c r="D440" s="203"/>
      <c r="E440" s="203"/>
      <c r="F440" s="203"/>
      <c r="G440" s="203"/>
      <c r="H440" s="203"/>
      <c r="I440" s="203"/>
    </row>
    <row r="441" spans="2:9">
      <c r="B441" s="1319" t="s">
        <v>28</v>
      </c>
      <c r="C441" s="1319"/>
      <c r="D441" s="1319"/>
      <c r="E441" s="1319"/>
      <c r="F441" s="1319"/>
      <c r="G441" s="1319"/>
      <c r="H441" s="1319"/>
      <c r="I441" s="1319"/>
    </row>
    <row r="442" spans="2:9">
      <c r="B442" s="13" t="s">
        <v>27</v>
      </c>
      <c r="C442" s="203"/>
      <c r="D442" s="203"/>
      <c r="E442" s="203"/>
      <c r="F442" s="203"/>
      <c r="G442" s="203"/>
      <c r="H442" s="203"/>
      <c r="I442" s="203"/>
    </row>
    <row r="443" spans="2:9">
      <c r="B443" s="26" t="s">
        <v>224</v>
      </c>
      <c r="C443" s="203"/>
      <c r="D443" s="203"/>
      <c r="E443" s="203"/>
      <c r="F443" s="203"/>
      <c r="G443" s="203"/>
      <c r="H443" s="203"/>
      <c r="I443" s="203"/>
    </row>
    <row r="444" spans="2:9">
      <c r="B444" s="27"/>
      <c r="C444" s="203"/>
      <c r="D444" s="203"/>
      <c r="E444" s="203"/>
      <c r="F444" s="203"/>
      <c r="G444" s="203"/>
      <c r="H444" s="203"/>
      <c r="I444" s="203"/>
    </row>
    <row r="445" spans="2:9">
      <c r="B445" s="16"/>
      <c r="C445" s="17">
        <v>2014</v>
      </c>
      <c r="D445" s="17">
        <v>2015</v>
      </c>
      <c r="E445" s="17">
        <v>2016</v>
      </c>
      <c r="F445" s="17">
        <v>2017</v>
      </c>
      <c r="G445" s="17">
        <v>2018</v>
      </c>
      <c r="H445" s="17">
        <v>2019</v>
      </c>
      <c r="I445" s="17">
        <v>2020</v>
      </c>
    </row>
    <row r="446" spans="2:9">
      <c r="B446" s="44" t="s">
        <v>226</v>
      </c>
      <c r="C446" s="234"/>
      <c r="D446" s="234"/>
      <c r="E446" s="234"/>
      <c r="F446" s="234"/>
      <c r="G446" s="234"/>
      <c r="H446" s="234"/>
      <c r="I446" s="234"/>
    </row>
    <row r="447" spans="2:9">
      <c r="B447" s="44"/>
      <c r="C447" s="234"/>
      <c r="D447" s="234"/>
      <c r="E447" s="234"/>
      <c r="F447" s="234"/>
      <c r="G447" s="234"/>
      <c r="H447" s="234"/>
      <c r="I447" s="234"/>
    </row>
    <row r="448" spans="2:9">
      <c r="B448" s="225" t="s">
        <v>509</v>
      </c>
      <c r="C448" s="234"/>
      <c r="D448" s="234"/>
      <c r="E448" s="234"/>
      <c r="F448" s="234"/>
      <c r="G448" s="234"/>
      <c r="H448" s="234"/>
      <c r="I448" s="234"/>
    </row>
    <row r="449" spans="2:9">
      <c r="B449" s="93" t="s">
        <v>246</v>
      </c>
      <c r="C449" s="34">
        <v>63539.575240452112</v>
      </c>
      <c r="D449" s="34">
        <v>66576.63103697708</v>
      </c>
      <c r="E449" s="34">
        <v>81287.096753029851</v>
      </c>
      <c r="F449" s="34">
        <v>83559.522471082892</v>
      </c>
      <c r="G449" s="34">
        <v>92526.321536197473</v>
      </c>
      <c r="H449" s="34">
        <v>88336.172237468883</v>
      </c>
      <c r="I449" s="34">
        <v>83767.293207276176</v>
      </c>
    </row>
    <row r="450" spans="2:9">
      <c r="B450" s="95" t="s">
        <v>247</v>
      </c>
      <c r="C450" s="34">
        <v>63539.575240452112</v>
      </c>
      <c r="D450" s="34">
        <v>66576.63103697708</v>
      </c>
      <c r="E450" s="34">
        <v>81287.096753029851</v>
      </c>
      <c r="F450" s="34">
        <v>83559.522471082892</v>
      </c>
      <c r="G450" s="34">
        <v>92526.321536197473</v>
      </c>
      <c r="H450" s="34">
        <v>88336.172237468883</v>
      </c>
      <c r="I450" s="34">
        <v>83767.293207276176</v>
      </c>
    </row>
    <row r="451" spans="2:9">
      <c r="B451" s="107" t="s">
        <v>248</v>
      </c>
      <c r="C451" s="114" t="s">
        <v>139</v>
      </c>
      <c r="D451" s="114" t="s">
        <v>139</v>
      </c>
      <c r="E451" s="114" t="s">
        <v>139</v>
      </c>
      <c r="F451" s="114" t="s">
        <v>139</v>
      </c>
      <c r="G451" s="114" t="s">
        <v>139</v>
      </c>
      <c r="H451" s="114" t="s">
        <v>139</v>
      </c>
      <c r="I451" s="114" t="s">
        <v>139</v>
      </c>
    </row>
    <row r="452" spans="2:9">
      <c r="B452" s="107" t="s">
        <v>249</v>
      </c>
      <c r="C452" s="114" t="s">
        <v>139</v>
      </c>
      <c r="D452" s="114" t="s">
        <v>139</v>
      </c>
      <c r="E452" s="114" t="s">
        <v>139</v>
      </c>
      <c r="F452" s="114" t="s">
        <v>139</v>
      </c>
      <c r="G452" s="114" t="s">
        <v>139</v>
      </c>
      <c r="H452" s="114" t="s">
        <v>139</v>
      </c>
      <c r="I452" s="114" t="s">
        <v>139</v>
      </c>
    </row>
    <row r="453" spans="2:9">
      <c r="B453" s="47" t="s">
        <v>265</v>
      </c>
      <c r="C453" s="114" t="s">
        <v>139</v>
      </c>
      <c r="D453" s="114" t="s">
        <v>139</v>
      </c>
      <c r="E453" s="114" t="s">
        <v>139</v>
      </c>
      <c r="F453" s="114" t="s">
        <v>139</v>
      </c>
      <c r="G453" s="114" t="s">
        <v>139</v>
      </c>
      <c r="H453" s="114" t="s">
        <v>139</v>
      </c>
      <c r="I453" s="114" t="s">
        <v>139</v>
      </c>
    </row>
    <row r="454" spans="2:9">
      <c r="B454" s="14"/>
      <c r="C454" s="114"/>
      <c r="D454" s="114"/>
      <c r="E454" s="114"/>
      <c r="F454" s="114"/>
      <c r="G454" s="114"/>
      <c r="H454" s="114"/>
      <c r="I454" s="114"/>
    </row>
    <row r="455" spans="2:9">
      <c r="B455" s="14"/>
      <c r="C455" s="234"/>
      <c r="D455" s="234"/>
      <c r="E455" s="234"/>
      <c r="F455" s="234"/>
      <c r="G455" s="234"/>
      <c r="H455" s="234"/>
      <c r="I455" s="234"/>
    </row>
    <row r="456" spans="2:9">
      <c r="B456" s="44" t="s">
        <v>241</v>
      </c>
      <c r="C456" s="234"/>
      <c r="D456" s="234"/>
      <c r="E456" s="234"/>
      <c r="F456" s="234"/>
      <c r="G456" s="234"/>
      <c r="H456" s="234"/>
      <c r="I456" s="234"/>
    </row>
    <row r="457" spans="2:9">
      <c r="B457" s="44"/>
      <c r="C457" s="234"/>
      <c r="D457" s="234"/>
      <c r="E457" s="234"/>
      <c r="F457" s="234"/>
      <c r="G457" s="234"/>
      <c r="H457" s="234"/>
      <c r="I457" s="234"/>
    </row>
    <row r="458" spans="2:9">
      <c r="B458" s="92" t="s">
        <v>413</v>
      </c>
    </row>
    <row r="459" spans="2:9">
      <c r="B459" s="93" t="s">
        <v>246</v>
      </c>
      <c r="C459" s="114">
        <v>18214.139941690963</v>
      </c>
      <c r="D459" s="114">
        <v>22030.75801749271</v>
      </c>
      <c r="E459" s="114">
        <v>25166.845173254747</v>
      </c>
      <c r="F459" s="114">
        <v>26777.468349758627</v>
      </c>
      <c r="G459" s="114">
        <v>31848.307717872103</v>
      </c>
      <c r="H459" s="114">
        <v>38041.493658640407</v>
      </c>
      <c r="I459" s="114">
        <v>38786.350770851022</v>
      </c>
    </row>
    <row r="460" spans="2:9">
      <c r="B460" s="95" t="s">
        <v>247</v>
      </c>
      <c r="C460" s="34">
        <v>18214.139941690963</v>
      </c>
      <c r="D460" s="34">
        <v>22030.75801749271</v>
      </c>
      <c r="E460" s="34">
        <v>25166.845173254747</v>
      </c>
      <c r="F460" s="34">
        <v>26777.468349758627</v>
      </c>
      <c r="G460" s="34">
        <v>31848.307717872103</v>
      </c>
      <c r="H460" s="34">
        <v>38041.493658640407</v>
      </c>
      <c r="I460" s="34">
        <v>38786.350770851022</v>
      </c>
    </row>
    <row r="461" spans="2:9">
      <c r="B461" s="112" t="s">
        <v>254</v>
      </c>
      <c r="C461" s="34" t="s">
        <v>139</v>
      </c>
      <c r="D461" s="34" t="s">
        <v>139</v>
      </c>
      <c r="E461" s="34" t="s">
        <v>139</v>
      </c>
      <c r="F461" s="34" t="s">
        <v>139</v>
      </c>
      <c r="G461" s="34" t="s">
        <v>139</v>
      </c>
      <c r="H461" s="34" t="s">
        <v>139</v>
      </c>
      <c r="I461" s="34" t="s">
        <v>139</v>
      </c>
    </row>
    <row r="462" spans="2:9">
      <c r="B462" s="112" t="s">
        <v>255</v>
      </c>
      <c r="C462" s="34" t="s">
        <v>139</v>
      </c>
      <c r="D462" s="34" t="s">
        <v>139</v>
      </c>
      <c r="E462" s="34" t="s">
        <v>139</v>
      </c>
      <c r="F462" s="34" t="s">
        <v>139</v>
      </c>
      <c r="G462" s="34" t="s">
        <v>139</v>
      </c>
      <c r="H462" s="34" t="s">
        <v>139</v>
      </c>
      <c r="I462" s="34" t="s">
        <v>139</v>
      </c>
    </row>
    <row r="463" spans="2:9">
      <c r="B463" s="112" t="s">
        <v>256</v>
      </c>
      <c r="C463" s="34" t="s">
        <v>139</v>
      </c>
      <c r="D463" s="34" t="s">
        <v>139</v>
      </c>
      <c r="E463" s="34" t="s">
        <v>139</v>
      </c>
      <c r="F463" s="34" t="s">
        <v>139</v>
      </c>
      <c r="G463" s="34" t="s">
        <v>139</v>
      </c>
      <c r="H463" s="34" t="s">
        <v>139</v>
      </c>
      <c r="I463" s="34" t="s">
        <v>139</v>
      </c>
    </row>
    <row r="464" spans="2:9">
      <c r="B464" s="112" t="s">
        <v>257</v>
      </c>
      <c r="C464" s="34" t="s">
        <v>139</v>
      </c>
      <c r="D464" s="34" t="s">
        <v>139</v>
      </c>
      <c r="E464" s="34" t="s">
        <v>139</v>
      </c>
      <c r="F464" s="34" t="s">
        <v>139</v>
      </c>
      <c r="G464" s="34" t="s">
        <v>139</v>
      </c>
      <c r="H464" s="34" t="s">
        <v>139</v>
      </c>
      <c r="I464" s="34" t="s">
        <v>139</v>
      </c>
    </row>
    <row r="465" spans="2:9">
      <c r="B465" s="112" t="s">
        <v>258</v>
      </c>
      <c r="C465" s="34">
        <v>18214.139941690963</v>
      </c>
      <c r="D465" s="34">
        <v>22030.75801749271</v>
      </c>
      <c r="E465" s="34">
        <v>25166.845173254747</v>
      </c>
      <c r="F465" s="34">
        <v>26777.468349758627</v>
      </c>
      <c r="G465" s="34">
        <v>31848.307717872103</v>
      </c>
      <c r="H465" s="34">
        <v>38041.493658640407</v>
      </c>
      <c r="I465" s="34">
        <v>38786.350770851022</v>
      </c>
    </row>
    <row r="466" spans="2:9">
      <c r="B466" s="112" t="s">
        <v>259</v>
      </c>
      <c r="C466" s="34" t="s">
        <v>139</v>
      </c>
      <c r="D466" s="34" t="s">
        <v>139</v>
      </c>
      <c r="E466" s="34" t="s">
        <v>139</v>
      </c>
      <c r="F466" s="34" t="s">
        <v>139</v>
      </c>
      <c r="G466" s="34" t="s">
        <v>139</v>
      </c>
      <c r="H466" s="34" t="s">
        <v>139</v>
      </c>
      <c r="I466" s="34" t="s">
        <v>139</v>
      </c>
    </row>
    <row r="467" spans="2:9">
      <c r="B467" s="112" t="s">
        <v>260</v>
      </c>
      <c r="C467" s="233" t="s">
        <v>139</v>
      </c>
      <c r="D467" s="233" t="s">
        <v>139</v>
      </c>
      <c r="E467" s="233" t="s">
        <v>139</v>
      </c>
      <c r="F467" s="233" t="s">
        <v>139</v>
      </c>
      <c r="G467" s="233" t="s">
        <v>139</v>
      </c>
      <c r="H467" s="233" t="s">
        <v>139</v>
      </c>
      <c r="I467" s="233" t="s">
        <v>139</v>
      </c>
    </row>
    <row r="468" spans="2:9">
      <c r="B468" s="107" t="s">
        <v>248</v>
      </c>
      <c r="C468" s="233" t="s">
        <v>139</v>
      </c>
      <c r="D468" s="233" t="s">
        <v>139</v>
      </c>
      <c r="E468" s="233" t="s">
        <v>139</v>
      </c>
      <c r="F468" s="233" t="s">
        <v>139</v>
      </c>
      <c r="G468" s="233" t="s">
        <v>139</v>
      </c>
      <c r="H468" s="233" t="s">
        <v>139</v>
      </c>
      <c r="I468" s="233" t="s">
        <v>139</v>
      </c>
    </row>
    <row r="469" spans="2:9">
      <c r="B469" s="112" t="s">
        <v>254</v>
      </c>
      <c r="C469" s="233" t="s">
        <v>139</v>
      </c>
      <c r="D469" s="233" t="s">
        <v>139</v>
      </c>
      <c r="E469" s="233" t="s">
        <v>139</v>
      </c>
      <c r="F469" s="233" t="s">
        <v>139</v>
      </c>
      <c r="G469" s="233" t="s">
        <v>139</v>
      </c>
      <c r="H469" s="233" t="s">
        <v>139</v>
      </c>
      <c r="I469" s="233" t="s">
        <v>139</v>
      </c>
    </row>
    <row r="470" spans="2:9">
      <c r="B470" s="112" t="s">
        <v>255</v>
      </c>
      <c r="C470" s="233" t="s">
        <v>139</v>
      </c>
      <c r="D470" s="233" t="s">
        <v>139</v>
      </c>
      <c r="E470" s="233" t="s">
        <v>139</v>
      </c>
      <c r="F470" s="233" t="s">
        <v>139</v>
      </c>
      <c r="G470" s="233" t="s">
        <v>139</v>
      </c>
      <c r="H470" s="233" t="s">
        <v>139</v>
      </c>
      <c r="I470" s="233" t="s">
        <v>139</v>
      </c>
    </row>
    <row r="471" spans="2:9">
      <c r="B471" s="112" t="s">
        <v>256</v>
      </c>
      <c r="C471" s="233" t="s">
        <v>139</v>
      </c>
      <c r="D471" s="233" t="s">
        <v>139</v>
      </c>
      <c r="E471" s="233" t="s">
        <v>139</v>
      </c>
      <c r="F471" s="233" t="s">
        <v>139</v>
      </c>
      <c r="G471" s="233" t="s">
        <v>139</v>
      </c>
      <c r="H471" s="233" t="s">
        <v>139</v>
      </c>
      <c r="I471" s="233" t="s">
        <v>139</v>
      </c>
    </row>
    <row r="472" spans="2:9">
      <c r="B472" s="112" t="s">
        <v>257</v>
      </c>
      <c r="C472" s="233" t="s">
        <v>139</v>
      </c>
      <c r="D472" s="233" t="s">
        <v>139</v>
      </c>
      <c r="E472" s="233" t="s">
        <v>139</v>
      </c>
      <c r="F472" s="233" t="s">
        <v>139</v>
      </c>
      <c r="G472" s="233" t="s">
        <v>139</v>
      </c>
      <c r="H472" s="233" t="s">
        <v>139</v>
      </c>
      <c r="I472" s="233" t="s">
        <v>139</v>
      </c>
    </row>
    <row r="473" spans="2:9">
      <c r="B473" s="112" t="s">
        <v>258</v>
      </c>
      <c r="C473" s="233" t="s">
        <v>139</v>
      </c>
      <c r="D473" s="233" t="s">
        <v>139</v>
      </c>
      <c r="E473" s="233" t="s">
        <v>139</v>
      </c>
      <c r="F473" s="233" t="s">
        <v>139</v>
      </c>
      <c r="G473" s="233" t="s">
        <v>139</v>
      </c>
      <c r="H473" s="233" t="s">
        <v>139</v>
      </c>
      <c r="I473" s="233" t="s">
        <v>139</v>
      </c>
    </row>
    <row r="474" spans="2:9">
      <c r="B474" s="112" t="s">
        <v>259</v>
      </c>
      <c r="C474" s="233" t="s">
        <v>139</v>
      </c>
      <c r="D474" s="233" t="s">
        <v>139</v>
      </c>
      <c r="E474" s="233" t="s">
        <v>139</v>
      </c>
      <c r="F474" s="233" t="s">
        <v>139</v>
      </c>
      <c r="G474" s="233" t="s">
        <v>139</v>
      </c>
      <c r="H474" s="233" t="s">
        <v>139</v>
      </c>
      <c r="I474" s="233" t="s">
        <v>139</v>
      </c>
    </row>
    <row r="475" spans="2:9">
      <c r="B475" s="112" t="s">
        <v>260</v>
      </c>
      <c r="C475" s="233" t="s">
        <v>139</v>
      </c>
      <c r="D475" s="233" t="s">
        <v>139</v>
      </c>
      <c r="E475" s="233" t="s">
        <v>139</v>
      </c>
      <c r="F475" s="233" t="s">
        <v>139</v>
      </c>
      <c r="G475" s="233" t="s">
        <v>139</v>
      </c>
      <c r="H475" s="233" t="s">
        <v>139</v>
      </c>
      <c r="I475" s="233" t="s">
        <v>139</v>
      </c>
    </row>
    <row r="476" spans="2:9">
      <c r="B476" s="47" t="s">
        <v>265</v>
      </c>
      <c r="C476" s="233" t="s">
        <v>139</v>
      </c>
      <c r="D476" s="233" t="s">
        <v>139</v>
      </c>
      <c r="E476" s="233" t="s">
        <v>139</v>
      </c>
      <c r="F476" s="233" t="s">
        <v>139</v>
      </c>
      <c r="G476" s="233" t="s">
        <v>139</v>
      </c>
      <c r="H476" s="233" t="s">
        <v>139</v>
      </c>
      <c r="I476" s="233" t="s">
        <v>139</v>
      </c>
    </row>
    <row r="477" spans="2:9" s="906" customFormat="1">
      <c r="B477" s="47"/>
      <c r="C477" s="233"/>
      <c r="D477" s="233"/>
      <c r="E477" s="233"/>
      <c r="F477" s="233"/>
      <c r="G477" s="233"/>
      <c r="H477" s="233"/>
      <c r="I477" s="233"/>
    </row>
    <row r="478" spans="2:9" s="906" customFormat="1">
      <c r="B478" s="92" t="s">
        <v>511</v>
      </c>
    </row>
    <row r="479" spans="2:9" s="906" customFormat="1">
      <c r="B479" s="93" t="s">
        <v>246</v>
      </c>
      <c r="C479" s="114">
        <v>14557.871720116618</v>
      </c>
      <c r="D479" s="114">
        <v>13673.469387755102</v>
      </c>
      <c r="E479" s="114">
        <v>12583.340358588774</v>
      </c>
      <c r="F479" s="114">
        <v>12135.653920826704</v>
      </c>
      <c r="G479" s="114">
        <v>11391.013858604752</v>
      </c>
      <c r="H479" s="114">
        <v>10432.858404881137</v>
      </c>
      <c r="I479" s="114">
        <v>6296.4711619928285</v>
      </c>
    </row>
    <row r="480" spans="2:9" s="906" customFormat="1">
      <c r="B480" s="95" t="s">
        <v>247</v>
      </c>
      <c r="C480" s="34">
        <v>14557.871720116618</v>
      </c>
      <c r="D480" s="34">
        <v>13673.469387755102</v>
      </c>
      <c r="E480" s="34">
        <v>12583.340358588774</v>
      </c>
      <c r="F480" s="34">
        <v>12135.653920826704</v>
      </c>
      <c r="G480" s="34">
        <v>11391.013858604752</v>
      </c>
      <c r="H480" s="34">
        <v>10432.858404881137</v>
      </c>
      <c r="I480" s="34">
        <v>6296.4711619928285</v>
      </c>
    </row>
    <row r="481" spans="2:9" s="906" customFormat="1">
      <c r="B481" s="112" t="s">
        <v>254</v>
      </c>
      <c r="C481" s="34" t="s">
        <v>139</v>
      </c>
      <c r="D481" s="34" t="s">
        <v>139</v>
      </c>
      <c r="E481" s="34" t="s">
        <v>139</v>
      </c>
      <c r="F481" s="34" t="s">
        <v>139</v>
      </c>
      <c r="G481" s="34" t="s">
        <v>139</v>
      </c>
      <c r="H481" s="34" t="s">
        <v>139</v>
      </c>
      <c r="I481" s="34" t="s">
        <v>139</v>
      </c>
    </row>
    <row r="482" spans="2:9" s="906" customFormat="1">
      <c r="B482" s="112" t="s">
        <v>255</v>
      </c>
      <c r="C482" s="34" t="s">
        <v>139</v>
      </c>
      <c r="D482" s="34" t="s">
        <v>139</v>
      </c>
      <c r="E482" s="34" t="s">
        <v>139</v>
      </c>
      <c r="F482" s="34" t="s">
        <v>139</v>
      </c>
      <c r="G482" s="34" t="s">
        <v>139</v>
      </c>
      <c r="H482" s="34" t="s">
        <v>139</v>
      </c>
      <c r="I482" s="34" t="s">
        <v>139</v>
      </c>
    </row>
    <row r="483" spans="2:9" s="906" customFormat="1">
      <c r="B483" s="112" t="s">
        <v>256</v>
      </c>
      <c r="C483" s="34" t="s">
        <v>139</v>
      </c>
      <c r="D483" s="34" t="s">
        <v>139</v>
      </c>
      <c r="E483" s="34" t="s">
        <v>139</v>
      </c>
      <c r="F483" s="34" t="s">
        <v>139</v>
      </c>
      <c r="G483" s="34" t="s">
        <v>139</v>
      </c>
      <c r="H483" s="34" t="s">
        <v>139</v>
      </c>
      <c r="I483" s="34" t="s">
        <v>139</v>
      </c>
    </row>
    <row r="484" spans="2:9" s="906" customFormat="1">
      <c r="B484" s="112" t="s">
        <v>257</v>
      </c>
      <c r="C484" s="34" t="s">
        <v>139</v>
      </c>
      <c r="D484" s="34" t="s">
        <v>139</v>
      </c>
      <c r="E484" s="34" t="s">
        <v>139</v>
      </c>
      <c r="F484" s="34" t="s">
        <v>139</v>
      </c>
      <c r="G484" s="34" t="s">
        <v>139</v>
      </c>
      <c r="H484" s="34" t="s">
        <v>139</v>
      </c>
      <c r="I484" s="34" t="s">
        <v>139</v>
      </c>
    </row>
    <row r="485" spans="2:9" s="906" customFormat="1">
      <c r="B485" s="112" t="s">
        <v>258</v>
      </c>
      <c r="C485" s="34" t="s">
        <v>139</v>
      </c>
      <c r="D485" s="34" t="s">
        <v>139</v>
      </c>
      <c r="E485" s="34" t="s">
        <v>139</v>
      </c>
      <c r="F485" s="34" t="s">
        <v>139</v>
      </c>
      <c r="G485" s="34" t="s">
        <v>139</v>
      </c>
      <c r="H485" s="34" t="s">
        <v>139</v>
      </c>
      <c r="I485" s="34" t="s">
        <v>139</v>
      </c>
    </row>
    <row r="486" spans="2:9" s="906" customFormat="1">
      <c r="B486" s="112" t="s">
        <v>259</v>
      </c>
      <c r="C486" s="34">
        <v>14557.871720116618</v>
      </c>
      <c r="D486" s="34">
        <v>13673.469387755102</v>
      </c>
      <c r="E486" s="34">
        <v>12583.340358588774</v>
      </c>
      <c r="F486" s="34">
        <v>12135.653920826704</v>
      </c>
      <c r="G486" s="34">
        <v>11391.013858604752</v>
      </c>
      <c r="H486" s="34">
        <v>10432.858404881137</v>
      </c>
      <c r="I486" s="34">
        <v>6296.4711619928285</v>
      </c>
    </row>
    <row r="487" spans="2:9" s="906" customFormat="1">
      <c r="B487" s="112" t="s">
        <v>260</v>
      </c>
      <c r="C487" s="233" t="s">
        <v>139</v>
      </c>
      <c r="D487" s="233" t="s">
        <v>139</v>
      </c>
      <c r="E487" s="233" t="s">
        <v>139</v>
      </c>
      <c r="F487" s="233" t="s">
        <v>139</v>
      </c>
      <c r="G487" s="233" t="s">
        <v>139</v>
      </c>
      <c r="H487" s="233" t="s">
        <v>139</v>
      </c>
      <c r="I487" s="233" t="s">
        <v>139</v>
      </c>
    </row>
    <row r="488" spans="2:9" s="906" customFormat="1">
      <c r="B488" s="107" t="s">
        <v>248</v>
      </c>
      <c r="C488" s="233" t="s">
        <v>139</v>
      </c>
      <c r="D488" s="233" t="s">
        <v>139</v>
      </c>
      <c r="E488" s="233" t="s">
        <v>139</v>
      </c>
      <c r="F488" s="233" t="s">
        <v>139</v>
      </c>
      <c r="G488" s="233" t="s">
        <v>139</v>
      </c>
      <c r="H488" s="233" t="s">
        <v>139</v>
      </c>
      <c r="I488" s="233" t="s">
        <v>139</v>
      </c>
    </row>
    <row r="489" spans="2:9" s="906" customFormat="1">
      <c r="B489" s="112" t="s">
        <v>254</v>
      </c>
      <c r="C489" s="233" t="s">
        <v>139</v>
      </c>
      <c r="D489" s="233" t="s">
        <v>139</v>
      </c>
      <c r="E489" s="233" t="s">
        <v>139</v>
      </c>
      <c r="F489" s="233" t="s">
        <v>139</v>
      </c>
      <c r="G489" s="233" t="s">
        <v>139</v>
      </c>
      <c r="H489" s="233" t="s">
        <v>139</v>
      </c>
      <c r="I489" s="233" t="s">
        <v>139</v>
      </c>
    </row>
    <row r="490" spans="2:9" s="906" customFormat="1">
      <c r="B490" s="112" t="s">
        <v>255</v>
      </c>
      <c r="C490" s="233" t="s">
        <v>139</v>
      </c>
      <c r="D490" s="233" t="s">
        <v>139</v>
      </c>
      <c r="E490" s="233" t="s">
        <v>139</v>
      </c>
      <c r="F490" s="233" t="s">
        <v>139</v>
      </c>
      <c r="G490" s="233" t="s">
        <v>139</v>
      </c>
      <c r="H490" s="233" t="s">
        <v>139</v>
      </c>
      <c r="I490" s="233" t="s">
        <v>139</v>
      </c>
    </row>
    <row r="491" spans="2:9" s="906" customFormat="1">
      <c r="B491" s="112" t="s">
        <v>256</v>
      </c>
      <c r="C491" s="233" t="s">
        <v>139</v>
      </c>
      <c r="D491" s="233" t="s">
        <v>139</v>
      </c>
      <c r="E491" s="233" t="s">
        <v>139</v>
      </c>
      <c r="F491" s="233" t="s">
        <v>139</v>
      </c>
      <c r="G491" s="233" t="s">
        <v>139</v>
      </c>
      <c r="H491" s="233" t="s">
        <v>139</v>
      </c>
      <c r="I491" s="233" t="s">
        <v>139</v>
      </c>
    </row>
    <row r="492" spans="2:9">
      <c r="B492" s="112" t="s">
        <v>257</v>
      </c>
      <c r="C492" s="233" t="s">
        <v>139</v>
      </c>
      <c r="D492" s="233" t="s">
        <v>139</v>
      </c>
      <c r="E492" s="233" t="s">
        <v>139</v>
      </c>
      <c r="F492" s="233" t="s">
        <v>139</v>
      </c>
      <c r="G492" s="233" t="s">
        <v>139</v>
      </c>
      <c r="H492" s="233" t="s">
        <v>139</v>
      </c>
      <c r="I492" s="233" t="s">
        <v>139</v>
      </c>
    </row>
    <row r="493" spans="2:9">
      <c r="B493" s="112" t="s">
        <v>258</v>
      </c>
      <c r="C493" s="233" t="s">
        <v>139</v>
      </c>
      <c r="D493" s="233" t="s">
        <v>139</v>
      </c>
      <c r="E493" s="233" t="s">
        <v>139</v>
      </c>
      <c r="F493" s="233" t="s">
        <v>139</v>
      </c>
      <c r="G493" s="233" t="s">
        <v>139</v>
      </c>
      <c r="H493" s="233" t="s">
        <v>139</v>
      </c>
      <c r="I493" s="233" t="s">
        <v>139</v>
      </c>
    </row>
    <row r="494" spans="2:9">
      <c r="B494" s="112" t="s">
        <v>259</v>
      </c>
      <c r="C494" s="233" t="s">
        <v>139</v>
      </c>
      <c r="D494" s="233" t="s">
        <v>139</v>
      </c>
      <c r="E494" s="233" t="s">
        <v>139</v>
      </c>
      <c r="F494" s="233" t="s">
        <v>139</v>
      </c>
      <c r="G494" s="233" t="s">
        <v>139</v>
      </c>
      <c r="H494" s="233" t="s">
        <v>139</v>
      </c>
      <c r="I494" s="233" t="s">
        <v>139</v>
      </c>
    </row>
    <row r="495" spans="2:9">
      <c r="B495" s="112" t="s">
        <v>260</v>
      </c>
      <c r="C495" s="233" t="s">
        <v>139</v>
      </c>
      <c r="D495" s="233" t="s">
        <v>139</v>
      </c>
      <c r="E495" s="233" t="s">
        <v>139</v>
      </c>
      <c r="F495" s="233" t="s">
        <v>139</v>
      </c>
      <c r="G495" s="233" t="s">
        <v>139</v>
      </c>
      <c r="H495" s="233" t="s">
        <v>139</v>
      </c>
      <c r="I495" s="233" t="s">
        <v>139</v>
      </c>
    </row>
    <row r="496" spans="2:9">
      <c r="B496" s="47" t="s">
        <v>265</v>
      </c>
      <c r="C496" s="233" t="s">
        <v>139</v>
      </c>
      <c r="D496" s="233" t="s">
        <v>139</v>
      </c>
      <c r="E496" s="233" t="s">
        <v>139</v>
      </c>
      <c r="F496" s="233" t="s">
        <v>139</v>
      </c>
      <c r="G496" s="233" t="s">
        <v>139</v>
      </c>
      <c r="H496" s="233" t="s">
        <v>139</v>
      </c>
      <c r="I496" s="233" t="s">
        <v>139</v>
      </c>
    </row>
    <row r="497" spans="2:9" s="906" customFormat="1">
      <c r="B497" s="47"/>
      <c r="C497" s="233"/>
      <c r="D497" s="233"/>
      <c r="E497" s="233"/>
      <c r="F497" s="233"/>
      <c r="G497" s="233"/>
      <c r="H497" s="233"/>
      <c r="I497" s="233"/>
    </row>
    <row r="498" spans="2:9" s="906" customFormat="1">
      <c r="B498" s="92" t="s">
        <v>1447</v>
      </c>
    </row>
    <row r="499" spans="2:9" s="906" customFormat="1">
      <c r="B499" s="93" t="s">
        <v>246</v>
      </c>
      <c r="C499" s="114" t="s">
        <v>139</v>
      </c>
      <c r="D499" s="114" t="s">
        <v>139</v>
      </c>
      <c r="E499" s="114" t="s">
        <v>139</v>
      </c>
      <c r="F499" s="114" t="s">
        <v>139</v>
      </c>
      <c r="G499" s="114" t="s">
        <v>139</v>
      </c>
      <c r="H499" s="114" t="s">
        <v>139</v>
      </c>
      <c r="I499" s="114">
        <v>2.5000000000000001E-5</v>
      </c>
    </row>
    <row r="500" spans="2:9" s="906" customFormat="1">
      <c r="B500" s="95" t="s">
        <v>247</v>
      </c>
      <c r="C500" s="34" t="s">
        <v>139</v>
      </c>
      <c r="D500" s="34" t="s">
        <v>139</v>
      </c>
      <c r="E500" s="34" t="s">
        <v>139</v>
      </c>
      <c r="F500" s="34" t="s">
        <v>139</v>
      </c>
      <c r="G500" s="34" t="s">
        <v>139</v>
      </c>
      <c r="H500" s="34" t="s">
        <v>139</v>
      </c>
      <c r="I500" s="34">
        <v>2.5000000000000001E-5</v>
      </c>
    </row>
    <row r="501" spans="2:9" s="906" customFormat="1">
      <c r="B501" s="112" t="s">
        <v>254</v>
      </c>
      <c r="C501" s="34" t="s">
        <v>139</v>
      </c>
      <c r="D501" s="34" t="s">
        <v>139</v>
      </c>
      <c r="E501" s="34" t="s">
        <v>139</v>
      </c>
      <c r="F501" s="34" t="s">
        <v>139</v>
      </c>
      <c r="G501" s="34" t="s">
        <v>139</v>
      </c>
      <c r="H501" s="34" t="s">
        <v>139</v>
      </c>
      <c r="I501" s="34" t="s">
        <v>139</v>
      </c>
    </row>
    <row r="502" spans="2:9">
      <c r="B502" s="112" t="s">
        <v>255</v>
      </c>
      <c r="C502" s="34" t="s">
        <v>139</v>
      </c>
      <c r="D502" s="34" t="s">
        <v>139</v>
      </c>
      <c r="E502" s="34" t="s">
        <v>139</v>
      </c>
      <c r="F502" s="34" t="s">
        <v>139</v>
      </c>
      <c r="G502" s="34" t="s">
        <v>139</v>
      </c>
      <c r="H502" s="34" t="s">
        <v>139</v>
      </c>
      <c r="I502" s="34" t="s">
        <v>139</v>
      </c>
    </row>
    <row r="503" spans="2:9">
      <c r="B503" s="112" t="s">
        <v>256</v>
      </c>
      <c r="C503" s="34" t="s">
        <v>139</v>
      </c>
      <c r="D503" s="34" t="s">
        <v>139</v>
      </c>
      <c r="E503" s="34" t="s">
        <v>139</v>
      </c>
      <c r="F503" s="34" t="s">
        <v>139</v>
      </c>
      <c r="G503" s="34" t="s">
        <v>139</v>
      </c>
      <c r="H503" s="34" t="s">
        <v>139</v>
      </c>
      <c r="I503" s="34" t="s">
        <v>139</v>
      </c>
    </row>
    <row r="504" spans="2:9">
      <c r="B504" s="112" t="s">
        <v>257</v>
      </c>
      <c r="C504" s="34" t="s">
        <v>139</v>
      </c>
      <c r="D504" s="34" t="s">
        <v>139</v>
      </c>
      <c r="E504" s="34" t="s">
        <v>139</v>
      </c>
      <c r="F504" s="34" t="s">
        <v>139</v>
      </c>
      <c r="G504" s="34" t="s">
        <v>139</v>
      </c>
      <c r="H504" s="34" t="s">
        <v>139</v>
      </c>
      <c r="I504" s="34" t="s">
        <v>139</v>
      </c>
    </row>
    <row r="505" spans="2:9">
      <c r="B505" s="112" t="s">
        <v>258</v>
      </c>
      <c r="C505" s="34" t="s">
        <v>139</v>
      </c>
      <c r="D505" s="34" t="s">
        <v>139</v>
      </c>
      <c r="E505" s="34" t="s">
        <v>139</v>
      </c>
      <c r="F505" s="34" t="s">
        <v>139</v>
      </c>
      <c r="G505" s="34" t="s">
        <v>139</v>
      </c>
      <c r="H505" s="34" t="s">
        <v>139</v>
      </c>
      <c r="I505" s="34">
        <v>2.5000000000000001E-5</v>
      </c>
    </row>
    <row r="506" spans="2:9">
      <c r="B506" s="112" t="s">
        <v>259</v>
      </c>
      <c r="C506" s="34" t="s">
        <v>139</v>
      </c>
      <c r="D506" s="34" t="s">
        <v>139</v>
      </c>
      <c r="E506" s="34" t="s">
        <v>139</v>
      </c>
      <c r="F506" s="34" t="s">
        <v>139</v>
      </c>
      <c r="G506" s="34" t="s">
        <v>139</v>
      </c>
      <c r="H506" s="34" t="s">
        <v>139</v>
      </c>
      <c r="I506" s="34" t="s">
        <v>139</v>
      </c>
    </row>
    <row r="507" spans="2:9">
      <c r="B507" s="112" t="s">
        <v>260</v>
      </c>
      <c r="C507" s="233" t="s">
        <v>139</v>
      </c>
      <c r="D507" s="233" t="s">
        <v>139</v>
      </c>
      <c r="E507" s="233" t="s">
        <v>139</v>
      </c>
      <c r="F507" s="233" t="s">
        <v>139</v>
      </c>
      <c r="G507" s="233" t="s">
        <v>139</v>
      </c>
      <c r="H507" s="233" t="s">
        <v>139</v>
      </c>
      <c r="I507" s="233" t="s">
        <v>139</v>
      </c>
    </row>
    <row r="508" spans="2:9">
      <c r="B508" s="107" t="s">
        <v>248</v>
      </c>
      <c r="C508" s="233" t="s">
        <v>139</v>
      </c>
      <c r="D508" s="233" t="s">
        <v>139</v>
      </c>
      <c r="E508" s="233" t="s">
        <v>139</v>
      </c>
      <c r="F508" s="233" t="s">
        <v>139</v>
      </c>
      <c r="G508" s="233" t="s">
        <v>139</v>
      </c>
      <c r="H508" s="233" t="s">
        <v>139</v>
      </c>
      <c r="I508" s="233" t="s">
        <v>139</v>
      </c>
    </row>
    <row r="509" spans="2:9">
      <c r="B509" s="112" t="s">
        <v>254</v>
      </c>
      <c r="C509" s="233" t="s">
        <v>139</v>
      </c>
      <c r="D509" s="233" t="s">
        <v>139</v>
      </c>
      <c r="E509" s="233" t="s">
        <v>139</v>
      </c>
      <c r="F509" s="233" t="s">
        <v>139</v>
      </c>
      <c r="G509" s="233" t="s">
        <v>139</v>
      </c>
      <c r="H509" s="233" t="s">
        <v>139</v>
      </c>
      <c r="I509" s="233" t="s">
        <v>139</v>
      </c>
    </row>
    <row r="510" spans="2:9">
      <c r="B510" s="112" t="s">
        <v>255</v>
      </c>
      <c r="C510" s="233" t="s">
        <v>139</v>
      </c>
      <c r="D510" s="233" t="s">
        <v>139</v>
      </c>
      <c r="E510" s="233" t="s">
        <v>139</v>
      </c>
      <c r="F510" s="233" t="s">
        <v>139</v>
      </c>
      <c r="G510" s="233" t="s">
        <v>139</v>
      </c>
      <c r="H510" s="233" t="s">
        <v>139</v>
      </c>
      <c r="I510" s="233" t="s">
        <v>139</v>
      </c>
    </row>
    <row r="511" spans="2:9">
      <c r="B511" s="112" t="s">
        <v>256</v>
      </c>
      <c r="C511" s="233" t="s">
        <v>139</v>
      </c>
      <c r="D511" s="233" t="s">
        <v>139</v>
      </c>
      <c r="E511" s="233" t="s">
        <v>139</v>
      </c>
      <c r="F511" s="233" t="s">
        <v>139</v>
      </c>
      <c r="G511" s="233" t="s">
        <v>139</v>
      </c>
      <c r="H511" s="233" t="s">
        <v>139</v>
      </c>
      <c r="I511" s="233" t="s">
        <v>139</v>
      </c>
    </row>
    <row r="512" spans="2:9">
      <c r="B512" s="112" t="s">
        <v>257</v>
      </c>
      <c r="C512" s="233" t="s">
        <v>139</v>
      </c>
      <c r="D512" s="233" t="s">
        <v>139</v>
      </c>
      <c r="E512" s="233" t="s">
        <v>139</v>
      </c>
      <c r="F512" s="233" t="s">
        <v>139</v>
      </c>
      <c r="G512" s="233" t="s">
        <v>139</v>
      </c>
      <c r="H512" s="233" t="s">
        <v>139</v>
      </c>
      <c r="I512" s="233" t="s">
        <v>139</v>
      </c>
    </row>
    <row r="513" spans="2:9">
      <c r="B513" s="112" t="s">
        <v>258</v>
      </c>
      <c r="C513" s="233" t="s">
        <v>139</v>
      </c>
      <c r="D513" s="233" t="s">
        <v>139</v>
      </c>
      <c r="E513" s="233" t="s">
        <v>139</v>
      </c>
      <c r="F513" s="233" t="s">
        <v>139</v>
      </c>
      <c r="G513" s="233" t="s">
        <v>139</v>
      </c>
      <c r="H513" s="233" t="s">
        <v>139</v>
      </c>
      <c r="I513" s="233" t="s">
        <v>139</v>
      </c>
    </row>
    <row r="514" spans="2:9">
      <c r="B514" s="112" t="s">
        <v>259</v>
      </c>
      <c r="C514" s="233" t="s">
        <v>139</v>
      </c>
      <c r="D514" s="233" t="s">
        <v>139</v>
      </c>
      <c r="E514" s="233" t="s">
        <v>139</v>
      </c>
      <c r="F514" s="233" t="s">
        <v>139</v>
      </c>
      <c r="G514" s="233" t="s">
        <v>139</v>
      </c>
      <c r="H514" s="233" t="s">
        <v>139</v>
      </c>
      <c r="I514" s="233" t="s">
        <v>139</v>
      </c>
    </row>
    <row r="515" spans="2:9">
      <c r="B515" s="112" t="s">
        <v>260</v>
      </c>
      <c r="C515" s="233" t="s">
        <v>139</v>
      </c>
      <c r="D515" s="233" t="s">
        <v>139</v>
      </c>
      <c r="E515" s="233" t="s">
        <v>139</v>
      </c>
      <c r="F515" s="233" t="s">
        <v>139</v>
      </c>
      <c r="G515" s="233" t="s">
        <v>139</v>
      </c>
      <c r="H515" s="233" t="s">
        <v>139</v>
      </c>
      <c r="I515" s="233" t="s">
        <v>139</v>
      </c>
    </row>
    <row r="516" spans="2:9">
      <c r="B516" s="47" t="s">
        <v>265</v>
      </c>
      <c r="C516" s="233" t="s">
        <v>139</v>
      </c>
      <c r="D516" s="233" t="s">
        <v>139</v>
      </c>
      <c r="E516" s="233" t="s">
        <v>139</v>
      </c>
      <c r="F516" s="233" t="s">
        <v>139</v>
      </c>
      <c r="G516" s="233" t="s">
        <v>139</v>
      </c>
      <c r="H516" s="233" t="s">
        <v>139</v>
      </c>
      <c r="I516" s="233" t="s">
        <v>139</v>
      </c>
    </row>
    <row r="517" spans="2:9">
      <c r="B517" s="44"/>
      <c r="C517" s="234"/>
      <c r="D517" s="234"/>
      <c r="E517" s="234"/>
      <c r="F517" s="234"/>
      <c r="G517" s="234"/>
      <c r="H517" s="234"/>
      <c r="I517" s="234"/>
    </row>
    <row r="518" spans="2:9">
      <c r="B518" s="92" t="s">
        <v>512</v>
      </c>
      <c r="C518" s="114"/>
      <c r="D518" s="114"/>
      <c r="E518" s="114"/>
      <c r="F518" s="114"/>
      <c r="G518" s="114"/>
      <c r="H518" s="114"/>
      <c r="I518" s="114"/>
    </row>
    <row r="519" spans="2:9">
      <c r="B519" s="93" t="s">
        <v>548</v>
      </c>
      <c r="C519" s="114">
        <v>3291.0574437523187</v>
      </c>
      <c r="D519" s="114">
        <v>3590.038920962073</v>
      </c>
      <c r="E519" s="114">
        <v>3807.7745152373027</v>
      </c>
      <c r="F519" s="114">
        <v>4229.5370545716351</v>
      </c>
      <c r="G519" s="114">
        <v>4782.6157840687465</v>
      </c>
      <c r="H519" s="114">
        <v>5232.2663636084317</v>
      </c>
      <c r="I519" s="114">
        <v>4780.6748535580791</v>
      </c>
    </row>
    <row r="520" spans="2:9">
      <c r="B520" s="95" t="s">
        <v>247</v>
      </c>
      <c r="C520" s="114" t="s">
        <v>139</v>
      </c>
      <c r="D520" s="114" t="s">
        <v>139</v>
      </c>
      <c r="E520" s="114" t="s">
        <v>139</v>
      </c>
      <c r="F520" s="114" t="s">
        <v>139</v>
      </c>
      <c r="G520" s="114" t="s">
        <v>139</v>
      </c>
      <c r="H520" s="114" t="s">
        <v>139</v>
      </c>
      <c r="I520" s="114" t="s">
        <v>139</v>
      </c>
    </row>
    <row r="521" spans="2:9">
      <c r="B521" s="112" t="s">
        <v>254</v>
      </c>
      <c r="C521" s="114" t="s">
        <v>139</v>
      </c>
      <c r="D521" s="114" t="s">
        <v>139</v>
      </c>
      <c r="E521" s="114" t="s">
        <v>139</v>
      </c>
      <c r="F521" s="114" t="s">
        <v>139</v>
      </c>
      <c r="G521" s="114" t="s">
        <v>139</v>
      </c>
      <c r="H521" s="114" t="s">
        <v>139</v>
      </c>
      <c r="I521" s="114" t="s">
        <v>139</v>
      </c>
    </row>
    <row r="522" spans="2:9">
      <c r="B522" s="112" t="s">
        <v>255</v>
      </c>
      <c r="C522" s="14">
        <v>527.77252457453767</v>
      </c>
      <c r="D522" s="114">
        <v>577.04122411903666</v>
      </c>
      <c r="E522" s="114">
        <v>618.52277158716572</v>
      </c>
      <c r="F522" s="114">
        <v>755.21802695438555</v>
      </c>
      <c r="G522" s="114">
        <v>939.97893485338784</v>
      </c>
      <c r="H522" s="114">
        <v>1188.293446811281</v>
      </c>
      <c r="I522" s="114">
        <v>1078.759919138254</v>
      </c>
    </row>
    <row r="523" spans="2:9">
      <c r="B523" s="112" t="s">
        <v>256</v>
      </c>
      <c r="C523" s="114">
        <v>2763.2849191777814</v>
      </c>
      <c r="D523" s="114">
        <v>3012.997696843036</v>
      </c>
      <c r="E523" s="114">
        <v>3189.2517436501371</v>
      </c>
      <c r="F523" s="114">
        <v>3474.31902761725</v>
      </c>
      <c r="G523" s="114">
        <v>3842.6368492153583</v>
      </c>
      <c r="H523" s="114">
        <v>4043.9729167971514</v>
      </c>
      <c r="I523" s="114">
        <v>3701.9149344198254</v>
      </c>
    </row>
    <row r="524" spans="2:9">
      <c r="B524" s="112" t="s">
        <v>257</v>
      </c>
      <c r="C524" s="114" t="s">
        <v>139</v>
      </c>
      <c r="D524" s="114" t="s">
        <v>139</v>
      </c>
      <c r="E524" s="114" t="s">
        <v>139</v>
      </c>
      <c r="F524" s="114" t="s">
        <v>139</v>
      </c>
      <c r="G524" s="114" t="s">
        <v>139</v>
      </c>
      <c r="H524" s="114" t="s">
        <v>139</v>
      </c>
      <c r="I524" s="114" t="s">
        <v>139</v>
      </c>
    </row>
    <row r="525" spans="2:9">
      <c r="B525" s="112" t="s">
        <v>258</v>
      </c>
      <c r="C525" s="114" t="s">
        <v>139</v>
      </c>
      <c r="D525" s="114" t="s">
        <v>139</v>
      </c>
      <c r="E525" s="114" t="s">
        <v>139</v>
      </c>
      <c r="F525" s="114" t="s">
        <v>139</v>
      </c>
      <c r="G525" s="114" t="s">
        <v>139</v>
      </c>
      <c r="H525" s="114" t="s">
        <v>139</v>
      </c>
      <c r="I525" s="114" t="s">
        <v>139</v>
      </c>
    </row>
    <row r="526" spans="2:9">
      <c r="B526" s="112" t="s">
        <v>259</v>
      </c>
      <c r="C526" s="114" t="s">
        <v>139</v>
      </c>
      <c r="D526" s="114" t="s">
        <v>139</v>
      </c>
      <c r="E526" s="114" t="s">
        <v>139</v>
      </c>
      <c r="F526" s="114" t="s">
        <v>139</v>
      </c>
      <c r="G526" s="114" t="s">
        <v>139</v>
      </c>
      <c r="H526" s="114" t="s">
        <v>139</v>
      </c>
      <c r="I526" s="114" t="s">
        <v>139</v>
      </c>
    </row>
    <row r="527" spans="2:9">
      <c r="B527" s="112" t="s">
        <v>260</v>
      </c>
      <c r="C527" s="233" t="s">
        <v>139</v>
      </c>
      <c r="D527" s="233" t="s">
        <v>139</v>
      </c>
      <c r="E527" s="233" t="s">
        <v>139</v>
      </c>
      <c r="F527" s="233" t="s">
        <v>139</v>
      </c>
      <c r="G527" s="233" t="s">
        <v>139</v>
      </c>
      <c r="H527" s="233" t="s">
        <v>139</v>
      </c>
      <c r="I527" s="233" t="s">
        <v>139</v>
      </c>
    </row>
    <row r="528" spans="2:9">
      <c r="B528" s="107" t="s">
        <v>248</v>
      </c>
      <c r="C528" s="233" t="s">
        <v>139</v>
      </c>
      <c r="D528" s="233" t="s">
        <v>139</v>
      </c>
      <c r="E528" s="233" t="s">
        <v>139</v>
      </c>
      <c r="F528" s="233" t="s">
        <v>139</v>
      </c>
      <c r="G528" s="233" t="s">
        <v>139</v>
      </c>
      <c r="H528" s="233" t="s">
        <v>139</v>
      </c>
      <c r="I528" s="233" t="s">
        <v>139</v>
      </c>
    </row>
    <row r="529" spans="2:9">
      <c r="B529" s="112" t="s">
        <v>254</v>
      </c>
      <c r="C529" s="233" t="s">
        <v>139</v>
      </c>
      <c r="D529" s="233" t="s">
        <v>139</v>
      </c>
      <c r="E529" s="233" t="s">
        <v>139</v>
      </c>
      <c r="F529" s="233" t="s">
        <v>139</v>
      </c>
      <c r="G529" s="233" t="s">
        <v>139</v>
      </c>
      <c r="H529" s="233" t="s">
        <v>139</v>
      </c>
      <c r="I529" s="233" t="s">
        <v>139</v>
      </c>
    </row>
    <row r="530" spans="2:9">
      <c r="B530" s="112" t="s">
        <v>255</v>
      </c>
      <c r="C530" s="233" t="s">
        <v>139</v>
      </c>
      <c r="D530" s="233" t="s">
        <v>139</v>
      </c>
      <c r="E530" s="233" t="s">
        <v>139</v>
      </c>
      <c r="F530" s="233" t="s">
        <v>139</v>
      </c>
      <c r="G530" s="233" t="s">
        <v>139</v>
      </c>
      <c r="H530" s="233" t="s">
        <v>139</v>
      </c>
      <c r="I530" s="233" t="s">
        <v>139</v>
      </c>
    </row>
    <row r="531" spans="2:9">
      <c r="B531" s="112" t="s">
        <v>256</v>
      </c>
      <c r="C531" s="233" t="s">
        <v>139</v>
      </c>
      <c r="D531" s="233" t="s">
        <v>139</v>
      </c>
      <c r="E531" s="233" t="s">
        <v>139</v>
      </c>
      <c r="F531" s="233" t="s">
        <v>139</v>
      </c>
      <c r="G531" s="233" t="s">
        <v>139</v>
      </c>
      <c r="H531" s="233" t="s">
        <v>139</v>
      </c>
      <c r="I531" s="233" t="s">
        <v>139</v>
      </c>
    </row>
    <row r="532" spans="2:9">
      <c r="B532" s="112" t="s">
        <v>257</v>
      </c>
      <c r="C532" s="233" t="s">
        <v>139</v>
      </c>
      <c r="D532" s="233" t="s">
        <v>139</v>
      </c>
      <c r="E532" s="233" t="s">
        <v>139</v>
      </c>
      <c r="F532" s="233" t="s">
        <v>139</v>
      </c>
      <c r="G532" s="233" t="s">
        <v>139</v>
      </c>
      <c r="H532" s="233" t="s">
        <v>139</v>
      </c>
      <c r="I532" s="233" t="s">
        <v>139</v>
      </c>
    </row>
    <row r="533" spans="2:9">
      <c r="B533" s="112" t="s">
        <v>258</v>
      </c>
      <c r="C533" s="233" t="s">
        <v>139</v>
      </c>
      <c r="D533" s="233" t="s">
        <v>139</v>
      </c>
      <c r="E533" s="233" t="s">
        <v>139</v>
      </c>
      <c r="F533" s="233" t="s">
        <v>139</v>
      </c>
      <c r="G533" s="233" t="s">
        <v>139</v>
      </c>
      <c r="H533" s="233" t="s">
        <v>139</v>
      </c>
      <c r="I533" s="233" t="s">
        <v>139</v>
      </c>
    </row>
    <row r="534" spans="2:9">
      <c r="B534" s="112" t="s">
        <v>259</v>
      </c>
      <c r="C534" s="233" t="s">
        <v>139</v>
      </c>
      <c r="D534" s="233" t="s">
        <v>139</v>
      </c>
      <c r="E534" s="233" t="s">
        <v>139</v>
      </c>
      <c r="F534" s="233" t="s">
        <v>139</v>
      </c>
      <c r="G534" s="233" t="s">
        <v>139</v>
      </c>
      <c r="H534" s="233" t="s">
        <v>139</v>
      </c>
      <c r="I534" s="233" t="s">
        <v>139</v>
      </c>
    </row>
    <row r="535" spans="2:9">
      <c r="B535" s="112" t="s">
        <v>260</v>
      </c>
      <c r="C535" s="233" t="s">
        <v>139</v>
      </c>
      <c r="D535" s="233" t="s">
        <v>139</v>
      </c>
      <c r="E535" s="233" t="s">
        <v>139</v>
      </c>
      <c r="F535" s="233" t="s">
        <v>139</v>
      </c>
      <c r="G535" s="233" t="s">
        <v>139</v>
      </c>
      <c r="H535" s="233" t="s">
        <v>139</v>
      </c>
      <c r="I535" s="233" t="s">
        <v>139</v>
      </c>
    </row>
    <row r="536" spans="2:9" ht="15" thickBot="1">
      <c r="B536" s="47" t="s">
        <v>265</v>
      </c>
      <c r="C536" s="233" t="s">
        <v>139</v>
      </c>
      <c r="D536" s="233" t="s">
        <v>139</v>
      </c>
      <c r="E536" s="233" t="s">
        <v>139</v>
      </c>
      <c r="F536" s="233" t="s">
        <v>139</v>
      </c>
      <c r="G536" s="233" t="s">
        <v>139</v>
      </c>
      <c r="H536" s="233" t="s">
        <v>139</v>
      </c>
      <c r="I536" s="233" t="s">
        <v>139</v>
      </c>
    </row>
    <row r="537" spans="2:9" ht="15" thickTop="1">
      <c r="B537" s="1320" t="s">
        <v>514</v>
      </c>
      <c r="C537" s="1320"/>
      <c r="D537" s="1320"/>
      <c r="E537" s="1320"/>
      <c r="F537" s="1320"/>
      <c r="G537" s="1320"/>
      <c r="H537" s="1320"/>
      <c r="I537" s="1320"/>
    </row>
    <row r="538" spans="2:9">
      <c r="B538" s="27"/>
      <c r="C538" s="203"/>
      <c r="D538" s="203"/>
      <c r="E538" s="203"/>
      <c r="F538" s="203"/>
      <c r="G538" s="203"/>
      <c r="H538" s="203"/>
      <c r="I538" s="203"/>
    </row>
    <row r="539" spans="2:9">
      <c r="B539" s="1319" t="s">
        <v>34</v>
      </c>
      <c r="C539" s="1319"/>
      <c r="D539" s="1319"/>
      <c r="E539" s="1319"/>
      <c r="F539" s="1319"/>
      <c r="G539" s="1319"/>
      <c r="H539" s="1319"/>
      <c r="I539" s="1319"/>
    </row>
    <row r="540" spans="2:9">
      <c r="B540" s="13" t="s">
        <v>33</v>
      </c>
      <c r="C540" s="203"/>
      <c r="D540" s="203"/>
      <c r="E540" s="203"/>
      <c r="F540" s="203"/>
      <c r="G540" s="203"/>
      <c r="H540" s="203"/>
      <c r="I540" s="203"/>
    </row>
    <row r="541" spans="2:9">
      <c r="B541" s="127" t="s">
        <v>172</v>
      </c>
      <c r="C541" s="203"/>
      <c r="D541" s="203"/>
      <c r="E541" s="203"/>
      <c r="F541" s="203"/>
      <c r="G541" s="203"/>
      <c r="H541" s="203"/>
      <c r="I541" s="203"/>
    </row>
    <row r="542" spans="2:9">
      <c r="B542" s="128"/>
      <c r="C542" s="203"/>
      <c r="D542" s="203"/>
      <c r="E542" s="203"/>
      <c r="F542" s="203"/>
      <c r="G542" s="203"/>
      <c r="H542" s="203"/>
      <c r="I542" s="203"/>
    </row>
    <row r="543" spans="2:9">
      <c r="B543" s="16"/>
      <c r="C543" s="17">
        <v>2014</v>
      </c>
      <c r="D543" s="17">
        <v>2015</v>
      </c>
      <c r="E543" s="17">
        <v>2016</v>
      </c>
      <c r="F543" s="17">
        <v>2017</v>
      </c>
      <c r="G543" s="17">
        <v>2018</v>
      </c>
      <c r="H543" s="17">
        <v>2019</v>
      </c>
      <c r="I543" s="17">
        <v>2020</v>
      </c>
    </row>
    <row r="544" spans="2:9">
      <c r="B544" s="129" t="s">
        <v>515</v>
      </c>
      <c r="C544" s="233"/>
      <c r="D544" s="233"/>
      <c r="E544" s="233"/>
      <c r="F544" s="233"/>
      <c r="G544" s="233"/>
      <c r="H544" s="233"/>
      <c r="I544" s="233"/>
    </row>
    <row r="545" spans="2:9">
      <c r="B545" s="93" t="s">
        <v>88</v>
      </c>
      <c r="C545" s="233">
        <v>28</v>
      </c>
      <c r="D545" s="233">
        <v>28</v>
      </c>
      <c r="E545" s="233">
        <v>29</v>
      </c>
      <c r="F545" s="233">
        <v>29</v>
      </c>
      <c r="G545" s="233">
        <v>29</v>
      </c>
      <c r="H545" s="233">
        <v>28</v>
      </c>
      <c r="I545" s="233">
        <v>28</v>
      </c>
    </row>
    <row r="546" spans="2:9">
      <c r="B546" s="96" t="s">
        <v>157</v>
      </c>
      <c r="C546" s="233">
        <v>1</v>
      </c>
      <c r="D546" s="233">
        <v>1</v>
      </c>
      <c r="E546" s="233">
        <v>1</v>
      </c>
      <c r="F546" s="233">
        <v>1</v>
      </c>
      <c r="G546" s="233">
        <v>1</v>
      </c>
      <c r="H546" s="233">
        <v>1</v>
      </c>
      <c r="I546" s="233">
        <v>1</v>
      </c>
    </row>
    <row r="547" spans="2:9">
      <c r="B547" s="96" t="s">
        <v>280</v>
      </c>
      <c r="C547" s="233" t="s">
        <v>139</v>
      </c>
      <c r="D547" s="233" t="s">
        <v>139</v>
      </c>
      <c r="E547" s="233" t="s">
        <v>139</v>
      </c>
      <c r="F547" s="233" t="s">
        <v>139</v>
      </c>
      <c r="G547" s="233" t="s">
        <v>139</v>
      </c>
      <c r="H547" s="233" t="s">
        <v>139</v>
      </c>
      <c r="I547" s="233" t="s">
        <v>139</v>
      </c>
    </row>
    <row r="548" spans="2:9">
      <c r="B548" s="96" t="s">
        <v>162</v>
      </c>
      <c r="C548" s="233">
        <v>18</v>
      </c>
      <c r="D548" s="233">
        <v>17</v>
      </c>
      <c r="E548" s="233">
        <v>17</v>
      </c>
      <c r="F548" s="233">
        <v>16</v>
      </c>
      <c r="G548" s="233">
        <v>16</v>
      </c>
      <c r="H548" s="233">
        <v>15</v>
      </c>
      <c r="I548" s="233">
        <v>15</v>
      </c>
    </row>
    <row r="549" spans="2:9">
      <c r="B549" s="96" t="s">
        <v>549</v>
      </c>
      <c r="C549" s="233">
        <v>9</v>
      </c>
      <c r="D549" s="233">
        <v>10</v>
      </c>
      <c r="E549" s="233">
        <v>11</v>
      </c>
      <c r="F549" s="233">
        <v>12</v>
      </c>
      <c r="G549" s="233">
        <v>12</v>
      </c>
      <c r="H549" s="233">
        <v>12</v>
      </c>
      <c r="I549" s="233">
        <v>12</v>
      </c>
    </row>
    <row r="550" spans="2:9">
      <c r="B550" s="14"/>
      <c r="C550" s="106"/>
      <c r="D550" s="106"/>
      <c r="E550" s="106"/>
      <c r="F550" s="106"/>
      <c r="G550" s="106"/>
      <c r="H550" s="106"/>
      <c r="I550" s="106"/>
    </row>
    <row r="551" spans="2:9">
      <c r="B551" s="18" t="s">
        <v>281</v>
      </c>
      <c r="C551" s="108">
        <v>28</v>
      </c>
      <c r="D551" s="108">
        <v>28</v>
      </c>
      <c r="E551" s="108">
        <v>29</v>
      </c>
      <c r="F551" s="108">
        <v>29</v>
      </c>
      <c r="G551" s="108">
        <v>29</v>
      </c>
      <c r="H551" s="108">
        <v>28</v>
      </c>
      <c r="I551" s="108">
        <v>28</v>
      </c>
    </row>
    <row r="552" spans="2:9">
      <c r="B552" s="96" t="s">
        <v>157</v>
      </c>
      <c r="C552" s="108">
        <v>1</v>
      </c>
      <c r="D552" s="108">
        <v>1</v>
      </c>
      <c r="E552" s="108">
        <v>1</v>
      </c>
      <c r="F552" s="108">
        <v>1</v>
      </c>
      <c r="G552" s="108">
        <v>1</v>
      </c>
      <c r="H552" s="108">
        <v>1</v>
      </c>
      <c r="I552" s="108">
        <v>1</v>
      </c>
    </row>
    <row r="553" spans="2:9">
      <c r="B553" s="96" t="s">
        <v>280</v>
      </c>
      <c r="C553" s="108" t="s">
        <v>139</v>
      </c>
      <c r="D553" s="108" t="s">
        <v>139</v>
      </c>
      <c r="E553" s="108" t="s">
        <v>139</v>
      </c>
      <c r="F553" s="108" t="s">
        <v>139</v>
      </c>
      <c r="G553" s="108" t="s">
        <v>139</v>
      </c>
      <c r="H553" s="108" t="s">
        <v>139</v>
      </c>
      <c r="I553" s="108" t="s">
        <v>139</v>
      </c>
    </row>
    <row r="554" spans="2:9">
      <c r="B554" s="96" t="s">
        <v>162</v>
      </c>
      <c r="C554" s="108">
        <v>18</v>
      </c>
      <c r="D554" s="108">
        <v>17</v>
      </c>
      <c r="E554" s="108">
        <v>17</v>
      </c>
      <c r="F554" s="108">
        <v>16</v>
      </c>
      <c r="G554" s="108">
        <v>16</v>
      </c>
      <c r="H554" s="108">
        <v>15</v>
      </c>
      <c r="I554" s="108">
        <v>15</v>
      </c>
    </row>
    <row r="555" spans="2:9">
      <c r="B555" s="96" t="s">
        <v>550</v>
      </c>
      <c r="C555" s="108">
        <v>9</v>
      </c>
      <c r="D555" s="108">
        <v>10</v>
      </c>
      <c r="E555" s="108">
        <v>11</v>
      </c>
      <c r="F555" s="108">
        <v>12</v>
      </c>
      <c r="G555" s="108">
        <v>12</v>
      </c>
      <c r="H555" s="108">
        <v>12</v>
      </c>
      <c r="I555" s="108">
        <v>12</v>
      </c>
    </row>
    <row r="556" spans="2:9">
      <c r="B556" s="96"/>
      <c r="C556" s="132"/>
      <c r="D556" s="132"/>
      <c r="E556" s="132"/>
      <c r="F556" s="132"/>
      <c r="G556" s="132"/>
      <c r="H556" s="132"/>
      <c r="I556" s="132"/>
    </row>
    <row r="557" spans="2:9">
      <c r="B557" s="96" t="s">
        <v>551</v>
      </c>
      <c r="C557" s="132" t="s">
        <v>139</v>
      </c>
      <c r="D557" s="132" t="s">
        <v>139</v>
      </c>
      <c r="E557" s="132" t="s">
        <v>139</v>
      </c>
      <c r="F557" s="132" t="s">
        <v>139</v>
      </c>
      <c r="G557" s="132" t="s">
        <v>139</v>
      </c>
      <c r="H557" s="132" t="s">
        <v>139</v>
      </c>
      <c r="I557" s="132" t="s">
        <v>139</v>
      </c>
    </row>
    <row r="558" spans="2:9">
      <c r="B558" s="96" t="s">
        <v>157</v>
      </c>
      <c r="C558" s="132" t="s">
        <v>139</v>
      </c>
      <c r="D558" s="132" t="s">
        <v>139</v>
      </c>
      <c r="E558" s="132" t="s">
        <v>139</v>
      </c>
      <c r="F558" s="132" t="s">
        <v>139</v>
      </c>
      <c r="G558" s="132" t="s">
        <v>139</v>
      </c>
      <c r="H558" s="132" t="s">
        <v>139</v>
      </c>
      <c r="I558" s="132" t="s">
        <v>139</v>
      </c>
    </row>
    <row r="559" spans="2:9">
      <c r="B559" s="96" t="s">
        <v>280</v>
      </c>
      <c r="C559" s="132" t="s">
        <v>139</v>
      </c>
      <c r="D559" s="132" t="s">
        <v>139</v>
      </c>
      <c r="E559" s="132" t="s">
        <v>139</v>
      </c>
      <c r="F559" s="132" t="s">
        <v>139</v>
      </c>
      <c r="G559" s="132" t="s">
        <v>139</v>
      </c>
      <c r="H559" s="132" t="s">
        <v>139</v>
      </c>
      <c r="I559" s="132" t="s">
        <v>139</v>
      </c>
    </row>
    <row r="560" spans="2:9">
      <c r="B560" s="96" t="s">
        <v>162</v>
      </c>
      <c r="C560" s="132" t="s">
        <v>139</v>
      </c>
      <c r="D560" s="132" t="s">
        <v>139</v>
      </c>
      <c r="E560" s="132" t="s">
        <v>139</v>
      </c>
      <c r="F560" s="132" t="s">
        <v>139</v>
      </c>
      <c r="G560" s="132" t="s">
        <v>139</v>
      </c>
      <c r="H560" s="132" t="s">
        <v>139</v>
      </c>
      <c r="I560" s="132" t="s">
        <v>139</v>
      </c>
    </row>
    <row r="561" spans="2:9" ht="15" thickBot="1">
      <c r="B561" s="96" t="s">
        <v>516</v>
      </c>
      <c r="C561" s="132" t="s">
        <v>139</v>
      </c>
      <c r="D561" s="132" t="s">
        <v>139</v>
      </c>
      <c r="E561" s="132" t="s">
        <v>139</v>
      </c>
      <c r="F561" s="132" t="s">
        <v>139</v>
      </c>
      <c r="G561" s="132" t="s">
        <v>139</v>
      </c>
      <c r="H561" s="132" t="s">
        <v>139</v>
      </c>
      <c r="I561" s="132" t="s">
        <v>139</v>
      </c>
    </row>
    <row r="562" spans="2:9" ht="15" thickTop="1">
      <c r="B562" s="1320" t="s">
        <v>517</v>
      </c>
      <c r="C562" s="1320"/>
      <c r="D562" s="1320"/>
      <c r="E562" s="1320"/>
      <c r="F562" s="1320"/>
      <c r="G562" s="1320"/>
      <c r="H562" s="1320"/>
      <c r="I562" s="1320"/>
    </row>
    <row r="563" spans="2:9">
      <c r="B563" s="134"/>
      <c r="C563" s="203"/>
      <c r="D563" s="203"/>
      <c r="E563" s="203"/>
      <c r="F563" s="203"/>
      <c r="G563" s="203"/>
      <c r="H563" s="203"/>
      <c r="I563" s="203"/>
    </row>
    <row r="564" spans="2:9">
      <c r="B564" s="1319" t="s">
        <v>36</v>
      </c>
      <c r="C564" s="1319"/>
      <c r="D564" s="1319"/>
      <c r="E564" s="1319"/>
      <c r="F564" s="1319"/>
      <c r="G564" s="1319"/>
      <c r="H564" s="1319"/>
      <c r="I564" s="1319"/>
    </row>
    <row r="565" spans="2:9">
      <c r="B565" s="13" t="s">
        <v>35</v>
      </c>
      <c r="C565" s="235"/>
      <c r="D565" s="235"/>
      <c r="E565" s="235"/>
      <c r="F565" s="235"/>
      <c r="G565" s="235"/>
      <c r="H565" s="235"/>
      <c r="I565" s="235"/>
    </row>
    <row r="566" spans="2:9">
      <c r="B566" s="127" t="s">
        <v>288</v>
      </c>
      <c r="C566" s="203"/>
      <c r="D566" s="203"/>
      <c r="E566" s="203"/>
      <c r="F566" s="203"/>
      <c r="G566" s="203"/>
      <c r="H566" s="203"/>
      <c r="I566" s="203"/>
    </row>
    <row r="567" spans="2:9">
      <c r="B567" s="134"/>
      <c r="C567" s="203"/>
      <c r="D567" s="203"/>
      <c r="E567" s="203"/>
      <c r="F567" s="203"/>
      <c r="G567" s="203"/>
      <c r="H567" s="203"/>
      <c r="I567" s="203"/>
    </row>
    <row r="568" spans="2:9">
      <c r="B568" s="16"/>
      <c r="C568" s="17">
        <v>2014</v>
      </c>
      <c r="D568" s="17">
        <v>2015</v>
      </c>
      <c r="E568" s="17">
        <v>2016</v>
      </c>
      <c r="F568" s="17">
        <v>2017</v>
      </c>
      <c r="G568" s="17">
        <v>2018</v>
      </c>
      <c r="H568" s="17">
        <v>2019</v>
      </c>
      <c r="I568" s="17">
        <v>2020</v>
      </c>
    </row>
    <row r="569" spans="2:9">
      <c r="B569" s="129" t="s">
        <v>515</v>
      </c>
      <c r="C569" s="203"/>
      <c r="D569" s="203"/>
      <c r="E569" s="203"/>
      <c r="F569" s="203"/>
      <c r="G569" s="203"/>
      <c r="H569" s="203"/>
      <c r="I569" s="203"/>
    </row>
    <row r="570" spans="2:9">
      <c r="B570" s="93" t="s">
        <v>290</v>
      </c>
      <c r="C570" s="36">
        <v>295859.64199999999</v>
      </c>
      <c r="D570" s="36">
        <v>157512.53899999999</v>
      </c>
      <c r="E570" s="36">
        <v>111743.04400000001</v>
      </c>
      <c r="F570" s="36">
        <v>96074.043000000005</v>
      </c>
      <c r="G570" s="36">
        <v>246117.5422496</v>
      </c>
      <c r="H570" s="36">
        <v>189866.39599999998</v>
      </c>
      <c r="I570" s="36">
        <v>190517.234</v>
      </c>
    </row>
    <row r="571" spans="2:9">
      <c r="B571" s="96" t="s">
        <v>291</v>
      </c>
      <c r="C571" s="36">
        <v>36485.178</v>
      </c>
      <c r="D571" s="36">
        <v>30427.348999999998</v>
      </c>
      <c r="E571" s="36">
        <v>13205.1</v>
      </c>
      <c r="F571" s="36">
        <v>7325.4530000000013</v>
      </c>
      <c r="G571" s="36">
        <v>165988.91024959998</v>
      </c>
      <c r="H571" s="36">
        <v>7817.299</v>
      </c>
      <c r="I571" s="36">
        <v>10076.956</v>
      </c>
    </row>
    <row r="572" spans="2:9">
      <c r="B572" s="136" t="s">
        <v>552</v>
      </c>
      <c r="C572" s="36">
        <v>28048.716</v>
      </c>
      <c r="D572" s="36">
        <v>27185.531999999999</v>
      </c>
      <c r="E572" s="36">
        <v>10236.378000000001</v>
      </c>
      <c r="F572" s="36">
        <v>5922.8610000000008</v>
      </c>
      <c r="G572" s="36">
        <v>161683.04524959999</v>
      </c>
      <c r="H572" s="36">
        <v>3750.355</v>
      </c>
      <c r="I572" s="36">
        <v>4419.1360000000004</v>
      </c>
    </row>
    <row r="573" spans="2:9">
      <c r="B573" s="136" t="s">
        <v>553</v>
      </c>
      <c r="C573" s="36">
        <v>8436.4619999999995</v>
      </c>
      <c r="D573" s="36">
        <v>3241.817</v>
      </c>
      <c r="E573" s="36">
        <v>2968.7220000000002</v>
      </c>
      <c r="F573" s="36">
        <v>1402.5920000000001</v>
      </c>
      <c r="G573" s="36">
        <v>4305.8649999999998</v>
      </c>
      <c r="H573" s="36">
        <v>4066.944</v>
      </c>
      <c r="I573" s="36">
        <v>5657.82</v>
      </c>
    </row>
    <row r="574" spans="2:9">
      <c r="B574" s="96" t="s">
        <v>520</v>
      </c>
      <c r="C574" s="36">
        <v>5.75</v>
      </c>
      <c r="D574" s="36">
        <v>23.25</v>
      </c>
      <c r="E574" s="36">
        <v>20.431000000000001</v>
      </c>
      <c r="F574" s="36">
        <v>308.75</v>
      </c>
      <c r="G574" s="36">
        <v>319.7</v>
      </c>
      <c r="H574" s="36">
        <v>741.05</v>
      </c>
      <c r="I574" s="36">
        <v>81.114000000000004</v>
      </c>
    </row>
    <row r="575" spans="2:9" ht="15" thickBot="1">
      <c r="B575" s="133" t="s">
        <v>554</v>
      </c>
      <c r="C575" s="23">
        <v>259368.71400000001</v>
      </c>
      <c r="D575" s="23">
        <v>127061.94</v>
      </c>
      <c r="E575" s="23">
        <v>98517.513000000006</v>
      </c>
      <c r="F575" s="23">
        <v>88439.84</v>
      </c>
      <c r="G575" s="23">
        <v>79808.932000000001</v>
      </c>
      <c r="H575" s="23">
        <v>181308.04699999999</v>
      </c>
      <c r="I575" s="23">
        <v>180359.16399999999</v>
      </c>
    </row>
    <row r="576" spans="2:9" ht="15" thickTop="1">
      <c r="B576" s="1321" t="s">
        <v>517</v>
      </c>
      <c r="C576" s="1321"/>
      <c r="D576" s="1321"/>
      <c r="E576" s="1321"/>
      <c r="F576" s="1321"/>
      <c r="G576" s="1321"/>
      <c r="H576" s="1321"/>
      <c r="I576" s="1321"/>
    </row>
    <row r="577" spans="2:9">
      <c r="B577" s="141"/>
      <c r="C577" s="203"/>
      <c r="D577" s="203"/>
      <c r="E577" s="203"/>
      <c r="F577" s="203"/>
      <c r="G577" s="203"/>
      <c r="H577" s="203"/>
      <c r="I577" s="203"/>
    </row>
    <row r="578" spans="2:9">
      <c r="B578" s="1319" t="s">
        <v>38</v>
      </c>
      <c r="C578" s="1319"/>
      <c r="D578" s="1319"/>
      <c r="E578" s="1319"/>
      <c r="F578" s="1319"/>
      <c r="G578" s="1319"/>
      <c r="H578" s="1319"/>
      <c r="I578" s="1319"/>
    </row>
    <row r="579" spans="2:9">
      <c r="B579" s="13" t="s">
        <v>37</v>
      </c>
      <c r="C579" s="203"/>
      <c r="D579" s="203"/>
      <c r="E579" s="203"/>
      <c r="F579" s="203"/>
      <c r="G579" s="203"/>
      <c r="H579" s="203"/>
      <c r="I579" s="203"/>
    </row>
    <row r="580" spans="2:9">
      <c r="B580" s="142" t="s">
        <v>115</v>
      </c>
      <c r="C580" s="203"/>
      <c r="D580" s="203"/>
      <c r="E580" s="203"/>
      <c r="F580" s="203"/>
      <c r="G580" s="203"/>
      <c r="H580" s="203"/>
      <c r="I580" s="203"/>
    </row>
    <row r="581" spans="2:9">
      <c r="B581" s="143"/>
      <c r="C581" s="203"/>
      <c r="D581" s="203"/>
      <c r="E581" s="203"/>
      <c r="F581" s="203"/>
      <c r="G581" s="203"/>
      <c r="H581" s="203"/>
      <c r="I581" s="203"/>
    </row>
    <row r="582" spans="2:9">
      <c r="B582" s="16"/>
      <c r="C582" s="17">
        <v>2014</v>
      </c>
      <c r="D582" s="17">
        <v>2015</v>
      </c>
      <c r="E582" s="17">
        <v>2016</v>
      </c>
      <c r="F582" s="17">
        <v>2017</v>
      </c>
      <c r="G582" s="17">
        <v>2018</v>
      </c>
      <c r="H582" s="17">
        <v>2019</v>
      </c>
      <c r="I582" s="17">
        <v>2020</v>
      </c>
    </row>
    <row r="583" spans="2:9">
      <c r="B583" s="129" t="s">
        <v>515</v>
      </c>
      <c r="C583" s="203"/>
      <c r="D583" s="203"/>
      <c r="E583" s="203"/>
      <c r="F583" s="203"/>
      <c r="G583" s="203"/>
      <c r="H583" s="203"/>
      <c r="I583" s="203"/>
    </row>
    <row r="584" spans="2:9" ht="15" thickBot="1">
      <c r="B584" s="93" t="s">
        <v>304</v>
      </c>
      <c r="C584" s="205">
        <v>5266.9548078717198</v>
      </c>
      <c r="D584" s="205">
        <v>6107.7341276967927</v>
      </c>
      <c r="E584" s="205">
        <v>7072.5908103498541</v>
      </c>
      <c r="F584" s="205">
        <v>7837.2484078717198</v>
      </c>
      <c r="G584" s="205">
        <v>9211.7423380466462</v>
      </c>
      <c r="H584" s="205">
        <v>12875.381690233235</v>
      </c>
      <c r="I584" s="205">
        <v>14671.68804664723</v>
      </c>
    </row>
    <row r="585" spans="2:9" ht="15" thickTop="1">
      <c r="B585" s="1320" t="s">
        <v>521</v>
      </c>
      <c r="C585" s="1320"/>
      <c r="D585" s="1320"/>
      <c r="E585" s="1320"/>
      <c r="F585" s="1320"/>
      <c r="G585" s="1320"/>
      <c r="H585" s="1320"/>
      <c r="I585" s="1320"/>
    </row>
    <row r="586" spans="2:9">
      <c r="B586" s="1316"/>
      <c r="C586" s="1316"/>
      <c r="D586" s="1316"/>
      <c r="E586" s="1316"/>
      <c r="F586" s="1316"/>
      <c r="G586" s="1316"/>
      <c r="H586" s="1316"/>
      <c r="I586" s="1316"/>
    </row>
    <row r="587" spans="2:9">
      <c r="B587" s="27"/>
      <c r="C587" s="203"/>
      <c r="D587" s="203"/>
      <c r="E587" s="203"/>
      <c r="F587" s="203"/>
      <c r="G587" s="203"/>
      <c r="H587" s="203"/>
      <c r="I587" s="203"/>
    </row>
    <row r="588" spans="2:9">
      <c r="B588" s="1319" t="s">
        <v>40</v>
      </c>
      <c r="C588" s="1319"/>
      <c r="D588" s="1319"/>
      <c r="E588" s="1319"/>
      <c r="F588" s="1319"/>
      <c r="G588" s="1319"/>
      <c r="H588" s="1319"/>
      <c r="I588" s="1319"/>
    </row>
    <row r="589" spans="2:9">
      <c r="B589" s="13" t="s">
        <v>39</v>
      </c>
      <c r="C589" s="203"/>
      <c r="D589" s="203"/>
      <c r="E589" s="203"/>
      <c r="F589" s="203"/>
      <c r="G589" s="203"/>
      <c r="H589" s="203"/>
      <c r="I589" s="203"/>
    </row>
    <row r="590" spans="2:9">
      <c r="B590" s="142" t="s">
        <v>271</v>
      </c>
      <c r="C590" s="203"/>
      <c r="D590" s="203"/>
      <c r="E590" s="203"/>
      <c r="F590" s="203"/>
      <c r="G590" s="203"/>
      <c r="H590" s="203"/>
      <c r="I590" s="203"/>
    </row>
    <row r="591" spans="2:9">
      <c r="B591" s="141"/>
      <c r="C591" s="203"/>
      <c r="D591" s="203"/>
      <c r="E591" s="203"/>
      <c r="F591" s="203"/>
      <c r="G591" s="203"/>
      <c r="H591" s="203"/>
      <c r="I591" s="203"/>
    </row>
    <row r="592" spans="2:9">
      <c r="B592" s="16"/>
      <c r="C592" s="17">
        <v>2014</v>
      </c>
      <c r="D592" s="17">
        <v>2015</v>
      </c>
      <c r="E592" s="17">
        <v>2016</v>
      </c>
      <c r="F592" s="17">
        <v>2017</v>
      </c>
      <c r="G592" s="17">
        <v>2018</v>
      </c>
      <c r="H592" s="17">
        <v>2019</v>
      </c>
      <c r="I592" s="17">
        <v>2020</v>
      </c>
    </row>
    <row r="593" spans="2:9">
      <c r="B593" s="92" t="s">
        <v>522</v>
      </c>
      <c r="C593" s="203"/>
      <c r="D593" s="203"/>
      <c r="E593" s="203"/>
      <c r="F593" s="203"/>
      <c r="G593" s="203"/>
      <c r="H593" s="203"/>
      <c r="I593" s="203"/>
    </row>
    <row r="594" spans="2:9">
      <c r="B594" s="93" t="s">
        <v>306</v>
      </c>
      <c r="C594" s="36">
        <v>50.662999999999997</v>
      </c>
      <c r="D594" s="36">
        <v>46.230999999999995</v>
      </c>
      <c r="E594" s="36">
        <v>42.033000000000001</v>
      </c>
      <c r="F594" s="36">
        <v>48.522000000000006</v>
      </c>
      <c r="G594" s="36">
        <v>61.204999999999998</v>
      </c>
      <c r="H594" s="36">
        <v>48.278999999999996</v>
      </c>
      <c r="I594" s="36">
        <v>48.136000000000003</v>
      </c>
    </row>
    <row r="595" spans="2:9">
      <c r="B595" s="96" t="s">
        <v>291</v>
      </c>
      <c r="C595" s="36">
        <v>14.445999999999998</v>
      </c>
      <c r="D595" s="36">
        <v>10.978999999999999</v>
      </c>
      <c r="E595" s="36">
        <v>9.5909999999999993</v>
      </c>
      <c r="F595" s="36">
        <v>9.8559999999999999</v>
      </c>
      <c r="G595" s="36">
        <v>8.2170000000000005</v>
      </c>
      <c r="H595" s="36">
        <v>7.7750000000000004</v>
      </c>
      <c r="I595" s="36">
        <v>7.5979999999999999</v>
      </c>
    </row>
    <row r="596" spans="2:9" ht="15.6">
      <c r="B596" s="136" t="s">
        <v>518</v>
      </c>
      <c r="C596" s="36">
        <v>4.2489999999999997</v>
      </c>
      <c r="D596" s="36">
        <v>2.0270000000000001</v>
      </c>
      <c r="E596" s="36">
        <v>0.76</v>
      </c>
      <c r="F596" s="36">
        <v>0.68799999999999994</v>
      </c>
      <c r="G596" s="36">
        <v>0.39300000000000002</v>
      </c>
      <c r="H596" s="36">
        <v>0.186</v>
      </c>
      <c r="I596" s="36">
        <v>0.32300000000000001</v>
      </c>
    </row>
    <row r="597" spans="2:9" ht="15.6">
      <c r="B597" s="136" t="s">
        <v>519</v>
      </c>
      <c r="C597" s="36">
        <v>10.196999999999999</v>
      </c>
      <c r="D597" s="36">
        <v>8.952</v>
      </c>
      <c r="E597" s="36">
        <v>8.8309999999999995</v>
      </c>
      <c r="F597" s="36">
        <v>9.1679999999999993</v>
      </c>
      <c r="G597" s="36">
        <v>7.8239999999999998</v>
      </c>
      <c r="H597" s="36">
        <v>7.5890000000000004</v>
      </c>
      <c r="I597" s="36">
        <v>7.2750000000000004</v>
      </c>
    </row>
    <row r="598" spans="2:9">
      <c r="B598" s="96" t="s">
        <v>294</v>
      </c>
      <c r="C598" s="36">
        <v>2.8000000000000001E-2</v>
      </c>
      <c r="D598" s="36">
        <v>2.5000000000000001E-2</v>
      </c>
      <c r="E598" s="36">
        <v>3.5999999999999997E-2</v>
      </c>
      <c r="F598" s="36">
        <v>2.4E-2</v>
      </c>
      <c r="G598" s="36">
        <v>2E-3</v>
      </c>
      <c r="H598" s="36">
        <v>0.02</v>
      </c>
      <c r="I598" s="36">
        <v>2.8000000000000001E-2</v>
      </c>
    </row>
    <row r="599" spans="2:9" ht="15.6">
      <c r="B599" s="96" t="s">
        <v>322</v>
      </c>
      <c r="C599" s="36">
        <v>36.189</v>
      </c>
      <c r="D599" s="36">
        <v>35.226999999999997</v>
      </c>
      <c r="E599" s="36">
        <v>32.405999999999999</v>
      </c>
      <c r="F599" s="36">
        <v>38.642000000000003</v>
      </c>
      <c r="G599" s="36">
        <v>52.985999999999997</v>
      </c>
      <c r="H599" s="36">
        <v>40.483999999999995</v>
      </c>
      <c r="I599" s="36">
        <v>40.51</v>
      </c>
    </row>
    <row r="600" spans="2:9">
      <c r="B600" s="96"/>
      <c r="C600" s="86"/>
      <c r="D600" s="86"/>
      <c r="E600" s="86"/>
      <c r="F600" s="86"/>
      <c r="G600" s="86"/>
      <c r="H600" s="86"/>
      <c r="I600" s="86"/>
    </row>
    <row r="601" spans="2:9">
      <c r="B601" s="93" t="s">
        <v>308</v>
      </c>
      <c r="C601" s="86" t="s">
        <v>139</v>
      </c>
      <c r="D601" s="86" t="s">
        <v>139</v>
      </c>
      <c r="E601" s="86" t="s">
        <v>139</v>
      </c>
      <c r="F601" s="86" t="s">
        <v>139</v>
      </c>
      <c r="G601" s="86" t="s">
        <v>139</v>
      </c>
      <c r="H601" s="86" t="s">
        <v>139</v>
      </c>
      <c r="I601" s="86" t="s">
        <v>139</v>
      </c>
    </row>
    <row r="602" spans="2:9">
      <c r="B602" s="96" t="s">
        <v>309</v>
      </c>
      <c r="C602" s="86" t="s">
        <v>139</v>
      </c>
      <c r="D602" s="86" t="s">
        <v>139</v>
      </c>
      <c r="E602" s="86" t="s">
        <v>139</v>
      </c>
      <c r="F602" s="86" t="s">
        <v>139</v>
      </c>
      <c r="G602" s="86" t="s">
        <v>139</v>
      </c>
      <c r="H602" s="86" t="s">
        <v>139</v>
      </c>
      <c r="I602" s="86" t="s">
        <v>139</v>
      </c>
    </row>
    <row r="603" spans="2:9">
      <c r="B603" s="96" t="s">
        <v>310</v>
      </c>
      <c r="C603" s="86" t="s">
        <v>139</v>
      </c>
      <c r="D603" s="86" t="s">
        <v>139</v>
      </c>
      <c r="E603" s="86" t="s">
        <v>139</v>
      </c>
      <c r="F603" s="86" t="s">
        <v>139</v>
      </c>
      <c r="G603" s="86" t="s">
        <v>139</v>
      </c>
      <c r="H603" s="86" t="s">
        <v>139</v>
      </c>
      <c r="I603" s="86" t="s">
        <v>139</v>
      </c>
    </row>
    <row r="604" spans="2:9">
      <c r="B604" s="96" t="s">
        <v>311</v>
      </c>
      <c r="C604" s="86" t="s">
        <v>139</v>
      </c>
      <c r="D604" s="86" t="s">
        <v>139</v>
      </c>
      <c r="E604" s="86" t="s">
        <v>139</v>
      </c>
      <c r="F604" s="86" t="s">
        <v>139</v>
      </c>
      <c r="G604" s="86" t="s">
        <v>139</v>
      </c>
      <c r="H604" s="86" t="s">
        <v>139</v>
      </c>
      <c r="I604" s="86" t="s">
        <v>139</v>
      </c>
    </row>
    <row r="605" spans="2:9">
      <c r="B605" s="96" t="s">
        <v>312</v>
      </c>
      <c r="C605" s="86" t="s">
        <v>139</v>
      </c>
      <c r="D605" s="86" t="s">
        <v>139</v>
      </c>
      <c r="E605" s="86" t="s">
        <v>139</v>
      </c>
      <c r="F605" s="86" t="s">
        <v>139</v>
      </c>
      <c r="G605" s="86" t="s">
        <v>139</v>
      </c>
      <c r="H605" s="86" t="s">
        <v>139</v>
      </c>
      <c r="I605" s="86" t="s">
        <v>139</v>
      </c>
    </row>
    <row r="606" spans="2:9">
      <c r="B606" s="96" t="s">
        <v>313</v>
      </c>
      <c r="C606" s="86" t="s">
        <v>139</v>
      </c>
      <c r="D606" s="86" t="s">
        <v>139</v>
      </c>
      <c r="E606" s="86" t="s">
        <v>139</v>
      </c>
      <c r="F606" s="86" t="s">
        <v>139</v>
      </c>
      <c r="G606" s="86" t="s">
        <v>139</v>
      </c>
      <c r="H606" s="86" t="s">
        <v>139</v>
      </c>
      <c r="I606" s="86" t="s">
        <v>139</v>
      </c>
    </row>
    <row r="607" spans="2:9" ht="15" thickBot="1">
      <c r="B607" s="133" t="s">
        <v>314</v>
      </c>
      <c r="C607" s="86" t="s">
        <v>139</v>
      </c>
      <c r="D607" s="86" t="s">
        <v>139</v>
      </c>
      <c r="E607" s="86" t="s">
        <v>139</v>
      </c>
      <c r="F607" s="86" t="s">
        <v>139</v>
      </c>
      <c r="G607" s="86" t="s">
        <v>139</v>
      </c>
      <c r="H607" s="86" t="s">
        <v>139</v>
      </c>
      <c r="I607" s="86" t="s">
        <v>139</v>
      </c>
    </row>
    <row r="608" spans="2:9" ht="15" thickTop="1">
      <c r="B608" s="1320" t="s">
        <v>523</v>
      </c>
      <c r="C608" s="1320"/>
      <c r="D608" s="1320"/>
      <c r="E608" s="1320"/>
      <c r="F608" s="1320"/>
      <c r="G608" s="1320"/>
      <c r="H608" s="1320"/>
      <c r="I608" s="1320"/>
    </row>
    <row r="609" spans="2:9">
      <c r="B609" s="143"/>
      <c r="C609" s="203"/>
      <c r="D609" s="203"/>
      <c r="E609" s="203"/>
      <c r="F609" s="203"/>
      <c r="G609" s="203"/>
      <c r="H609" s="203"/>
      <c r="I609" s="203"/>
    </row>
    <row r="610" spans="2:9">
      <c r="B610" s="1319" t="s">
        <v>42</v>
      </c>
      <c r="C610" s="1319"/>
      <c r="D610" s="1319"/>
      <c r="E610" s="1319"/>
      <c r="F610" s="1319"/>
      <c r="G610" s="1319"/>
      <c r="H610" s="1319"/>
      <c r="I610" s="1319"/>
    </row>
    <row r="611" spans="2:9">
      <c r="B611" s="13" t="s">
        <v>41</v>
      </c>
      <c r="C611" s="203"/>
      <c r="D611" s="203"/>
      <c r="E611" s="203"/>
      <c r="F611" s="203"/>
      <c r="G611" s="203"/>
      <c r="H611" s="203"/>
      <c r="I611" s="203"/>
    </row>
    <row r="612" spans="2:9">
      <c r="B612" s="142" t="s">
        <v>318</v>
      </c>
      <c r="C612" s="203"/>
      <c r="D612" s="203"/>
      <c r="E612" s="203"/>
      <c r="F612" s="203"/>
      <c r="G612" s="203"/>
      <c r="H612" s="203"/>
      <c r="I612" s="203"/>
    </row>
    <row r="613" spans="2:9">
      <c r="B613" s="142"/>
      <c r="C613" s="203"/>
      <c r="D613" s="203"/>
      <c r="E613" s="203"/>
      <c r="F613" s="203"/>
      <c r="G613" s="203"/>
      <c r="H613" s="203"/>
      <c r="I613" s="203"/>
    </row>
    <row r="614" spans="2:9">
      <c r="B614" s="16"/>
      <c r="C614" s="17">
        <v>2014</v>
      </c>
      <c r="D614" s="17">
        <v>2015</v>
      </c>
      <c r="E614" s="17">
        <v>2016</v>
      </c>
      <c r="F614" s="17">
        <v>2017</v>
      </c>
      <c r="G614" s="17">
        <v>2018</v>
      </c>
      <c r="H614" s="17">
        <v>2019</v>
      </c>
      <c r="I614" s="17">
        <v>2020</v>
      </c>
    </row>
    <row r="615" spans="2:9">
      <c r="B615" s="92" t="s">
        <v>522</v>
      </c>
      <c r="C615" s="203"/>
      <c r="D615" s="203"/>
      <c r="E615" s="203"/>
      <c r="F615" s="203"/>
      <c r="G615" s="203"/>
      <c r="H615" s="203"/>
      <c r="I615" s="203"/>
    </row>
    <row r="616" spans="2:9">
      <c r="B616" s="93" t="s">
        <v>319</v>
      </c>
      <c r="C616" s="36">
        <v>14245.420546608453</v>
      </c>
      <c r="D616" s="36">
        <v>16315.841040715934</v>
      </c>
      <c r="E616" s="36">
        <v>17731.302078348843</v>
      </c>
      <c r="F616" s="36">
        <v>19432.457422646534</v>
      </c>
      <c r="G616" s="36">
        <v>26151.129010328499</v>
      </c>
      <c r="H616" s="36">
        <v>18341.553184939574</v>
      </c>
      <c r="I616" s="36">
        <v>20347.53779869157</v>
      </c>
    </row>
    <row r="617" spans="2:9">
      <c r="B617" s="96" t="s">
        <v>291</v>
      </c>
      <c r="C617" s="34">
        <v>7056.565837972973</v>
      </c>
      <c r="D617" s="34">
        <v>5919.0797454375661</v>
      </c>
      <c r="E617" s="34">
        <v>4960.0636715415794</v>
      </c>
      <c r="F617" s="34">
        <v>2683.6270908613938</v>
      </c>
      <c r="G617" s="34">
        <v>3288.3148358685435</v>
      </c>
      <c r="H617" s="34">
        <v>2266.1411985452969</v>
      </c>
      <c r="I617" s="34">
        <v>2966.6966978839941</v>
      </c>
    </row>
    <row r="618" spans="2:9">
      <c r="B618" s="136" t="s">
        <v>552</v>
      </c>
      <c r="C618" s="34">
        <v>4013.9049867641979</v>
      </c>
      <c r="D618" s="34">
        <v>3016.7594246247522</v>
      </c>
      <c r="E618" s="34">
        <v>950.5335709773467</v>
      </c>
      <c r="F618" s="34">
        <v>833.65205698463558</v>
      </c>
      <c r="G618" s="34">
        <v>910.81653529583082</v>
      </c>
      <c r="H618" s="34">
        <v>52.298199014577264</v>
      </c>
      <c r="I618" s="34">
        <v>118.83477369935862</v>
      </c>
    </row>
    <row r="619" spans="2:9">
      <c r="B619" s="136" t="s">
        <v>553</v>
      </c>
      <c r="C619" s="34">
        <v>3042.6608512087751</v>
      </c>
      <c r="D619" s="34">
        <v>2902.3203208128139</v>
      </c>
      <c r="E619" s="34">
        <v>4009.5301005642332</v>
      </c>
      <c r="F619" s="34">
        <v>1849.9750338767583</v>
      </c>
      <c r="G619" s="34">
        <v>2377.4983005727122</v>
      </c>
      <c r="H619" s="34">
        <v>2213.8429995307197</v>
      </c>
      <c r="I619" s="34">
        <v>2847.8619241846359</v>
      </c>
    </row>
    <row r="620" spans="2:9">
      <c r="B620" s="96" t="s">
        <v>294</v>
      </c>
      <c r="C620" s="34">
        <v>0.48555692419825069</v>
      </c>
      <c r="D620" s="34">
        <v>1.6152270612244899</v>
      </c>
      <c r="E620" s="34">
        <v>1.1876703090379008</v>
      </c>
      <c r="F620" s="34">
        <v>1.1918549781341108</v>
      </c>
      <c r="G620" s="34">
        <v>0.45321451749271136</v>
      </c>
      <c r="H620" s="34">
        <v>0.31065501603498541</v>
      </c>
      <c r="I620" s="34">
        <v>0.26322985568513119</v>
      </c>
    </row>
    <row r="621" spans="2:9">
      <c r="B621" s="96" t="s">
        <v>554</v>
      </c>
      <c r="C621" s="34">
        <v>7188.3691517112829</v>
      </c>
      <c r="D621" s="34">
        <v>10395.146068217142</v>
      </c>
      <c r="E621" s="34">
        <v>12770.05073649823</v>
      </c>
      <c r="F621" s="34">
        <v>16747.638476807006</v>
      </c>
      <c r="G621" s="34">
        <v>22862.360959942464</v>
      </c>
      <c r="H621" s="34">
        <v>16075.101331378242</v>
      </c>
      <c r="I621" s="34">
        <v>17380.577870951893</v>
      </c>
    </row>
    <row r="622" spans="2:9">
      <c r="B622" s="96"/>
      <c r="C622" s="86"/>
      <c r="D622" s="86"/>
      <c r="E622" s="86"/>
      <c r="F622" s="86"/>
      <c r="G622" s="86"/>
      <c r="H622" s="86"/>
      <c r="I622" s="86"/>
    </row>
    <row r="623" spans="2:9">
      <c r="B623" s="93" t="s">
        <v>321</v>
      </c>
      <c r="C623" s="86" t="s">
        <v>139</v>
      </c>
      <c r="D623" s="86" t="s">
        <v>139</v>
      </c>
      <c r="E623" s="86" t="s">
        <v>139</v>
      </c>
      <c r="F623" s="86" t="s">
        <v>139</v>
      </c>
      <c r="G623" s="86" t="s">
        <v>139</v>
      </c>
      <c r="H623" s="86" t="s">
        <v>139</v>
      </c>
      <c r="I623" s="86" t="s">
        <v>139</v>
      </c>
    </row>
    <row r="624" spans="2:9">
      <c r="B624" s="96" t="s">
        <v>309</v>
      </c>
      <c r="C624" s="86" t="s">
        <v>139</v>
      </c>
      <c r="D624" s="86" t="s">
        <v>139</v>
      </c>
      <c r="E624" s="86" t="s">
        <v>139</v>
      </c>
      <c r="F624" s="86" t="s">
        <v>139</v>
      </c>
      <c r="G624" s="86" t="s">
        <v>139</v>
      </c>
      <c r="H624" s="86" t="s">
        <v>139</v>
      </c>
      <c r="I624" s="86" t="s">
        <v>139</v>
      </c>
    </row>
    <row r="625" spans="2:9">
      <c r="B625" s="96" t="s">
        <v>310</v>
      </c>
      <c r="C625" s="86" t="s">
        <v>139</v>
      </c>
      <c r="D625" s="86" t="s">
        <v>139</v>
      </c>
      <c r="E625" s="86" t="s">
        <v>139</v>
      </c>
      <c r="F625" s="86" t="s">
        <v>139</v>
      </c>
      <c r="G625" s="86" t="s">
        <v>139</v>
      </c>
      <c r="H625" s="86" t="s">
        <v>139</v>
      </c>
      <c r="I625" s="86" t="s">
        <v>139</v>
      </c>
    </row>
    <row r="626" spans="2:9">
      <c r="B626" s="96" t="s">
        <v>311</v>
      </c>
      <c r="C626" s="86" t="s">
        <v>139</v>
      </c>
      <c r="D626" s="86" t="s">
        <v>139</v>
      </c>
      <c r="E626" s="86" t="s">
        <v>139</v>
      </c>
      <c r="F626" s="86" t="s">
        <v>139</v>
      </c>
      <c r="G626" s="86" t="s">
        <v>139</v>
      </c>
      <c r="H626" s="86" t="s">
        <v>139</v>
      </c>
      <c r="I626" s="86" t="s">
        <v>139</v>
      </c>
    </row>
    <row r="627" spans="2:9">
      <c r="B627" s="96" t="s">
        <v>312</v>
      </c>
      <c r="C627" s="86" t="s">
        <v>139</v>
      </c>
      <c r="D627" s="86" t="s">
        <v>139</v>
      </c>
      <c r="E627" s="86" t="s">
        <v>139</v>
      </c>
      <c r="F627" s="86" t="s">
        <v>139</v>
      </c>
      <c r="G627" s="86" t="s">
        <v>139</v>
      </c>
      <c r="H627" s="86" t="s">
        <v>139</v>
      </c>
      <c r="I627" s="86" t="s">
        <v>139</v>
      </c>
    </row>
    <row r="628" spans="2:9">
      <c r="B628" s="96" t="s">
        <v>313</v>
      </c>
      <c r="C628" s="86" t="s">
        <v>139</v>
      </c>
      <c r="D628" s="86" t="s">
        <v>139</v>
      </c>
      <c r="E628" s="86" t="s">
        <v>139</v>
      </c>
      <c r="F628" s="86" t="s">
        <v>139</v>
      </c>
      <c r="G628" s="86" t="s">
        <v>139</v>
      </c>
      <c r="H628" s="86" t="s">
        <v>139</v>
      </c>
      <c r="I628" s="86" t="s">
        <v>139</v>
      </c>
    </row>
    <row r="629" spans="2:9" ht="15" thickBot="1">
      <c r="B629" s="96" t="s">
        <v>314</v>
      </c>
      <c r="C629" s="86" t="s">
        <v>139</v>
      </c>
      <c r="D629" s="86" t="s">
        <v>139</v>
      </c>
      <c r="E629" s="86" t="s">
        <v>139</v>
      </c>
      <c r="F629" s="86" t="s">
        <v>139</v>
      </c>
      <c r="G629" s="86" t="s">
        <v>139</v>
      </c>
      <c r="H629" s="86" t="s">
        <v>139</v>
      </c>
      <c r="I629" s="86" t="s">
        <v>139</v>
      </c>
    </row>
    <row r="630" spans="2:9" ht="15" thickTop="1">
      <c r="B630" s="1320" t="s">
        <v>523</v>
      </c>
      <c r="C630" s="1320"/>
      <c r="D630" s="1320"/>
      <c r="E630" s="1320"/>
      <c r="F630" s="1320"/>
      <c r="G630" s="1320"/>
      <c r="H630" s="1320"/>
      <c r="I630" s="1320"/>
    </row>
    <row r="631" spans="2:9">
      <c r="B631" s="27"/>
      <c r="C631" s="203"/>
      <c r="D631" s="203"/>
      <c r="E631" s="203"/>
      <c r="F631" s="203"/>
      <c r="G631" s="203"/>
      <c r="H631" s="203"/>
      <c r="I631" s="203"/>
    </row>
    <row r="632" spans="2:9">
      <c r="B632" s="1319" t="s">
        <v>45</v>
      </c>
      <c r="C632" s="1319"/>
      <c r="D632" s="1319"/>
      <c r="E632" s="1319"/>
      <c r="F632" s="1319"/>
      <c r="G632" s="1319"/>
      <c r="H632" s="1319"/>
      <c r="I632" s="1319"/>
    </row>
    <row r="633" spans="2:9">
      <c r="B633" s="13" t="s">
        <v>44</v>
      </c>
      <c r="C633" s="203"/>
      <c r="D633" s="203"/>
      <c r="E633" s="203"/>
      <c r="F633" s="203"/>
      <c r="G633" s="203"/>
      <c r="H633" s="203"/>
      <c r="I633" s="203"/>
    </row>
    <row r="634" spans="2:9">
      <c r="B634" s="127" t="s">
        <v>172</v>
      </c>
      <c r="C634" s="203"/>
      <c r="D634" s="203"/>
      <c r="E634" s="203"/>
      <c r="F634" s="203"/>
      <c r="G634" s="203"/>
      <c r="H634" s="203"/>
      <c r="I634" s="203"/>
    </row>
    <row r="635" spans="2:9">
      <c r="B635" s="16"/>
      <c r="C635" s="17">
        <v>2014</v>
      </c>
      <c r="D635" s="17">
        <v>2015</v>
      </c>
      <c r="E635" s="17">
        <v>2016</v>
      </c>
      <c r="F635" s="17">
        <v>2017</v>
      </c>
      <c r="G635" s="17">
        <v>2018</v>
      </c>
      <c r="H635" s="17">
        <v>2019</v>
      </c>
      <c r="I635" s="17">
        <v>2020</v>
      </c>
    </row>
    <row r="636" spans="2:9" ht="26.4">
      <c r="B636" s="92" t="s">
        <v>1448</v>
      </c>
      <c r="C636" s="203"/>
      <c r="D636" s="203"/>
      <c r="E636" s="203"/>
      <c r="F636" s="203"/>
      <c r="G636" s="203"/>
      <c r="H636" s="203"/>
      <c r="I636" s="203"/>
    </row>
    <row r="637" spans="2:9">
      <c r="B637" s="93" t="s">
        <v>327</v>
      </c>
      <c r="C637" s="236" t="s">
        <v>124</v>
      </c>
      <c r="D637" s="236">
        <v>16</v>
      </c>
      <c r="E637" s="236">
        <v>17</v>
      </c>
      <c r="F637" s="236">
        <v>20</v>
      </c>
      <c r="G637" s="236">
        <v>21</v>
      </c>
      <c r="H637" s="236">
        <v>21</v>
      </c>
      <c r="I637" s="236">
        <v>24</v>
      </c>
    </row>
    <row r="638" spans="2:9">
      <c r="B638" s="96" t="s">
        <v>328</v>
      </c>
      <c r="C638" s="236" t="s">
        <v>124</v>
      </c>
      <c r="D638" s="236">
        <v>1</v>
      </c>
      <c r="E638" s="236">
        <v>1</v>
      </c>
      <c r="F638" s="236">
        <v>1</v>
      </c>
      <c r="G638" s="236">
        <v>1</v>
      </c>
      <c r="H638" s="236">
        <v>1</v>
      </c>
      <c r="I638" s="236">
        <v>1</v>
      </c>
    </row>
    <row r="639" spans="2:9">
      <c r="B639" s="96" t="s">
        <v>329</v>
      </c>
      <c r="C639" s="236" t="s">
        <v>124</v>
      </c>
      <c r="D639" s="236" t="s">
        <v>139</v>
      </c>
      <c r="E639" s="236" t="s">
        <v>139</v>
      </c>
      <c r="F639" s="236" t="s">
        <v>139</v>
      </c>
      <c r="G639" s="236" t="s">
        <v>139</v>
      </c>
      <c r="H639" s="236" t="s">
        <v>139</v>
      </c>
      <c r="I639" s="236" t="s">
        <v>139</v>
      </c>
    </row>
    <row r="640" spans="2:9">
      <c r="B640" s="96" t="s">
        <v>330</v>
      </c>
      <c r="C640" s="236" t="s">
        <v>124</v>
      </c>
      <c r="D640" s="236">
        <v>15</v>
      </c>
      <c r="E640" s="236">
        <v>14</v>
      </c>
      <c r="F640" s="236">
        <v>16</v>
      </c>
      <c r="G640" s="236">
        <v>17</v>
      </c>
      <c r="H640" s="236">
        <v>17</v>
      </c>
      <c r="I640" s="236">
        <v>14</v>
      </c>
    </row>
    <row r="641" spans="2:9" ht="15.6">
      <c r="B641" s="96" t="s">
        <v>526</v>
      </c>
      <c r="C641" s="236" t="s">
        <v>124</v>
      </c>
      <c r="D641" s="236" t="s">
        <v>139</v>
      </c>
      <c r="E641" s="236">
        <v>2</v>
      </c>
      <c r="F641" s="236">
        <v>3</v>
      </c>
      <c r="G641" s="236">
        <v>3</v>
      </c>
      <c r="H641" s="236">
        <v>3</v>
      </c>
      <c r="I641" s="236">
        <v>9</v>
      </c>
    </row>
    <row r="642" spans="2:9">
      <c r="B642" s="96"/>
      <c r="C642" s="236"/>
      <c r="D642" s="236"/>
      <c r="E642" s="236"/>
      <c r="F642" s="236"/>
      <c r="G642" s="236"/>
      <c r="H642" s="236"/>
      <c r="I642" s="236"/>
    </row>
    <row r="643" spans="2:9" s="906" customFormat="1">
      <c r="B643" s="82" t="s">
        <v>332</v>
      </c>
      <c r="C643" s="236" t="s">
        <v>124</v>
      </c>
      <c r="D643" s="236">
        <v>16</v>
      </c>
      <c r="E643" s="236">
        <v>17</v>
      </c>
      <c r="F643" s="236">
        <v>20</v>
      </c>
      <c r="G643" s="236">
        <v>21</v>
      </c>
      <c r="H643" s="236">
        <v>21</v>
      </c>
      <c r="I643" s="236">
        <v>24</v>
      </c>
    </row>
    <row r="644" spans="2:9" s="906" customFormat="1">
      <c r="B644" s="96" t="s">
        <v>328</v>
      </c>
      <c r="C644" s="236" t="s">
        <v>124</v>
      </c>
      <c r="D644" s="236">
        <v>1</v>
      </c>
      <c r="E644" s="236">
        <v>1</v>
      </c>
      <c r="F644" s="236">
        <v>1</v>
      </c>
      <c r="G644" s="236">
        <v>1</v>
      </c>
      <c r="H644" s="236">
        <v>1</v>
      </c>
      <c r="I644" s="236">
        <v>1</v>
      </c>
    </row>
    <row r="645" spans="2:9" s="906" customFormat="1">
      <c r="B645" s="96" t="s">
        <v>329</v>
      </c>
      <c r="C645" s="236" t="s">
        <v>124</v>
      </c>
      <c r="D645" s="236" t="s">
        <v>139</v>
      </c>
      <c r="E645" s="236" t="s">
        <v>139</v>
      </c>
      <c r="F645" s="236" t="s">
        <v>139</v>
      </c>
      <c r="G645" s="236" t="s">
        <v>139</v>
      </c>
      <c r="H645" s="236" t="s">
        <v>139</v>
      </c>
      <c r="I645" s="236" t="s">
        <v>139</v>
      </c>
    </row>
    <row r="646" spans="2:9" s="906" customFormat="1">
      <c r="B646" s="96" t="s">
        <v>330</v>
      </c>
      <c r="C646" s="236" t="s">
        <v>124</v>
      </c>
      <c r="D646" s="236">
        <v>15</v>
      </c>
      <c r="E646" s="236">
        <v>14</v>
      </c>
      <c r="F646" s="236">
        <v>16</v>
      </c>
      <c r="G646" s="236">
        <v>17</v>
      </c>
      <c r="H646" s="236">
        <v>17</v>
      </c>
      <c r="I646" s="236">
        <v>14</v>
      </c>
    </row>
    <row r="647" spans="2:9" s="906" customFormat="1" ht="15.6">
      <c r="B647" s="96" t="s">
        <v>526</v>
      </c>
      <c r="C647" s="236" t="s">
        <v>124</v>
      </c>
      <c r="D647" s="236" t="s">
        <v>139</v>
      </c>
      <c r="E647" s="236">
        <v>2</v>
      </c>
      <c r="F647" s="236">
        <v>3</v>
      </c>
      <c r="G647" s="236">
        <v>3</v>
      </c>
      <c r="H647" s="236">
        <v>3</v>
      </c>
      <c r="I647" s="236">
        <v>9</v>
      </c>
    </row>
    <row r="648" spans="2:9" s="906" customFormat="1">
      <c r="B648" s="96"/>
      <c r="C648" s="236"/>
      <c r="D648" s="236"/>
      <c r="E648" s="236"/>
      <c r="F648" s="236"/>
      <c r="G648" s="236"/>
      <c r="H648" s="236"/>
      <c r="I648" s="236"/>
    </row>
    <row r="649" spans="2:9" s="906" customFormat="1">
      <c r="B649" s="82" t="s">
        <v>333</v>
      </c>
      <c r="C649" s="236" t="s">
        <v>124</v>
      </c>
      <c r="D649" s="236" t="s">
        <v>139</v>
      </c>
      <c r="E649" s="236" t="s">
        <v>139</v>
      </c>
      <c r="F649" s="236" t="s">
        <v>139</v>
      </c>
      <c r="G649" s="236" t="s">
        <v>139</v>
      </c>
      <c r="H649" s="236" t="s">
        <v>139</v>
      </c>
      <c r="I649" s="236" t="s">
        <v>139</v>
      </c>
    </row>
    <row r="650" spans="2:9" s="906" customFormat="1">
      <c r="B650" s="96" t="s">
        <v>328</v>
      </c>
      <c r="C650" s="236" t="s">
        <v>124</v>
      </c>
      <c r="D650" s="236" t="s">
        <v>139</v>
      </c>
      <c r="E650" s="236" t="s">
        <v>139</v>
      </c>
      <c r="F650" s="236" t="s">
        <v>139</v>
      </c>
      <c r="G650" s="236" t="s">
        <v>139</v>
      </c>
      <c r="H650" s="236" t="s">
        <v>139</v>
      </c>
      <c r="I650" s="236" t="s">
        <v>139</v>
      </c>
    </row>
    <row r="651" spans="2:9" s="906" customFormat="1">
      <c r="B651" s="96" t="s">
        <v>329</v>
      </c>
      <c r="C651" s="236" t="s">
        <v>124</v>
      </c>
      <c r="D651" s="236" t="s">
        <v>139</v>
      </c>
      <c r="E651" s="236" t="s">
        <v>139</v>
      </c>
      <c r="F651" s="236" t="s">
        <v>139</v>
      </c>
      <c r="G651" s="236" t="s">
        <v>139</v>
      </c>
      <c r="H651" s="236" t="s">
        <v>139</v>
      </c>
      <c r="I651" s="236" t="s">
        <v>139</v>
      </c>
    </row>
    <row r="652" spans="2:9" s="906" customFormat="1">
      <c r="B652" s="96" t="s">
        <v>330</v>
      </c>
      <c r="C652" s="236" t="s">
        <v>124</v>
      </c>
      <c r="D652" s="236" t="s">
        <v>139</v>
      </c>
      <c r="E652" s="236" t="s">
        <v>139</v>
      </c>
      <c r="F652" s="236" t="s">
        <v>139</v>
      </c>
      <c r="G652" s="236" t="s">
        <v>139</v>
      </c>
      <c r="H652" s="236" t="s">
        <v>139</v>
      </c>
      <c r="I652" s="236" t="s">
        <v>139</v>
      </c>
    </row>
    <row r="653" spans="2:9" s="906" customFormat="1" ht="15.6">
      <c r="B653" s="96" t="s">
        <v>526</v>
      </c>
      <c r="C653" s="236" t="s">
        <v>124</v>
      </c>
      <c r="D653" s="236" t="s">
        <v>139</v>
      </c>
      <c r="E653" s="236" t="s">
        <v>139</v>
      </c>
      <c r="F653" s="236" t="s">
        <v>139</v>
      </c>
      <c r="G653" s="236" t="s">
        <v>139</v>
      </c>
      <c r="H653" s="236" t="s">
        <v>139</v>
      </c>
      <c r="I653" s="236" t="s">
        <v>139</v>
      </c>
    </row>
    <row r="654" spans="2:9" s="906" customFormat="1">
      <c r="B654" s="96"/>
      <c r="C654" s="236"/>
      <c r="D654" s="236"/>
      <c r="E654" s="236"/>
      <c r="F654" s="236"/>
      <c r="G654" s="236"/>
      <c r="H654" s="236"/>
      <c r="I654" s="236"/>
    </row>
    <row r="655" spans="2:9" s="906" customFormat="1" ht="39.6">
      <c r="B655" s="92" t="s">
        <v>1449</v>
      </c>
      <c r="C655" s="203"/>
      <c r="D655" s="203"/>
      <c r="E655" s="203"/>
      <c r="F655" s="203"/>
      <c r="G655" s="203"/>
      <c r="H655" s="203"/>
      <c r="I655" s="203"/>
    </row>
    <row r="656" spans="2:9" s="906" customFormat="1">
      <c r="B656" s="93" t="s">
        <v>327</v>
      </c>
      <c r="C656" s="236" t="s">
        <v>124</v>
      </c>
      <c r="D656" s="236" t="s">
        <v>139</v>
      </c>
      <c r="E656" s="236" t="s">
        <v>139</v>
      </c>
      <c r="F656" s="236" t="s">
        <v>139</v>
      </c>
      <c r="G656" s="236" t="s">
        <v>139</v>
      </c>
      <c r="H656" s="236" t="s">
        <v>139</v>
      </c>
      <c r="I656" s="236">
        <v>1</v>
      </c>
    </row>
    <row r="657" spans="2:9" s="906" customFormat="1">
      <c r="B657" s="96" t="s">
        <v>328</v>
      </c>
      <c r="C657" s="236" t="s">
        <v>124</v>
      </c>
      <c r="D657" s="236" t="s">
        <v>139</v>
      </c>
      <c r="E657" s="236" t="s">
        <v>139</v>
      </c>
      <c r="F657" s="236" t="s">
        <v>139</v>
      </c>
      <c r="G657" s="236" t="s">
        <v>139</v>
      </c>
      <c r="H657" s="236" t="s">
        <v>139</v>
      </c>
      <c r="I657" s="236" t="s">
        <v>139</v>
      </c>
    </row>
    <row r="658" spans="2:9" s="906" customFormat="1">
      <c r="B658" s="96" t="s">
        <v>329</v>
      </c>
      <c r="C658" s="236" t="s">
        <v>124</v>
      </c>
      <c r="D658" s="236" t="s">
        <v>139</v>
      </c>
      <c r="E658" s="236" t="s">
        <v>139</v>
      </c>
      <c r="F658" s="236" t="s">
        <v>139</v>
      </c>
      <c r="G658" s="236" t="s">
        <v>139</v>
      </c>
      <c r="H658" s="236" t="s">
        <v>139</v>
      </c>
      <c r="I658" s="236" t="s">
        <v>139</v>
      </c>
    </row>
    <row r="659" spans="2:9" s="906" customFormat="1">
      <c r="B659" s="96" t="s">
        <v>330</v>
      </c>
      <c r="C659" s="236" t="s">
        <v>124</v>
      </c>
      <c r="D659" s="236" t="s">
        <v>139</v>
      </c>
      <c r="E659" s="236" t="s">
        <v>139</v>
      </c>
      <c r="F659" s="236" t="s">
        <v>139</v>
      </c>
      <c r="G659" s="236" t="s">
        <v>139</v>
      </c>
      <c r="H659" s="236" t="s">
        <v>139</v>
      </c>
      <c r="I659" s="236" t="s">
        <v>139</v>
      </c>
    </row>
    <row r="660" spans="2:9" s="906" customFormat="1" ht="15.6">
      <c r="B660" s="96" t="s">
        <v>526</v>
      </c>
      <c r="C660" s="236" t="s">
        <v>124</v>
      </c>
      <c r="D660" s="236" t="s">
        <v>139</v>
      </c>
      <c r="E660" s="236" t="s">
        <v>139</v>
      </c>
      <c r="F660" s="236" t="s">
        <v>139</v>
      </c>
      <c r="G660" s="236" t="s">
        <v>139</v>
      </c>
      <c r="H660" s="236" t="s">
        <v>139</v>
      </c>
      <c r="I660" s="236">
        <v>1</v>
      </c>
    </row>
    <row r="661" spans="2:9" s="906" customFormat="1">
      <c r="B661" s="96"/>
      <c r="C661" s="236"/>
      <c r="D661" s="236"/>
      <c r="E661" s="236"/>
      <c r="F661" s="236"/>
      <c r="G661" s="236"/>
      <c r="H661" s="236"/>
      <c r="I661" s="236"/>
    </row>
    <row r="662" spans="2:9" s="906" customFormat="1">
      <c r="B662" s="82" t="s">
        <v>332</v>
      </c>
      <c r="C662" s="236" t="s">
        <v>124</v>
      </c>
      <c r="D662" s="236" t="s">
        <v>139</v>
      </c>
      <c r="E662" s="236" t="s">
        <v>139</v>
      </c>
      <c r="F662" s="236" t="s">
        <v>139</v>
      </c>
      <c r="G662" s="236" t="s">
        <v>139</v>
      </c>
      <c r="H662" s="236" t="s">
        <v>139</v>
      </c>
      <c r="I662" s="236">
        <v>1</v>
      </c>
    </row>
    <row r="663" spans="2:9" s="906" customFormat="1">
      <c r="B663" s="96" t="s">
        <v>328</v>
      </c>
      <c r="C663" s="236" t="s">
        <v>124</v>
      </c>
      <c r="D663" s="236" t="s">
        <v>139</v>
      </c>
      <c r="E663" s="236" t="s">
        <v>139</v>
      </c>
      <c r="F663" s="236" t="s">
        <v>139</v>
      </c>
      <c r="G663" s="236" t="s">
        <v>139</v>
      </c>
      <c r="H663" s="236" t="s">
        <v>139</v>
      </c>
      <c r="I663" s="236" t="s">
        <v>139</v>
      </c>
    </row>
    <row r="664" spans="2:9" s="906" customFormat="1">
      <c r="B664" s="96" t="s">
        <v>329</v>
      </c>
      <c r="C664" s="236" t="s">
        <v>124</v>
      </c>
      <c r="D664" s="236" t="s">
        <v>139</v>
      </c>
      <c r="E664" s="236" t="s">
        <v>139</v>
      </c>
      <c r="F664" s="236" t="s">
        <v>139</v>
      </c>
      <c r="G664" s="236" t="s">
        <v>139</v>
      </c>
      <c r="H664" s="236" t="s">
        <v>139</v>
      </c>
      <c r="I664" s="236" t="s">
        <v>139</v>
      </c>
    </row>
    <row r="665" spans="2:9" s="906" customFormat="1">
      <c r="B665" s="96" t="s">
        <v>330</v>
      </c>
      <c r="C665" s="236" t="s">
        <v>124</v>
      </c>
      <c r="D665" s="236" t="s">
        <v>139</v>
      </c>
      <c r="E665" s="236" t="s">
        <v>139</v>
      </c>
      <c r="F665" s="236" t="s">
        <v>139</v>
      </c>
      <c r="G665" s="236" t="s">
        <v>139</v>
      </c>
      <c r="H665" s="236" t="s">
        <v>139</v>
      </c>
      <c r="I665" s="236" t="s">
        <v>139</v>
      </c>
    </row>
    <row r="666" spans="2:9" s="906" customFormat="1" ht="15.6">
      <c r="B666" s="96" t="s">
        <v>526</v>
      </c>
      <c r="C666" s="236" t="s">
        <v>124</v>
      </c>
      <c r="D666" s="236" t="s">
        <v>139</v>
      </c>
      <c r="E666" s="236" t="s">
        <v>139</v>
      </c>
      <c r="F666" s="236" t="s">
        <v>139</v>
      </c>
      <c r="G666" s="236" t="s">
        <v>139</v>
      </c>
      <c r="H666" s="236" t="s">
        <v>139</v>
      </c>
      <c r="I666" s="236">
        <v>1</v>
      </c>
    </row>
    <row r="667" spans="2:9" s="906" customFormat="1">
      <c r="B667" s="96"/>
      <c r="C667" s="236"/>
      <c r="D667" s="236"/>
      <c r="E667" s="236"/>
      <c r="F667" s="236"/>
      <c r="G667" s="236"/>
      <c r="H667" s="236"/>
      <c r="I667" s="236"/>
    </row>
    <row r="668" spans="2:9" s="906" customFormat="1">
      <c r="B668" s="82" t="s">
        <v>333</v>
      </c>
      <c r="C668" s="236" t="s">
        <v>124</v>
      </c>
      <c r="D668" s="236" t="s">
        <v>139</v>
      </c>
      <c r="E668" s="236" t="s">
        <v>139</v>
      </c>
      <c r="F668" s="236" t="s">
        <v>139</v>
      </c>
      <c r="G668" s="236" t="s">
        <v>139</v>
      </c>
      <c r="H668" s="236" t="s">
        <v>139</v>
      </c>
      <c r="I668" s="236" t="s">
        <v>139</v>
      </c>
    </row>
    <row r="669" spans="2:9" s="906" customFormat="1">
      <c r="B669" s="96" t="s">
        <v>328</v>
      </c>
      <c r="C669" s="236" t="s">
        <v>124</v>
      </c>
      <c r="D669" s="236" t="s">
        <v>139</v>
      </c>
      <c r="E669" s="236" t="s">
        <v>139</v>
      </c>
      <c r="F669" s="236" t="s">
        <v>139</v>
      </c>
      <c r="G669" s="236" t="s">
        <v>139</v>
      </c>
      <c r="H669" s="236" t="s">
        <v>139</v>
      </c>
      <c r="I669" s="236" t="s">
        <v>139</v>
      </c>
    </row>
    <row r="670" spans="2:9" s="906" customFormat="1">
      <c r="B670" s="96" t="s">
        <v>329</v>
      </c>
      <c r="C670" s="236" t="s">
        <v>124</v>
      </c>
      <c r="D670" s="236" t="s">
        <v>139</v>
      </c>
      <c r="E670" s="236" t="s">
        <v>139</v>
      </c>
      <c r="F670" s="236" t="s">
        <v>139</v>
      </c>
      <c r="G670" s="236" t="s">
        <v>139</v>
      </c>
      <c r="H670" s="236" t="s">
        <v>139</v>
      </c>
      <c r="I670" s="236" t="s">
        <v>139</v>
      </c>
    </row>
    <row r="671" spans="2:9" s="906" customFormat="1">
      <c r="B671" s="96" t="s">
        <v>330</v>
      </c>
      <c r="C671" s="236" t="s">
        <v>124</v>
      </c>
      <c r="D671" s="236" t="s">
        <v>139</v>
      </c>
      <c r="E671" s="236" t="s">
        <v>139</v>
      </c>
      <c r="F671" s="236" t="s">
        <v>139</v>
      </c>
      <c r="G671" s="236" t="s">
        <v>139</v>
      </c>
      <c r="H671" s="236" t="s">
        <v>139</v>
      </c>
      <c r="I671" s="236" t="s">
        <v>139</v>
      </c>
    </row>
    <row r="672" spans="2:9" s="906" customFormat="1" ht="15.6">
      <c r="B672" s="96" t="s">
        <v>526</v>
      </c>
      <c r="C672" s="236" t="s">
        <v>124</v>
      </c>
      <c r="D672" s="236" t="s">
        <v>139</v>
      </c>
      <c r="E672" s="236" t="s">
        <v>139</v>
      </c>
      <c r="F672" s="236" t="s">
        <v>139</v>
      </c>
      <c r="G672" s="236" t="s">
        <v>139</v>
      </c>
      <c r="H672" s="236" t="s">
        <v>139</v>
      </c>
      <c r="I672" s="236" t="s">
        <v>139</v>
      </c>
    </row>
    <row r="673" spans="2:9" s="906" customFormat="1">
      <c r="B673" s="96"/>
      <c r="C673" s="236"/>
      <c r="D673" s="236"/>
      <c r="E673" s="236"/>
      <c r="F673" s="236"/>
      <c r="G673" s="236"/>
      <c r="H673" s="236"/>
      <c r="I673" s="236"/>
    </row>
    <row r="674" spans="2:9" s="906" customFormat="1" ht="26.4">
      <c r="B674" s="92" t="s">
        <v>1450</v>
      </c>
      <c r="C674" s="236"/>
      <c r="D674" s="236"/>
      <c r="E674" s="236"/>
      <c r="F674" s="236"/>
      <c r="G674" s="236"/>
      <c r="H674" s="236"/>
      <c r="I674" s="236"/>
    </row>
    <row r="675" spans="2:9" s="906" customFormat="1">
      <c r="B675" s="93" t="s">
        <v>327</v>
      </c>
      <c r="C675" s="236" t="s">
        <v>124</v>
      </c>
      <c r="D675" s="236">
        <v>18</v>
      </c>
      <c r="E675" s="236">
        <v>16</v>
      </c>
      <c r="F675" s="236">
        <v>16</v>
      </c>
      <c r="G675" s="236">
        <v>16</v>
      </c>
      <c r="H675" s="236">
        <v>16</v>
      </c>
      <c r="I675" s="236">
        <v>15</v>
      </c>
    </row>
    <row r="676" spans="2:9" s="906" customFormat="1">
      <c r="B676" s="96" t="s">
        <v>328</v>
      </c>
      <c r="C676" s="236" t="s">
        <v>124</v>
      </c>
      <c r="D676" s="236">
        <v>1</v>
      </c>
      <c r="E676" s="236">
        <v>1</v>
      </c>
      <c r="F676" s="236">
        <v>1</v>
      </c>
      <c r="G676" s="236">
        <v>1</v>
      </c>
      <c r="H676" s="236">
        <v>1</v>
      </c>
      <c r="I676" s="236">
        <v>1</v>
      </c>
    </row>
    <row r="677" spans="2:9" s="906" customFormat="1">
      <c r="B677" s="96" t="s">
        <v>329</v>
      </c>
      <c r="C677" s="236" t="s">
        <v>124</v>
      </c>
      <c r="D677" s="236" t="s">
        <v>139</v>
      </c>
      <c r="E677" s="236" t="s">
        <v>139</v>
      </c>
      <c r="F677" s="236" t="s">
        <v>139</v>
      </c>
      <c r="G677" s="236" t="s">
        <v>139</v>
      </c>
      <c r="H677" s="236" t="s">
        <v>139</v>
      </c>
      <c r="I677" s="236" t="s">
        <v>139</v>
      </c>
    </row>
    <row r="678" spans="2:9" s="906" customFormat="1">
      <c r="B678" s="96" t="s">
        <v>330</v>
      </c>
      <c r="C678" s="236" t="s">
        <v>124</v>
      </c>
      <c r="D678" s="236">
        <v>17</v>
      </c>
      <c r="E678" s="236">
        <v>15</v>
      </c>
      <c r="F678" s="236">
        <v>15</v>
      </c>
      <c r="G678" s="236">
        <v>15</v>
      </c>
      <c r="H678" s="236">
        <v>15</v>
      </c>
      <c r="I678" s="236">
        <v>14</v>
      </c>
    </row>
    <row r="679" spans="2:9" s="906" customFormat="1" ht="15.6">
      <c r="B679" s="96" t="s">
        <v>526</v>
      </c>
      <c r="C679" s="236" t="s">
        <v>124</v>
      </c>
      <c r="D679" s="236" t="s">
        <v>139</v>
      </c>
      <c r="E679" s="236" t="s">
        <v>139</v>
      </c>
      <c r="F679" s="236" t="s">
        <v>139</v>
      </c>
      <c r="G679" s="236" t="s">
        <v>139</v>
      </c>
      <c r="H679" s="236" t="s">
        <v>139</v>
      </c>
      <c r="I679" s="236" t="s">
        <v>139</v>
      </c>
    </row>
    <row r="680" spans="2:9" s="906" customFormat="1">
      <c r="B680" s="96"/>
      <c r="C680" s="236"/>
      <c r="D680" s="236"/>
      <c r="E680" s="236"/>
      <c r="F680" s="236"/>
      <c r="G680" s="236"/>
      <c r="H680" s="236"/>
      <c r="I680" s="236"/>
    </row>
    <row r="681" spans="2:9" s="906" customFormat="1">
      <c r="B681" s="82" t="s">
        <v>332</v>
      </c>
      <c r="C681" s="236" t="s">
        <v>124</v>
      </c>
      <c r="D681" s="236">
        <v>18</v>
      </c>
      <c r="E681" s="236">
        <v>16</v>
      </c>
      <c r="F681" s="236">
        <v>16</v>
      </c>
      <c r="G681" s="236">
        <v>16</v>
      </c>
      <c r="H681" s="236">
        <v>16</v>
      </c>
      <c r="I681" s="236">
        <v>15</v>
      </c>
    </row>
    <row r="682" spans="2:9" s="906" customFormat="1">
      <c r="B682" s="96" t="s">
        <v>328</v>
      </c>
      <c r="C682" s="236" t="s">
        <v>124</v>
      </c>
      <c r="D682" s="236">
        <v>1</v>
      </c>
      <c r="E682" s="236">
        <v>1</v>
      </c>
      <c r="F682" s="236">
        <v>1</v>
      </c>
      <c r="G682" s="236">
        <v>1</v>
      </c>
      <c r="H682" s="236">
        <v>1</v>
      </c>
      <c r="I682" s="236">
        <v>1</v>
      </c>
    </row>
    <row r="683" spans="2:9" s="906" customFormat="1">
      <c r="B683" s="96" t="s">
        <v>329</v>
      </c>
      <c r="C683" s="236" t="s">
        <v>124</v>
      </c>
      <c r="D683" s="236" t="s">
        <v>139</v>
      </c>
      <c r="E683" s="236" t="s">
        <v>139</v>
      </c>
      <c r="F683" s="236" t="s">
        <v>139</v>
      </c>
      <c r="G683" s="236" t="s">
        <v>139</v>
      </c>
      <c r="H683" s="236" t="s">
        <v>139</v>
      </c>
      <c r="I683" s="236" t="s">
        <v>139</v>
      </c>
    </row>
    <row r="684" spans="2:9" s="906" customFormat="1">
      <c r="B684" s="96" t="s">
        <v>330</v>
      </c>
      <c r="C684" s="236" t="s">
        <v>124</v>
      </c>
      <c r="D684" s="236">
        <v>17</v>
      </c>
      <c r="E684" s="236">
        <v>15</v>
      </c>
      <c r="F684" s="236">
        <v>15</v>
      </c>
      <c r="G684" s="236">
        <v>15</v>
      </c>
      <c r="H684" s="236">
        <v>15</v>
      </c>
      <c r="I684" s="236">
        <v>14</v>
      </c>
    </row>
    <row r="685" spans="2:9" s="906" customFormat="1" ht="15.6">
      <c r="B685" s="96" t="s">
        <v>526</v>
      </c>
      <c r="C685" s="236" t="s">
        <v>124</v>
      </c>
      <c r="D685" s="236" t="s">
        <v>139</v>
      </c>
      <c r="E685" s="236" t="s">
        <v>139</v>
      </c>
      <c r="F685" s="236" t="s">
        <v>139</v>
      </c>
      <c r="G685" s="236" t="s">
        <v>139</v>
      </c>
      <c r="H685" s="236" t="s">
        <v>139</v>
      </c>
      <c r="I685" s="236" t="s">
        <v>139</v>
      </c>
    </row>
    <row r="686" spans="2:9" s="906" customFormat="1">
      <c r="B686" s="96"/>
      <c r="C686" s="236"/>
      <c r="D686" s="236"/>
      <c r="E686" s="236"/>
      <c r="F686" s="236"/>
      <c r="G686" s="236"/>
      <c r="H686" s="236"/>
      <c r="I686" s="236"/>
    </row>
    <row r="687" spans="2:9" s="906" customFormat="1">
      <c r="B687" s="82" t="s">
        <v>333</v>
      </c>
      <c r="C687" s="236" t="s">
        <v>124</v>
      </c>
      <c r="D687" s="236" t="s">
        <v>139</v>
      </c>
      <c r="E687" s="236" t="s">
        <v>139</v>
      </c>
      <c r="F687" s="236" t="s">
        <v>139</v>
      </c>
      <c r="G687" s="236" t="s">
        <v>139</v>
      </c>
      <c r="H687" s="236" t="s">
        <v>139</v>
      </c>
      <c r="I687" s="236" t="s">
        <v>139</v>
      </c>
    </row>
    <row r="688" spans="2:9" s="906" customFormat="1">
      <c r="B688" s="96" t="s">
        <v>328</v>
      </c>
      <c r="C688" s="236" t="s">
        <v>124</v>
      </c>
      <c r="D688" s="236" t="s">
        <v>139</v>
      </c>
      <c r="E688" s="236" t="s">
        <v>139</v>
      </c>
      <c r="F688" s="236" t="s">
        <v>139</v>
      </c>
      <c r="G688" s="236" t="s">
        <v>139</v>
      </c>
      <c r="H688" s="236" t="s">
        <v>139</v>
      </c>
      <c r="I688" s="236" t="s">
        <v>139</v>
      </c>
    </row>
    <row r="689" spans="2:9" s="906" customFormat="1">
      <c r="B689" s="96" t="s">
        <v>329</v>
      </c>
      <c r="C689" s="236" t="s">
        <v>124</v>
      </c>
      <c r="D689" s="236" t="s">
        <v>139</v>
      </c>
      <c r="E689" s="236" t="s">
        <v>139</v>
      </c>
      <c r="F689" s="236" t="s">
        <v>139</v>
      </c>
      <c r="G689" s="236" t="s">
        <v>139</v>
      </c>
      <c r="H689" s="236" t="s">
        <v>139</v>
      </c>
      <c r="I689" s="236" t="s">
        <v>139</v>
      </c>
    </row>
    <row r="690" spans="2:9" s="906" customFormat="1">
      <c r="B690" s="96" t="s">
        <v>330</v>
      </c>
      <c r="C690" s="236" t="s">
        <v>124</v>
      </c>
      <c r="D690" s="236" t="s">
        <v>139</v>
      </c>
      <c r="E690" s="236" t="s">
        <v>139</v>
      </c>
      <c r="F690" s="236" t="s">
        <v>139</v>
      </c>
      <c r="G690" s="236" t="s">
        <v>139</v>
      </c>
      <c r="H690" s="236" t="s">
        <v>139</v>
      </c>
      <c r="I690" s="236" t="s">
        <v>139</v>
      </c>
    </row>
    <row r="691" spans="2:9" s="906" customFormat="1" ht="15.6">
      <c r="B691" s="96" t="s">
        <v>526</v>
      </c>
      <c r="C691" s="236" t="s">
        <v>124</v>
      </c>
      <c r="D691" s="236" t="s">
        <v>139</v>
      </c>
      <c r="E691" s="236" t="s">
        <v>139</v>
      </c>
      <c r="F691" s="236" t="s">
        <v>139</v>
      </c>
      <c r="G691" s="236" t="s">
        <v>139</v>
      </c>
      <c r="H691" s="236" t="s">
        <v>139</v>
      </c>
      <c r="I691" s="236" t="s">
        <v>139</v>
      </c>
    </row>
    <row r="692" spans="2:9" ht="15" thickBot="1"/>
    <row r="693" spans="2:9" ht="15.6" thickTop="1" thickBot="1">
      <c r="B693" s="1320" t="s">
        <v>527</v>
      </c>
      <c r="C693" s="1320"/>
      <c r="D693" s="1320"/>
      <c r="E693" s="1320"/>
      <c r="F693" s="1320"/>
      <c r="G693" s="1320"/>
      <c r="H693" s="1320"/>
      <c r="I693" s="1320"/>
    </row>
    <row r="694" spans="2:9" ht="15" thickTop="1">
      <c r="B694" s="1320" t="s">
        <v>528</v>
      </c>
      <c r="C694" s="1320"/>
      <c r="D694" s="1320"/>
      <c r="E694" s="1320"/>
      <c r="F694" s="1320"/>
      <c r="G694" s="1320"/>
      <c r="H694" s="1320"/>
      <c r="I694" s="1320"/>
    </row>
    <row r="695" spans="2:9">
      <c r="B695" s="134"/>
      <c r="C695" s="203"/>
      <c r="D695" s="203"/>
      <c r="E695" s="203"/>
      <c r="F695" s="203"/>
      <c r="G695" s="203"/>
      <c r="H695" s="203"/>
      <c r="I695" s="203"/>
    </row>
    <row r="696" spans="2:9">
      <c r="B696" s="1319" t="s">
        <v>47</v>
      </c>
      <c r="C696" s="1319"/>
      <c r="D696" s="1319"/>
      <c r="E696" s="1319"/>
      <c r="F696" s="1319"/>
      <c r="G696" s="1319"/>
      <c r="H696" s="1319"/>
      <c r="I696" s="1319"/>
    </row>
    <row r="697" spans="2:9">
      <c r="B697" s="13" t="s">
        <v>46</v>
      </c>
      <c r="C697" s="203"/>
      <c r="D697" s="203"/>
      <c r="E697" s="203"/>
      <c r="F697" s="203"/>
      <c r="G697" s="203"/>
      <c r="H697" s="203"/>
      <c r="I697" s="203"/>
    </row>
    <row r="698" spans="2:9">
      <c r="B698" s="141" t="s">
        <v>196</v>
      </c>
      <c r="C698" s="203"/>
      <c r="D698" s="203"/>
      <c r="E698" s="203"/>
      <c r="F698" s="203"/>
      <c r="G698" s="203"/>
      <c r="H698" s="203"/>
      <c r="I698" s="203"/>
    </row>
    <row r="699" spans="2:9">
      <c r="B699" s="141"/>
      <c r="C699" s="203"/>
      <c r="D699" s="203"/>
      <c r="E699" s="203"/>
      <c r="F699" s="203"/>
      <c r="G699" s="203"/>
      <c r="H699" s="203"/>
      <c r="I699" s="203"/>
    </row>
    <row r="700" spans="2:9">
      <c r="B700" s="16"/>
      <c r="C700" s="17">
        <v>2014</v>
      </c>
      <c r="D700" s="17">
        <v>2015</v>
      </c>
      <c r="E700" s="17">
        <v>2016</v>
      </c>
      <c r="F700" s="17">
        <v>2017</v>
      </c>
      <c r="G700" s="17">
        <v>2018</v>
      </c>
      <c r="H700" s="17">
        <v>2019</v>
      </c>
      <c r="I700" s="17">
        <v>2020</v>
      </c>
    </row>
    <row r="701" spans="2:9">
      <c r="B701" s="92" t="s">
        <v>522</v>
      </c>
      <c r="C701" s="203"/>
      <c r="D701" s="203"/>
      <c r="E701" s="203"/>
      <c r="F701" s="203"/>
      <c r="G701" s="203"/>
      <c r="H701" s="203"/>
      <c r="I701" s="203"/>
    </row>
    <row r="702" spans="2:9">
      <c r="B702" s="93" t="s">
        <v>335</v>
      </c>
      <c r="C702" s="237">
        <v>50.663000000000004</v>
      </c>
      <c r="D702" s="237">
        <v>46.231000000000002</v>
      </c>
      <c r="E702" s="238">
        <v>42.033000000000001</v>
      </c>
      <c r="F702" s="238">
        <v>48.522000000000006</v>
      </c>
      <c r="G702" s="238">
        <v>61.204999999999998</v>
      </c>
      <c r="H702" s="238">
        <v>48.278999999999996</v>
      </c>
      <c r="I702" s="238">
        <v>48.136000000000003</v>
      </c>
    </row>
    <row r="703" spans="2:9">
      <c r="B703" s="93"/>
      <c r="C703" s="29"/>
      <c r="D703" s="29"/>
      <c r="E703" s="29"/>
      <c r="F703" s="29"/>
      <c r="G703" s="29"/>
      <c r="H703" s="29"/>
      <c r="I703" s="29"/>
    </row>
    <row r="704" spans="2:9">
      <c r="B704" s="93" t="s">
        <v>336</v>
      </c>
      <c r="C704" s="237">
        <v>50.663000000000004</v>
      </c>
      <c r="D704" s="237">
        <v>46.231000000000002</v>
      </c>
      <c r="E704" s="237">
        <v>42.033000000000001</v>
      </c>
      <c r="F704" s="237">
        <v>48.522000000000006</v>
      </c>
      <c r="G704" s="237">
        <v>61.204999999999998</v>
      </c>
      <c r="H704" s="237">
        <v>48.278999999999996</v>
      </c>
      <c r="I704" s="237">
        <v>48.136000000000003</v>
      </c>
    </row>
    <row r="705" spans="2:9">
      <c r="B705" s="96" t="s">
        <v>291</v>
      </c>
      <c r="C705" s="237">
        <v>14.446000000000002</v>
      </c>
      <c r="D705" s="237">
        <v>10.84</v>
      </c>
      <c r="E705" s="237">
        <v>9.5910000000000011</v>
      </c>
      <c r="F705" s="237">
        <v>9.8559999999999999</v>
      </c>
      <c r="G705" s="237">
        <v>8.2169999999999987</v>
      </c>
      <c r="H705" s="237">
        <v>7.7750000000000004</v>
      </c>
      <c r="I705" s="237">
        <v>7.5979999999999999</v>
      </c>
    </row>
    <row r="706" spans="2:9">
      <c r="B706" s="136" t="s">
        <v>292</v>
      </c>
      <c r="C706" s="237">
        <v>4.2489999999999997</v>
      </c>
      <c r="D706" s="237">
        <v>0.54700000000000004</v>
      </c>
      <c r="E706" s="237">
        <v>0.76</v>
      </c>
      <c r="F706" s="237">
        <v>0.68799999999999994</v>
      </c>
      <c r="G706" s="237">
        <v>0.39300000000000002</v>
      </c>
      <c r="H706" s="237">
        <v>0.186</v>
      </c>
      <c r="I706" s="237">
        <v>0.32300000000000001</v>
      </c>
    </row>
    <row r="707" spans="2:9">
      <c r="B707" s="136" t="s">
        <v>293</v>
      </c>
      <c r="C707" s="237">
        <v>8.4640000000000004</v>
      </c>
      <c r="D707" s="237">
        <v>7.7469999999999999</v>
      </c>
      <c r="E707" s="237">
        <v>8.0180000000000007</v>
      </c>
      <c r="F707" s="237">
        <v>8.94</v>
      </c>
      <c r="G707" s="237">
        <v>7.22</v>
      </c>
      <c r="H707" s="237">
        <v>6.9880000000000004</v>
      </c>
      <c r="I707" s="237">
        <v>5.8719999999999999</v>
      </c>
    </row>
    <row r="708" spans="2:9" ht="15.6">
      <c r="B708" s="136" t="s">
        <v>529</v>
      </c>
      <c r="C708" s="237">
        <v>1.7330000000000001</v>
      </c>
      <c r="D708" s="237">
        <v>2.5459999999999998</v>
      </c>
      <c r="E708" s="237">
        <v>0.81299999999999994</v>
      </c>
      <c r="F708" s="237">
        <v>0.22800000000000001</v>
      </c>
      <c r="G708" s="237">
        <v>0.60399999999999998</v>
      </c>
      <c r="H708" s="237">
        <v>0.60099999999999998</v>
      </c>
      <c r="I708" s="237">
        <v>1.403</v>
      </c>
    </row>
    <row r="709" spans="2:9">
      <c r="B709" s="96" t="s">
        <v>294</v>
      </c>
      <c r="C709" s="237">
        <v>2.8000000000000001E-2</v>
      </c>
      <c r="D709" s="237">
        <v>2.5000000000000001E-2</v>
      </c>
      <c r="E709" s="237">
        <v>3.5999999999999997E-2</v>
      </c>
      <c r="F709" s="237">
        <v>2.4E-2</v>
      </c>
      <c r="G709" s="237">
        <v>2E-3</v>
      </c>
      <c r="H709" s="237">
        <v>0.02</v>
      </c>
      <c r="I709" s="237">
        <v>2.8000000000000001E-2</v>
      </c>
    </row>
    <row r="710" spans="2:9">
      <c r="B710" s="96" t="s">
        <v>236</v>
      </c>
      <c r="C710" s="237">
        <v>36.189</v>
      </c>
      <c r="D710" s="237">
        <v>35.366</v>
      </c>
      <c r="E710" s="237">
        <v>32.405999999999999</v>
      </c>
      <c r="F710" s="237">
        <v>38.642000000000003</v>
      </c>
      <c r="G710" s="237">
        <v>52.985999999999997</v>
      </c>
      <c r="H710" s="237">
        <v>40.483999999999995</v>
      </c>
      <c r="I710" s="237">
        <v>40.51</v>
      </c>
    </row>
    <row r="711" spans="2:9">
      <c r="B711" s="96"/>
      <c r="C711" s="29"/>
      <c r="D711" s="29"/>
      <c r="E711" s="29"/>
      <c r="F711" s="29"/>
      <c r="G711" s="29"/>
      <c r="H711" s="29"/>
      <c r="I711" s="29"/>
    </row>
    <row r="712" spans="2:9">
      <c r="B712" s="150" t="s">
        <v>341</v>
      </c>
      <c r="C712" s="237">
        <v>14.285</v>
      </c>
      <c r="D712" s="237">
        <v>16.902000000000001</v>
      </c>
      <c r="E712" s="237">
        <v>26.68</v>
      </c>
      <c r="F712" s="237">
        <v>34.350999999999999</v>
      </c>
      <c r="G712" s="237">
        <v>43.468000000000004</v>
      </c>
      <c r="H712" s="237">
        <v>35.742000000000004</v>
      </c>
      <c r="I712" s="237">
        <v>36.034999999999997</v>
      </c>
    </row>
    <row r="713" spans="2:9">
      <c r="B713" s="152" t="s">
        <v>291</v>
      </c>
      <c r="C713" s="237">
        <v>6.0830000000000002</v>
      </c>
      <c r="D713" s="237">
        <v>4.6239999999999997</v>
      </c>
      <c r="E713" s="237">
        <v>6.1420000000000003</v>
      </c>
      <c r="F713" s="237">
        <v>7.9649999999999999</v>
      </c>
      <c r="G713" s="237">
        <v>7.0569999999999995</v>
      </c>
      <c r="H713" s="237">
        <v>6.82</v>
      </c>
      <c r="I713" s="237">
        <v>6.5289999999999999</v>
      </c>
    </row>
    <row r="714" spans="2:9">
      <c r="B714" s="146" t="s">
        <v>292</v>
      </c>
      <c r="C714" s="237">
        <v>1.7509999999999999</v>
      </c>
      <c r="D714" s="237">
        <v>6.8000000000000005E-2</v>
      </c>
      <c r="E714" s="237">
        <v>0.29699999999999999</v>
      </c>
      <c r="F714" s="237">
        <v>0.28100000000000003</v>
      </c>
      <c r="G714" s="237">
        <v>0.23400000000000001</v>
      </c>
      <c r="H714" s="237">
        <v>4.8000000000000001E-2</v>
      </c>
      <c r="I714" s="237">
        <v>0.14599999999999999</v>
      </c>
    </row>
    <row r="715" spans="2:9">
      <c r="B715" s="146" t="s">
        <v>293</v>
      </c>
      <c r="C715" s="237">
        <v>3.6320000000000001</v>
      </c>
      <c r="D715" s="237">
        <v>3.4929999999999999</v>
      </c>
      <c r="E715" s="237">
        <v>5.2270000000000003</v>
      </c>
      <c r="F715" s="237">
        <v>7.508</v>
      </c>
      <c r="G715" s="237">
        <v>6.2379999999999995</v>
      </c>
      <c r="H715" s="237">
        <v>6.2050000000000001</v>
      </c>
      <c r="I715" s="237">
        <v>5.12</v>
      </c>
    </row>
    <row r="716" spans="2:9" ht="15">
      <c r="B716" s="146" t="s">
        <v>530</v>
      </c>
      <c r="C716" s="237">
        <v>0.7</v>
      </c>
      <c r="D716" s="237">
        <v>1.0629999999999999</v>
      </c>
      <c r="E716" s="237">
        <v>0.61799999999999999</v>
      </c>
      <c r="F716" s="237">
        <v>0.17599999999999999</v>
      </c>
      <c r="G716" s="237">
        <v>0.58499999999999996</v>
      </c>
      <c r="H716" s="237">
        <v>0.56699999999999995</v>
      </c>
      <c r="I716" s="237">
        <v>1.2629999999999999</v>
      </c>
    </row>
    <row r="717" spans="2:9">
      <c r="B717" s="152" t="s">
        <v>294</v>
      </c>
      <c r="C717" s="237">
        <v>0</v>
      </c>
      <c r="D717" s="237">
        <v>0</v>
      </c>
      <c r="E717" s="237">
        <v>0</v>
      </c>
      <c r="F717" s="237">
        <v>0</v>
      </c>
      <c r="G717" s="237">
        <v>0</v>
      </c>
      <c r="H717" s="237">
        <v>0</v>
      </c>
      <c r="I717" s="237">
        <v>0</v>
      </c>
    </row>
    <row r="718" spans="2:9">
      <c r="B718" s="152" t="s">
        <v>236</v>
      </c>
      <c r="C718" s="237">
        <v>8.202</v>
      </c>
      <c r="D718" s="237">
        <v>12.278</v>
      </c>
      <c r="E718" s="237">
        <v>20.538</v>
      </c>
      <c r="F718" s="237">
        <v>26.385999999999999</v>
      </c>
      <c r="G718" s="237">
        <v>36.411000000000001</v>
      </c>
      <c r="H718" s="237">
        <v>28.922000000000001</v>
      </c>
      <c r="I718" s="237">
        <v>29.506</v>
      </c>
    </row>
    <row r="719" spans="2:9">
      <c r="B719" s="152"/>
      <c r="C719" s="29"/>
      <c r="D719" s="29"/>
      <c r="E719" s="29"/>
      <c r="F719" s="29"/>
      <c r="G719" s="29"/>
      <c r="H719" s="29"/>
      <c r="I719" s="29"/>
    </row>
    <row r="720" spans="2:9">
      <c r="B720" s="150" t="s">
        <v>342</v>
      </c>
      <c r="C720" s="237">
        <v>36.378</v>
      </c>
      <c r="D720" s="237">
        <v>29.329000000000001</v>
      </c>
      <c r="E720" s="237">
        <v>15.353000000000002</v>
      </c>
      <c r="F720" s="237">
        <v>14.171000000000006</v>
      </c>
      <c r="G720" s="237">
        <v>17.736999999999995</v>
      </c>
      <c r="H720" s="237">
        <v>12.536999999999992</v>
      </c>
      <c r="I720" s="237">
        <v>12.100999999999997</v>
      </c>
    </row>
    <row r="721" spans="2:9">
      <c r="B721" s="152" t="s">
        <v>291</v>
      </c>
      <c r="C721" s="237">
        <v>8.3630000000000013</v>
      </c>
      <c r="D721" s="237">
        <v>6.2160000000000002</v>
      </c>
      <c r="E721" s="237">
        <v>3.4490000000000007</v>
      </c>
      <c r="F721" s="237">
        <v>1.891</v>
      </c>
      <c r="G721" s="237">
        <v>1.1599999999999993</v>
      </c>
      <c r="H721" s="237">
        <v>0.95500000000000007</v>
      </c>
      <c r="I721" s="237">
        <v>1.069</v>
      </c>
    </row>
    <row r="722" spans="2:9">
      <c r="B722" s="146" t="s">
        <v>292</v>
      </c>
      <c r="C722" s="237">
        <v>2.4979999999999998</v>
      </c>
      <c r="D722" s="237">
        <v>0.47900000000000004</v>
      </c>
      <c r="E722" s="237">
        <v>0.46300000000000002</v>
      </c>
      <c r="F722" s="237">
        <v>0.40699999999999992</v>
      </c>
      <c r="G722" s="237">
        <v>0.159</v>
      </c>
      <c r="H722" s="237">
        <v>0.13800000000000001</v>
      </c>
      <c r="I722" s="237">
        <v>0.17700000000000002</v>
      </c>
    </row>
    <row r="723" spans="2:9">
      <c r="B723" s="146" t="s">
        <v>293</v>
      </c>
      <c r="C723" s="237">
        <v>4.8320000000000007</v>
      </c>
      <c r="D723" s="237">
        <v>4.2539999999999996</v>
      </c>
      <c r="E723" s="237">
        <v>2.7910000000000004</v>
      </c>
      <c r="F723" s="237">
        <v>1.4319999999999995</v>
      </c>
      <c r="G723" s="237">
        <v>0.98200000000000021</v>
      </c>
      <c r="H723" s="237">
        <v>0.78300000000000036</v>
      </c>
      <c r="I723" s="237">
        <v>0.75199999999999978</v>
      </c>
    </row>
    <row r="724" spans="2:9" ht="15">
      <c r="B724" s="146" t="s">
        <v>531</v>
      </c>
      <c r="C724" s="237">
        <v>1.0330000000000001</v>
      </c>
      <c r="D724" s="237">
        <v>1.4829999999999999</v>
      </c>
      <c r="E724" s="237">
        <v>0.19499999999999995</v>
      </c>
      <c r="F724" s="237">
        <v>5.2000000000000018E-2</v>
      </c>
      <c r="G724" s="237">
        <v>1.9000000000000017E-2</v>
      </c>
      <c r="H724" s="237">
        <v>3.400000000000003E-2</v>
      </c>
      <c r="I724" s="237">
        <v>0.14000000000000012</v>
      </c>
    </row>
    <row r="725" spans="2:9">
      <c r="B725" s="152" t="s">
        <v>294</v>
      </c>
      <c r="C725" s="237">
        <v>2.8000000000000001E-2</v>
      </c>
      <c r="D725" s="237">
        <v>2.5000000000000001E-2</v>
      </c>
      <c r="E725" s="237">
        <v>3.5999999999999997E-2</v>
      </c>
      <c r="F725" s="237">
        <v>2.4E-2</v>
      </c>
      <c r="G725" s="237">
        <v>2E-3</v>
      </c>
      <c r="H725" s="237">
        <v>0.02</v>
      </c>
      <c r="I725" s="237">
        <v>2.8000000000000001E-2</v>
      </c>
    </row>
    <row r="726" spans="2:9">
      <c r="B726" s="152" t="s">
        <v>236</v>
      </c>
      <c r="C726" s="237">
        <v>27.987000000000002</v>
      </c>
      <c r="D726" s="237">
        <v>23.088000000000001</v>
      </c>
      <c r="E726" s="237">
        <v>11.867999999999999</v>
      </c>
      <c r="F726" s="237">
        <v>12.256000000000004</v>
      </c>
      <c r="G726" s="237">
        <v>16.574999999999996</v>
      </c>
      <c r="H726" s="237">
        <v>11.561999999999994</v>
      </c>
      <c r="I726" s="237">
        <v>11.003999999999998</v>
      </c>
    </row>
    <row r="727" spans="2:9">
      <c r="B727" s="152"/>
      <c r="C727" s="203"/>
      <c r="D727" s="203"/>
      <c r="E727" s="203"/>
      <c r="F727" s="203"/>
      <c r="G727" s="203"/>
      <c r="H727" s="203"/>
      <c r="I727" s="203"/>
    </row>
    <row r="728" spans="2:9" ht="26.4">
      <c r="B728" s="93" t="s">
        <v>343</v>
      </c>
      <c r="C728" s="239" t="s">
        <v>139</v>
      </c>
      <c r="D728" s="239" t="s">
        <v>139</v>
      </c>
      <c r="E728" s="239" t="s">
        <v>139</v>
      </c>
      <c r="F728" s="239" t="s">
        <v>139</v>
      </c>
      <c r="G728" s="239" t="s">
        <v>139</v>
      </c>
      <c r="H728" s="239" t="s">
        <v>139</v>
      </c>
      <c r="I728" s="239" t="s">
        <v>139</v>
      </c>
    </row>
    <row r="729" spans="2:9">
      <c r="B729" s="96" t="s">
        <v>309</v>
      </c>
      <c r="C729" s="239" t="s">
        <v>139</v>
      </c>
      <c r="D729" s="239" t="s">
        <v>139</v>
      </c>
      <c r="E729" s="239" t="s">
        <v>139</v>
      </c>
      <c r="F729" s="239" t="s">
        <v>139</v>
      </c>
      <c r="G729" s="239" t="s">
        <v>139</v>
      </c>
      <c r="H729" s="239" t="s">
        <v>139</v>
      </c>
      <c r="I729" s="239" t="s">
        <v>139</v>
      </c>
    </row>
    <row r="730" spans="2:9">
      <c r="B730" s="96" t="s">
        <v>310</v>
      </c>
      <c r="C730" s="239" t="s">
        <v>139</v>
      </c>
      <c r="D730" s="239" t="s">
        <v>139</v>
      </c>
      <c r="E730" s="239" t="s">
        <v>139</v>
      </c>
      <c r="F730" s="239" t="s">
        <v>139</v>
      </c>
      <c r="G730" s="239" t="s">
        <v>139</v>
      </c>
      <c r="H730" s="239" t="s">
        <v>139</v>
      </c>
      <c r="I730" s="239" t="s">
        <v>139</v>
      </c>
    </row>
    <row r="731" spans="2:9">
      <c r="B731" s="96" t="s">
        <v>311</v>
      </c>
      <c r="C731" s="239" t="s">
        <v>139</v>
      </c>
      <c r="D731" s="239" t="s">
        <v>139</v>
      </c>
      <c r="E731" s="239" t="s">
        <v>139</v>
      </c>
      <c r="F731" s="239" t="s">
        <v>139</v>
      </c>
      <c r="G731" s="239" t="s">
        <v>139</v>
      </c>
      <c r="H731" s="239" t="s">
        <v>139</v>
      </c>
      <c r="I731" s="239" t="s">
        <v>139</v>
      </c>
    </row>
    <row r="732" spans="2:9">
      <c r="B732" s="96" t="s">
        <v>312</v>
      </c>
      <c r="C732" s="239" t="s">
        <v>139</v>
      </c>
      <c r="D732" s="239" t="s">
        <v>139</v>
      </c>
      <c r="E732" s="239" t="s">
        <v>139</v>
      </c>
      <c r="F732" s="239" t="s">
        <v>139</v>
      </c>
      <c r="G732" s="239" t="s">
        <v>139</v>
      </c>
      <c r="H732" s="239" t="s">
        <v>139</v>
      </c>
      <c r="I732" s="239" t="s">
        <v>139</v>
      </c>
    </row>
    <row r="733" spans="2:9">
      <c r="B733" s="96" t="s">
        <v>313</v>
      </c>
      <c r="C733" s="239" t="s">
        <v>139</v>
      </c>
      <c r="D733" s="239" t="s">
        <v>139</v>
      </c>
      <c r="E733" s="239" t="s">
        <v>139</v>
      </c>
      <c r="F733" s="239" t="s">
        <v>139</v>
      </c>
      <c r="G733" s="239" t="s">
        <v>139</v>
      </c>
      <c r="H733" s="239" t="s">
        <v>139</v>
      </c>
      <c r="I733" s="239" t="s">
        <v>139</v>
      </c>
    </row>
    <row r="734" spans="2:9">
      <c r="B734" s="96" t="s">
        <v>314</v>
      </c>
      <c r="C734" s="239" t="s">
        <v>139</v>
      </c>
      <c r="D734" s="239" t="s">
        <v>139</v>
      </c>
      <c r="E734" s="239" t="s">
        <v>139</v>
      </c>
      <c r="F734" s="239" t="s">
        <v>139</v>
      </c>
      <c r="G734" s="239" t="s">
        <v>139</v>
      </c>
      <c r="H734" s="239" t="s">
        <v>139</v>
      </c>
      <c r="I734" s="239" t="s">
        <v>139</v>
      </c>
    </row>
    <row r="735" spans="2:9">
      <c r="B735" s="96"/>
      <c r="C735" s="203"/>
      <c r="D735" s="203"/>
      <c r="E735" s="203"/>
      <c r="F735" s="203"/>
      <c r="G735" s="203"/>
      <c r="H735" s="203"/>
      <c r="I735" s="203"/>
    </row>
    <row r="736" spans="2:9">
      <c r="B736" s="153" t="s">
        <v>344</v>
      </c>
      <c r="C736" s="239" t="s">
        <v>139</v>
      </c>
      <c r="D736" s="239" t="s">
        <v>139</v>
      </c>
      <c r="E736" s="239" t="s">
        <v>139</v>
      </c>
      <c r="F736" s="239" t="s">
        <v>139</v>
      </c>
      <c r="G736" s="239" t="s">
        <v>139</v>
      </c>
      <c r="H736" s="239" t="s">
        <v>139</v>
      </c>
      <c r="I736" s="239" t="s">
        <v>139</v>
      </c>
    </row>
    <row r="737" spans="2:9">
      <c r="B737" s="96" t="s">
        <v>309</v>
      </c>
      <c r="C737" s="239" t="s">
        <v>139</v>
      </c>
      <c r="D737" s="239" t="s">
        <v>139</v>
      </c>
      <c r="E737" s="239" t="s">
        <v>139</v>
      </c>
      <c r="F737" s="239" t="s">
        <v>139</v>
      </c>
      <c r="G737" s="239" t="s">
        <v>139</v>
      </c>
      <c r="H737" s="239" t="s">
        <v>139</v>
      </c>
      <c r="I737" s="239" t="s">
        <v>139</v>
      </c>
    </row>
    <row r="738" spans="2:9">
      <c r="B738" s="96" t="s">
        <v>310</v>
      </c>
      <c r="C738" s="239" t="s">
        <v>139</v>
      </c>
      <c r="D738" s="239" t="s">
        <v>139</v>
      </c>
      <c r="E738" s="239" t="s">
        <v>139</v>
      </c>
      <c r="F738" s="239" t="s">
        <v>139</v>
      </c>
      <c r="G738" s="239" t="s">
        <v>139</v>
      </c>
      <c r="H738" s="239" t="s">
        <v>139</v>
      </c>
      <c r="I738" s="239" t="s">
        <v>139</v>
      </c>
    </row>
    <row r="739" spans="2:9">
      <c r="B739" s="96" t="s">
        <v>311</v>
      </c>
      <c r="C739" s="239" t="s">
        <v>139</v>
      </c>
      <c r="D739" s="239" t="s">
        <v>139</v>
      </c>
      <c r="E739" s="239" t="s">
        <v>139</v>
      </c>
      <c r="F739" s="239" t="s">
        <v>139</v>
      </c>
      <c r="G739" s="239" t="s">
        <v>139</v>
      </c>
      <c r="H739" s="239" t="s">
        <v>139</v>
      </c>
      <c r="I739" s="239" t="s">
        <v>139</v>
      </c>
    </row>
    <row r="740" spans="2:9">
      <c r="B740" s="96" t="s">
        <v>312</v>
      </c>
      <c r="C740" s="239" t="s">
        <v>139</v>
      </c>
      <c r="D740" s="239" t="s">
        <v>139</v>
      </c>
      <c r="E740" s="239" t="s">
        <v>139</v>
      </c>
      <c r="F740" s="239" t="s">
        <v>139</v>
      </c>
      <c r="G740" s="239" t="s">
        <v>139</v>
      </c>
      <c r="H740" s="239" t="s">
        <v>139</v>
      </c>
      <c r="I740" s="239" t="s">
        <v>139</v>
      </c>
    </row>
    <row r="741" spans="2:9">
      <c r="B741" s="96" t="s">
        <v>313</v>
      </c>
      <c r="C741" s="239" t="s">
        <v>139</v>
      </c>
      <c r="D741" s="239" t="s">
        <v>139</v>
      </c>
      <c r="E741" s="239" t="s">
        <v>139</v>
      </c>
      <c r="F741" s="239" t="s">
        <v>139</v>
      </c>
      <c r="G741" s="239" t="s">
        <v>139</v>
      </c>
      <c r="H741" s="239" t="s">
        <v>139</v>
      </c>
      <c r="I741" s="239" t="s">
        <v>139</v>
      </c>
    </row>
    <row r="742" spans="2:9" ht="15" thickBot="1">
      <c r="B742" s="96" t="s">
        <v>314</v>
      </c>
      <c r="C742" s="239" t="s">
        <v>139</v>
      </c>
      <c r="D742" s="239" t="s">
        <v>139</v>
      </c>
      <c r="E742" s="239" t="s">
        <v>139</v>
      </c>
      <c r="F742" s="239" t="s">
        <v>139</v>
      </c>
      <c r="G742" s="239" t="s">
        <v>139</v>
      </c>
      <c r="H742" s="239" t="s">
        <v>139</v>
      </c>
      <c r="I742" s="239" t="s">
        <v>139</v>
      </c>
    </row>
    <row r="743" spans="2:9" ht="15" thickTop="1">
      <c r="B743" s="1320" t="s">
        <v>523</v>
      </c>
      <c r="C743" s="1320"/>
      <c r="D743" s="1320"/>
      <c r="E743" s="1320"/>
      <c r="F743" s="1320"/>
      <c r="G743" s="1320"/>
      <c r="H743" s="1320"/>
      <c r="I743" s="1320"/>
    </row>
    <row r="744" spans="2:9">
      <c r="B744" s="1322" t="s">
        <v>532</v>
      </c>
      <c r="C744" s="1323"/>
      <c r="D744" s="1323"/>
      <c r="E744" s="1323"/>
      <c r="F744" s="1323"/>
      <c r="G744" s="1323"/>
      <c r="H744" s="1323"/>
      <c r="I744" s="1323"/>
    </row>
    <row r="745" spans="2:9">
      <c r="B745" s="143"/>
      <c r="C745" s="203"/>
      <c r="D745" s="203"/>
      <c r="E745" s="203"/>
      <c r="F745" s="203"/>
      <c r="G745" s="203"/>
      <c r="H745" s="203"/>
      <c r="I745" s="203"/>
    </row>
    <row r="746" spans="2:9">
      <c r="B746" s="1319" t="s">
        <v>49</v>
      </c>
      <c r="C746" s="1319"/>
      <c r="D746" s="1319"/>
      <c r="E746" s="1319"/>
      <c r="F746" s="1319"/>
      <c r="G746" s="1319"/>
      <c r="H746" s="1319"/>
      <c r="I746" s="1319"/>
    </row>
    <row r="747" spans="2:9">
      <c r="B747" s="13" t="s">
        <v>48</v>
      </c>
      <c r="C747" s="203"/>
      <c r="D747" s="203"/>
      <c r="E747" s="203"/>
      <c r="F747" s="203"/>
      <c r="G747" s="203"/>
      <c r="H747" s="203"/>
      <c r="I747" s="203"/>
    </row>
    <row r="748" spans="2:9">
      <c r="B748" s="142" t="s">
        <v>318</v>
      </c>
      <c r="C748" s="203"/>
      <c r="D748" s="203"/>
      <c r="E748" s="203"/>
      <c r="F748" s="203"/>
      <c r="G748" s="203"/>
      <c r="H748" s="203"/>
      <c r="I748" s="203"/>
    </row>
    <row r="749" spans="2:9">
      <c r="B749" s="142"/>
      <c r="C749" s="203"/>
      <c r="D749" s="203"/>
      <c r="E749" s="203"/>
      <c r="F749" s="203"/>
      <c r="G749" s="203"/>
      <c r="H749" s="203"/>
      <c r="I749" s="203"/>
    </row>
    <row r="750" spans="2:9">
      <c r="B750" s="16"/>
      <c r="C750" s="17">
        <v>2014</v>
      </c>
      <c r="D750" s="17">
        <v>2015</v>
      </c>
      <c r="E750" s="17">
        <v>2016</v>
      </c>
      <c r="F750" s="17">
        <v>2017</v>
      </c>
      <c r="G750" s="17">
        <v>2018</v>
      </c>
      <c r="H750" s="17">
        <v>2019</v>
      </c>
      <c r="I750" s="17">
        <v>2020</v>
      </c>
    </row>
    <row r="751" spans="2:9">
      <c r="B751" s="92" t="s">
        <v>522</v>
      </c>
      <c r="C751" s="203"/>
      <c r="D751" s="203"/>
      <c r="E751" s="203"/>
      <c r="F751" s="203"/>
      <c r="G751" s="203"/>
      <c r="H751" s="203"/>
      <c r="I751" s="203"/>
    </row>
    <row r="752" spans="2:9">
      <c r="B752" s="93" t="s">
        <v>347</v>
      </c>
      <c r="C752" s="206">
        <v>14245.420546608455</v>
      </c>
      <c r="D752" s="206">
        <v>16315.841040715713</v>
      </c>
      <c r="E752" s="206">
        <v>17731.302078348843</v>
      </c>
      <c r="F752" s="206">
        <v>19432.457422646534</v>
      </c>
      <c r="G752" s="206">
        <v>26151.129010328499</v>
      </c>
      <c r="H752" s="206">
        <v>18341.553184939574</v>
      </c>
      <c r="I752" s="206">
        <v>20347.53779869157</v>
      </c>
    </row>
    <row r="753" spans="2:9">
      <c r="B753" s="93"/>
      <c r="C753" s="206"/>
      <c r="D753" s="206"/>
      <c r="E753" s="206"/>
      <c r="F753" s="206"/>
      <c r="G753" s="206"/>
      <c r="H753" s="206"/>
      <c r="I753" s="206"/>
    </row>
    <row r="754" spans="2:9">
      <c r="B754" s="93" t="s">
        <v>348</v>
      </c>
      <c r="C754" s="240">
        <v>14245.420546608455</v>
      </c>
      <c r="D754" s="240">
        <v>16315.841040715713</v>
      </c>
      <c r="E754" s="240">
        <v>17731.302078348843</v>
      </c>
      <c r="F754" s="240">
        <v>19432.457422646534</v>
      </c>
      <c r="G754" s="240">
        <v>26151.129010328499</v>
      </c>
      <c r="H754" s="240">
        <v>18341.553184939574</v>
      </c>
      <c r="I754" s="240">
        <v>20347.53779869157</v>
      </c>
    </row>
    <row r="755" spans="2:9">
      <c r="B755" s="96" t="s">
        <v>291</v>
      </c>
      <c r="C755" s="240">
        <v>7056.5658379729739</v>
      </c>
      <c r="D755" s="240">
        <v>5588.4688591183249</v>
      </c>
      <c r="E755" s="240">
        <v>4960.0636715415794</v>
      </c>
      <c r="F755" s="240">
        <v>2683.6270908613942</v>
      </c>
      <c r="G755" s="240">
        <v>3288.3148358685435</v>
      </c>
      <c r="H755" s="240">
        <v>2266.1411985452969</v>
      </c>
      <c r="I755" s="240">
        <v>2966.6966978839941</v>
      </c>
    </row>
    <row r="756" spans="2:9">
      <c r="B756" s="136" t="s">
        <v>292</v>
      </c>
      <c r="C756" s="240">
        <v>4013.9049867641979</v>
      </c>
      <c r="D756" s="240">
        <v>70.2600422413703</v>
      </c>
      <c r="E756" s="240">
        <v>950.5335709773467</v>
      </c>
      <c r="F756" s="240">
        <v>833.65205698463558</v>
      </c>
      <c r="G756" s="240">
        <v>910.81653529583082</v>
      </c>
      <c r="H756" s="240">
        <v>52.298199014577264</v>
      </c>
      <c r="I756" s="240">
        <v>118.83477369935862</v>
      </c>
    </row>
    <row r="757" spans="2:9">
      <c r="B757" s="136" t="s">
        <v>293</v>
      </c>
      <c r="C757" s="240">
        <v>1024.465576824344</v>
      </c>
      <c r="D757" s="240">
        <v>998.76167688403859</v>
      </c>
      <c r="E757" s="240">
        <v>1576.8715362110497</v>
      </c>
      <c r="F757" s="240">
        <v>1306.7807067181361</v>
      </c>
      <c r="G757" s="240">
        <v>910.85554457069895</v>
      </c>
      <c r="H757" s="240">
        <v>1068.0232387052763</v>
      </c>
      <c r="I757" s="240">
        <v>1344.4105634834686</v>
      </c>
    </row>
    <row r="758" spans="2:9" ht="15.6">
      <c r="B758" s="136" t="s">
        <v>533</v>
      </c>
      <c r="C758" s="240">
        <v>2018.1952743844315</v>
      </c>
      <c r="D758" s="240">
        <v>4519.4471399929162</v>
      </c>
      <c r="E758" s="240">
        <v>2432.6585643531835</v>
      </c>
      <c r="F758" s="240">
        <v>543.19432715862251</v>
      </c>
      <c r="G758" s="240">
        <v>1466.6427560020134</v>
      </c>
      <c r="H758" s="240">
        <v>1145.8197608254436</v>
      </c>
      <c r="I758" s="240">
        <v>1503.4513607011672</v>
      </c>
    </row>
    <row r="759" spans="2:9">
      <c r="B759" s="96" t="s">
        <v>294</v>
      </c>
      <c r="C759" s="240">
        <v>0.48555692419825069</v>
      </c>
      <c r="D759" s="240">
        <v>1.6152270612244901</v>
      </c>
      <c r="E759" s="240">
        <v>1.1876703090379008</v>
      </c>
      <c r="F759" s="240">
        <v>1.1918549781341108</v>
      </c>
      <c r="G759" s="240">
        <v>0.45321451749271136</v>
      </c>
      <c r="H759" s="240">
        <v>0.31065501603498541</v>
      </c>
      <c r="I759" s="240">
        <v>0.26322985568513119</v>
      </c>
    </row>
    <row r="760" spans="2:9">
      <c r="B760" s="96" t="s">
        <v>236</v>
      </c>
      <c r="C760" s="240">
        <v>7188.3691517112829</v>
      </c>
      <c r="D760" s="240">
        <v>10725.756954536164</v>
      </c>
      <c r="E760" s="240">
        <v>12770.05073649823</v>
      </c>
      <c r="F760" s="240">
        <v>16747.638476807006</v>
      </c>
      <c r="G760" s="240">
        <v>22862.360959942464</v>
      </c>
      <c r="H760" s="240">
        <v>16075.101331378242</v>
      </c>
      <c r="I760" s="240">
        <v>17380.577870951893</v>
      </c>
    </row>
    <row r="761" spans="2:9">
      <c r="B761" s="96"/>
      <c r="C761" s="206"/>
      <c r="D761" s="206"/>
      <c r="E761" s="206"/>
      <c r="F761" s="206"/>
      <c r="G761" s="206"/>
      <c r="H761" s="206"/>
      <c r="I761" s="206"/>
    </row>
    <row r="762" spans="2:9">
      <c r="B762" s="150" t="s">
        <v>349</v>
      </c>
      <c r="C762" s="240">
        <v>4940.6212765677183</v>
      </c>
      <c r="D762" s="240">
        <v>6695.0714528244926</v>
      </c>
      <c r="E762" s="240">
        <v>11030.12324569761</v>
      </c>
      <c r="F762" s="240">
        <v>13291.461023990179</v>
      </c>
      <c r="G762" s="240">
        <v>18298.156757833134</v>
      </c>
      <c r="H762" s="240">
        <v>12865.092107805884</v>
      </c>
      <c r="I762" s="240">
        <v>14276.601457820789</v>
      </c>
    </row>
    <row r="763" spans="2:9">
      <c r="B763" s="152" t="s">
        <v>291</v>
      </c>
      <c r="C763" s="240">
        <v>2801.1593671583746</v>
      </c>
      <c r="D763" s="240">
        <v>2226.7428372526574</v>
      </c>
      <c r="E763" s="240">
        <v>3185.3039112311903</v>
      </c>
      <c r="F763" s="240">
        <v>1755.3503596087915</v>
      </c>
      <c r="G763" s="240">
        <v>2746.480050486261</v>
      </c>
      <c r="H763" s="240">
        <v>1531.5950172174926</v>
      </c>
      <c r="I763" s="240">
        <v>1548.9514283321275</v>
      </c>
    </row>
    <row r="764" spans="2:9">
      <c r="B764" s="146" t="s">
        <v>292</v>
      </c>
      <c r="C764" s="240">
        <v>1699.4875062034112</v>
      </c>
      <c r="D764" s="240">
        <v>5.6663414788046644</v>
      </c>
      <c r="E764" s="240">
        <v>590.55361023483977</v>
      </c>
      <c r="F764" s="240">
        <v>643.6174748935864</v>
      </c>
      <c r="G764" s="240">
        <v>842.83111561005853</v>
      </c>
      <c r="H764" s="240">
        <v>1.3040141999999995</v>
      </c>
      <c r="I764" s="240">
        <v>30.510692597230328</v>
      </c>
    </row>
    <row r="765" spans="2:9">
      <c r="B765" s="146" t="s">
        <v>293</v>
      </c>
      <c r="C765" s="240">
        <v>344.55131904195332</v>
      </c>
      <c r="D765" s="240">
        <v>384.54046953918345</v>
      </c>
      <c r="E765" s="240">
        <v>722.49123165991239</v>
      </c>
      <c r="F765" s="240">
        <v>794.00269964941629</v>
      </c>
      <c r="G765" s="240">
        <v>554.21181918049592</v>
      </c>
      <c r="H765" s="240">
        <v>499.86161501979649</v>
      </c>
      <c r="I765" s="240">
        <v>530.13983649437239</v>
      </c>
    </row>
    <row r="766" spans="2:9" ht="15">
      <c r="B766" s="146" t="s">
        <v>531</v>
      </c>
      <c r="C766" s="240">
        <v>757.12054191301013</v>
      </c>
      <c r="D766" s="240">
        <v>1836.5360262346694</v>
      </c>
      <c r="E766" s="240">
        <v>1872.2590693364384</v>
      </c>
      <c r="F766" s="240">
        <v>317.7301850657887</v>
      </c>
      <c r="G766" s="240">
        <v>1349.4371156957068</v>
      </c>
      <c r="H766" s="240">
        <v>1030.429387997696</v>
      </c>
      <c r="I766" s="240">
        <v>988.3008992405247</v>
      </c>
    </row>
    <row r="767" spans="2:9">
      <c r="B767" s="152" t="s">
        <v>294</v>
      </c>
      <c r="C767" s="240" t="s">
        <v>124</v>
      </c>
      <c r="D767" s="240" t="s">
        <v>124</v>
      </c>
      <c r="E767" s="240" t="s">
        <v>124</v>
      </c>
      <c r="F767" s="240" t="s">
        <v>124</v>
      </c>
      <c r="G767" s="240" t="s">
        <v>124</v>
      </c>
      <c r="H767" s="240" t="s">
        <v>124</v>
      </c>
      <c r="I767" s="240"/>
    </row>
    <row r="768" spans="2:9">
      <c r="B768" s="152" t="s">
        <v>236</v>
      </c>
      <c r="C768" s="240">
        <v>2139.4619094093441</v>
      </c>
      <c r="D768" s="240">
        <v>4468.3286155718351</v>
      </c>
      <c r="E768" s="240">
        <v>7844.8193344664196</v>
      </c>
      <c r="F768" s="240">
        <v>11536.110664381387</v>
      </c>
      <c r="G768" s="240">
        <v>15551.676707346871</v>
      </c>
      <c r="H768" s="240">
        <v>11333.497090588391</v>
      </c>
      <c r="I768" s="240">
        <v>12727.650029488663</v>
      </c>
    </row>
    <row r="769" spans="2:9">
      <c r="B769" s="152"/>
      <c r="C769" s="240"/>
      <c r="D769" s="240"/>
      <c r="E769" s="240"/>
      <c r="F769" s="240"/>
      <c r="G769" s="240"/>
      <c r="H769" s="240"/>
      <c r="I769" s="240"/>
    </row>
    <row r="770" spans="2:9">
      <c r="B770" s="150" t="s">
        <v>350</v>
      </c>
      <c r="C770" s="240">
        <v>9304.7992700407358</v>
      </c>
      <c r="D770" s="240">
        <v>9620.7695878912218</v>
      </c>
      <c r="E770" s="240">
        <v>6701.1788326512351</v>
      </c>
      <c r="F770" s="240">
        <v>6140.9963986563553</v>
      </c>
      <c r="G770" s="240">
        <v>7852.9722524953668</v>
      </c>
      <c r="H770" s="240">
        <v>5476.4610771336893</v>
      </c>
      <c r="I770" s="240">
        <v>6070.9363408707823</v>
      </c>
    </row>
    <row r="771" spans="2:9">
      <c r="B771" s="152" t="s">
        <v>291</v>
      </c>
      <c r="C771" s="240">
        <v>4255.4064708145988</v>
      </c>
      <c r="D771" s="240">
        <v>3361.7260218656675</v>
      </c>
      <c r="E771" s="240">
        <v>1774.7597603103889</v>
      </c>
      <c r="F771" s="240">
        <v>928.27673125260276</v>
      </c>
      <c r="G771" s="240">
        <v>541.83478538228235</v>
      </c>
      <c r="H771" s="240">
        <v>734.54618132780456</v>
      </c>
      <c r="I771" s="240">
        <v>1417.7452695518668</v>
      </c>
    </row>
    <row r="772" spans="2:9">
      <c r="B772" s="146" t="s">
        <v>292</v>
      </c>
      <c r="C772" s="240">
        <v>2314.4174805607868</v>
      </c>
      <c r="D772" s="240">
        <v>64.593700762565646</v>
      </c>
      <c r="E772" s="240">
        <v>359.97996074250699</v>
      </c>
      <c r="F772" s="240">
        <v>190.03458209104917</v>
      </c>
      <c r="G772" s="240">
        <v>67.985419685772328</v>
      </c>
      <c r="H772" s="240">
        <v>50.99418481457726</v>
      </c>
      <c r="I772" s="240">
        <v>88.324081102128289</v>
      </c>
    </row>
    <row r="773" spans="2:9">
      <c r="B773" s="146" t="s">
        <v>293</v>
      </c>
      <c r="C773" s="240">
        <v>679.91425778239068</v>
      </c>
      <c r="D773" s="240">
        <v>614.2212073448552</v>
      </c>
      <c r="E773" s="240">
        <v>854.38030455113733</v>
      </c>
      <c r="F773" s="240">
        <v>512.77800706871972</v>
      </c>
      <c r="G773" s="240">
        <v>356.64372539020309</v>
      </c>
      <c r="H773" s="240">
        <v>568.16162368547987</v>
      </c>
      <c r="I773" s="240">
        <v>814.27072698909615</v>
      </c>
    </row>
    <row r="774" spans="2:9" ht="15">
      <c r="B774" s="146" t="s">
        <v>534</v>
      </c>
      <c r="C774" s="240">
        <v>1261.0747324714216</v>
      </c>
      <c r="D774" s="240">
        <v>2682.9111137582463</v>
      </c>
      <c r="E774" s="240">
        <v>560.39949501674494</v>
      </c>
      <c r="F774" s="240">
        <v>225.46414209283375</v>
      </c>
      <c r="G774" s="240">
        <v>117.20564030630653</v>
      </c>
      <c r="H774" s="240">
        <v>115.3903728277475</v>
      </c>
      <c r="I774" s="240">
        <v>515.15046146064242</v>
      </c>
    </row>
    <row r="775" spans="2:9">
      <c r="B775" s="152" t="s">
        <v>294</v>
      </c>
      <c r="C775" s="240">
        <v>0.48555692419825069</v>
      </c>
      <c r="D775" s="240">
        <v>1.6152270612244901</v>
      </c>
      <c r="E775" s="240">
        <v>1.1876703090379008</v>
      </c>
      <c r="F775" s="240">
        <v>1.1918549781341108</v>
      </c>
      <c r="G775" s="240">
        <v>0.45321451749271136</v>
      </c>
      <c r="H775" s="240">
        <v>0.31065501603498541</v>
      </c>
      <c r="I775" s="240">
        <v>0.26322985568513119</v>
      </c>
    </row>
    <row r="776" spans="2:9">
      <c r="B776" s="152" t="s">
        <v>236</v>
      </c>
      <c r="C776" s="240">
        <v>5048.9072423019388</v>
      </c>
      <c r="D776" s="240">
        <v>6257.4283389643288</v>
      </c>
      <c r="E776" s="240">
        <v>4925.2314020318099</v>
      </c>
      <c r="F776" s="240">
        <v>5211.5278124256183</v>
      </c>
      <c r="G776" s="240">
        <v>7310.6842525955926</v>
      </c>
      <c r="H776" s="240">
        <v>4741.6042407898512</v>
      </c>
      <c r="I776" s="240">
        <v>4652.927841463229</v>
      </c>
    </row>
    <row r="777" spans="2:9">
      <c r="B777" s="152"/>
      <c r="C777" s="206"/>
      <c r="D777" s="206"/>
      <c r="E777" s="206"/>
      <c r="F777" s="206"/>
      <c r="G777" s="206"/>
      <c r="H777" s="206"/>
      <c r="I777" s="206"/>
    </row>
    <row r="778" spans="2:9">
      <c r="B778" s="93" t="s">
        <v>351</v>
      </c>
      <c r="C778" s="240" t="s">
        <v>124</v>
      </c>
      <c r="D778" s="240" t="s">
        <v>124</v>
      </c>
      <c r="E778" s="240" t="s">
        <v>124</v>
      </c>
      <c r="F778" s="240" t="s">
        <v>124</v>
      </c>
      <c r="G778" s="240" t="s">
        <v>124</v>
      </c>
      <c r="H778" s="240" t="s">
        <v>124</v>
      </c>
      <c r="I778" s="240" t="s">
        <v>124</v>
      </c>
    </row>
    <row r="779" spans="2:9">
      <c r="B779" s="96" t="s">
        <v>309</v>
      </c>
      <c r="C779" s="240" t="s">
        <v>124</v>
      </c>
      <c r="D779" s="240" t="s">
        <v>124</v>
      </c>
      <c r="E779" s="240" t="s">
        <v>124</v>
      </c>
      <c r="F779" s="240" t="s">
        <v>124</v>
      </c>
      <c r="G779" s="240" t="s">
        <v>124</v>
      </c>
      <c r="H779" s="240" t="s">
        <v>124</v>
      </c>
      <c r="I779" s="240" t="s">
        <v>124</v>
      </c>
    </row>
    <row r="780" spans="2:9">
      <c r="B780" s="96" t="s">
        <v>310</v>
      </c>
      <c r="C780" s="240" t="s">
        <v>124</v>
      </c>
      <c r="D780" s="240" t="s">
        <v>124</v>
      </c>
      <c r="E780" s="240" t="s">
        <v>124</v>
      </c>
      <c r="F780" s="240" t="s">
        <v>124</v>
      </c>
      <c r="G780" s="240" t="s">
        <v>124</v>
      </c>
      <c r="H780" s="240" t="s">
        <v>124</v>
      </c>
      <c r="I780" s="240" t="s">
        <v>124</v>
      </c>
    </row>
    <row r="781" spans="2:9">
      <c r="B781" s="96" t="s">
        <v>311</v>
      </c>
      <c r="C781" s="240" t="s">
        <v>124</v>
      </c>
      <c r="D781" s="240" t="s">
        <v>124</v>
      </c>
      <c r="E781" s="240" t="s">
        <v>124</v>
      </c>
      <c r="F781" s="240" t="s">
        <v>124</v>
      </c>
      <c r="G781" s="240" t="s">
        <v>124</v>
      </c>
      <c r="H781" s="240" t="s">
        <v>124</v>
      </c>
      <c r="I781" s="240" t="s">
        <v>124</v>
      </c>
    </row>
    <row r="782" spans="2:9">
      <c r="B782" s="96" t="s">
        <v>312</v>
      </c>
      <c r="C782" s="240" t="s">
        <v>124</v>
      </c>
      <c r="D782" s="240" t="s">
        <v>124</v>
      </c>
      <c r="E782" s="240" t="s">
        <v>124</v>
      </c>
      <c r="F782" s="240" t="s">
        <v>124</v>
      </c>
      <c r="G782" s="240" t="s">
        <v>124</v>
      </c>
      <c r="H782" s="240" t="s">
        <v>124</v>
      </c>
      <c r="I782" s="240" t="s">
        <v>124</v>
      </c>
    </row>
    <row r="783" spans="2:9">
      <c r="B783" s="96" t="s">
        <v>313</v>
      </c>
      <c r="C783" s="240" t="s">
        <v>124</v>
      </c>
      <c r="D783" s="240" t="s">
        <v>124</v>
      </c>
      <c r="E783" s="240" t="s">
        <v>124</v>
      </c>
      <c r="F783" s="240" t="s">
        <v>124</v>
      </c>
      <c r="G783" s="240" t="s">
        <v>124</v>
      </c>
      <c r="H783" s="240" t="s">
        <v>124</v>
      </c>
      <c r="I783" s="240" t="s">
        <v>124</v>
      </c>
    </row>
    <row r="784" spans="2:9">
      <c r="B784" s="96" t="s">
        <v>314</v>
      </c>
      <c r="C784" s="240" t="s">
        <v>124</v>
      </c>
      <c r="D784" s="240" t="s">
        <v>124</v>
      </c>
      <c r="E784" s="240" t="s">
        <v>124</v>
      </c>
      <c r="F784" s="240" t="s">
        <v>124</v>
      </c>
      <c r="G784" s="240" t="s">
        <v>124</v>
      </c>
      <c r="H784" s="240" t="s">
        <v>124</v>
      </c>
      <c r="I784" s="240" t="s">
        <v>124</v>
      </c>
    </row>
    <row r="785" spans="2:9">
      <c r="B785" s="96"/>
      <c r="C785" s="36"/>
      <c r="D785" s="36"/>
      <c r="E785" s="36"/>
      <c r="F785" s="36"/>
      <c r="G785" s="36"/>
      <c r="H785" s="36"/>
      <c r="I785" s="36"/>
    </row>
    <row r="786" spans="2:9">
      <c r="B786" s="153" t="s">
        <v>352</v>
      </c>
      <c r="C786" s="240" t="s">
        <v>124</v>
      </c>
      <c r="D786" s="240" t="s">
        <v>124</v>
      </c>
      <c r="E786" s="240" t="s">
        <v>124</v>
      </c>
      <c r="F786" s="240" t="s">
        <v>124</v>
      </c>
      <c r="G786" s="240" t="s">
        <v>124</v>
      </c>
      <c r="H786" s="240" t="s">
        <v>124</v>
      </c>
      <c r="I786" s="240" t="s">
        <v>124</v>
      </c>
    </row>
    <row r="787" spans="2:9">
      <c r="B787" s="96" t="s">
        <v>309</v>
      </c>
      <c r="C787" s="240" t="s">
        <v>124</v>
      </c>
      <c r="D787" s="240" t="s">
        <v>124</v>
      </c>
      <c r="E787" s="240" t="s">
        <v>124</v>
      </c>
      <c r="F787" s="240" t="s">
        <v>124</v>
      </c>
      <c r="G787" s="240" t="s">
        <v>124</v>
      </c>
      <c r="H787" s="240" t="s">
        <v>124</v>
      </c>
      <c r="I787" s="240" t="s">
        <v>124</v>
      </c>
    </row>
    <row r="788" spans="2:9">
      <c r="B788" s="96" t="s">
        <v>310</v>
      </c>
      <c r="C788" s="240" t="s">
        <v>124</v>
      </c>
      <c r="D788" s="240" t="s">
        <v>124</v>
      </c>
      <c r="E788" s="240" t="s">
        <v>124</v>
      </c>
      <c r="F788" s="240" t="s">
        <v>124</v>
      </c>
      <c r="G788" s="240" t="s">
        <v>124</v>
      </c>
      <c r="H788" s="240" t="s">
        <v>124</v>
      </c>
      <c r="I788" s="240" t="s">
        <v>124</v>
      </c>
    </row>
    <row r="789" spans="2:9">
      <c r="B789" s="96" t="s">
        <v>311</v>
      </c>
      <c r="C789" s="240" t="s">
        <v>124</v>
      </c>
      <c r="D789" s="240" t="s">
        <v>124</v>
      </c>
      <c r="E789" s="240" t="s">
        <v>124</v>
      </c>
      <c r="F789" s="240" t="s">
        <v>124</v>
      </c>
      <c r="G789" s="240" t="s">
        <v>124</v>
      </c>
      <c r="H789" s="240" t="s">
        <v>124</v>
      </c>
      <c r="I789" s="240" t="s">
        <v>124</v>
      </c>
    </row>
    <row r="790" spans="2:9">
      <c r="B790" s="96" t="s">
        <v>312</v>
      </c>
      <c r="C790" s="240" t="s">
        <v>124</v>
      </c>
      <c r="D790" s="240" t="s">
        <v>124</v>
      </c>
      <c r="E790" s="240" t="s">
        <v>124</v>
      </c>
      <c r="F790" s="240" t="s">
        <v>124</v>
      </c>
      <c r="G790" s="240" t="s">
        <v>124</v>
      </c>
      <c r="H790" s="240" t="s">
        <v>124</v>
      </c>
      <c r="I790" s="240" t="s">
        <v>124</v>
      </c>
    </row>
    <row r="791" spans="2:9">
      <c r="B791" s="96" t="s">
        <v>313</v>
      </c>
      <c r="C791" s="240" t="s">
        <v>124</v>
      </c>
      <c r="D791" s="240" t="s">
        <v>124</v>
      </c>
      <c r="E791" s="240" t="s">
        <v>124</v>
      </c>
      <c r="F791" s="240" t="s">
        <v>124</v>
      </c>
      <c r="G791" s="240" t="s">
        <v>124</v>
      </c>
      <c r="H791" s="240" t="s">
        <v>124</v>
      </c>
      <c r="I791" s="240" t="s">
        <v>124</v>
      </c>
    </row>
    <row r="792" spans="2:9" ht="15" thickBot="1">
      <c r="B792" s="96" t="s">
        <v>314</v>
      </c>
      <c r="C792" s="240" t="s">
        <v>124</v>
      </c>
      <c r="D792" s="240" t="s">
        <v>124</v>
      </c>
      <c r="E792" s="240" t="s">
        <v>124</v>
      </c>
      <c r="F792" s="240" t="s">
        <v>124</v>
      </c>
      <c r="G792" s="240" t="s">
        <v>124</v>
      </c>
      <c r="H792" s="240" t="s">
        <v>124</v>
      </c>
      <c r="I792" s="240" t="s">
        <v>124</v>
      </c>
    </row>
    <row r="793" spans="2:9" ht="15" thickTop="1">
      <c r="B793" s="1320" t="s">
        <v>523</v>
      </c>
      <c r="C793" s="1320"/>
      <c r="D793" s="1320"/>
      <c r="E793" s="1320"/>
      <c r="F793" s="1320"/>
      <c r="G793" s="1320"/>
      <c r="H793" s="1320"/>
      <c r="I793" s="1320"/>
    </row>
    <row r="794" spans="2:9">
      <c r="B794" s="1321" t="s">
        <v>532</v>
      </c>
      <c r="C794" s="1325"/>
      <c r="D794" s="1325"/>
      <c r="E794" s="1325"/>
      <c r="F794" s="1325"/>
      <c r="G794" s="1325"/>
      <c r="H794" s="1325"/>
      <c r="I794" s="1325"/>
    </row>
    <row r="795" spans="2:9">
      <c r="B795" s="27"/>
      <c r="C795" s="203"/>
      <c r="D795" s="203"/>
      <c r="E795" s="203"/>
      <c r="F795" s="203"/>
      <c r="G795" s="203"/>
      <c r="H795" s="203"/>
      <c r="I795" s="203"/>
    </row>
    <row r="796" spans="2:9">
      <c r="B796" s="1319" t="s">
        <v>52</v>
      </c>
      <c r="C796" s="1319"/>
      <c r="D796" s="1319"/>
      <c r="E796" s="1319"/>
      <c r="F796" s="1319"/>
      <c r="G796" s="1319"/>
      <c r="H796" s="1319"/>
      <c r="I796" s="1319"/>
    </row>
    <row r="797" spans="2:9">
      <c r="B797" s="13" t="s">
        <v>51</v>
      </c>
      <c r="C797" s="203"/>
      <c r="D797" s="203"/>
      <c r="E797" s="203"/>
      <c r="F797" s="203"/>
      <c r="G797" s="203"/>
      <c r="H797" s="203"/>
      <c r="I797" s="203"/>
    </row>
    <row r="798" spans="2:9">
      <c r="B798" s="127" t="s">
        <v>172</v>
      </c>
      <c r="C798" s="203"/>
      <c r="D798" s="203"/>
      <c r="E798" s="203"/>
      <c r="F798" s="203"/>
      <c r="G798" s="203"/>
      <c r="H798" s="203"/>
      <c r="I798" s="203"/>
    </row>
    <row r="799" spans="2:9">
      <c r="B799" s="128"/>
      <c r="C799" s="203"/>
      <c r="D799" s="203"/>
      <c r="E799" s="203"/>
      <c r="F799" s="203"/>
      <c r="G799" s="203"/>
      <c r="H799" s="203"/>
      <c r="I799" s="203"/>
    </row>
    <row r="800" spans="2:9">
      <c r="B800" s="16"/>
      <c r="C800" s="17">
        <v>2014</v>
      </c>
      <c r="D800" s="17">
        <v>2015</v>
      </c>
      <c r="E800" s="17">
        <v>2016</v>
      </c>
      <c r="F800" s="17">
        <v>2017</v>
      </c>
      <c r="G800" s="17">
        <v>2018</v>
      </c>
      <c r="H800" s="17">
        <v>2019</v>
      </c>
      <c r="I800" s="17">
        <v>2020</v>
      </c>
    </row>
    <row r="801" spans="2:9">
      <c r="B801" s="92" t="s">
        <v>522</v>
      </c>
      <c r="C801" s="203"/>
      <c r="D801" s="203"/>
      <c r="E801" s="203"/>
      <c r="F801" s="203"/>
      <c r="G801" s="203"/>
      <c r="H801" s="203"/>
      <c r="I801" s="203"/>
    </row>
    <row r="802" spans="2:9">
      <c r="B802" s="82" t="s">
        <v>535</v>
      </c>
      <c r="C802" s="241">
        <v>9</v>
      </c>
      <c r="D802" s="241">
        <v>9</v>
      </c>
      <c r="E802" s="241">
        <v>12</v>
      </c>
      <c r="F802" s="241">
        <v>12</v>
      </c>
      <c r="G802" s="241">
        <v>12</v>
      </c>
      <c r="H802" s="241">
        <v>12</v>
      </c>
      <c r="I802" s="241">
        <v>12</v>
      </c>
    </row>
    <row r="803" spans="2:9">
      <c r="B803" s="242" t="s">
        <v>328</v>
      </c>
      <c r="C803" s="243" t="s">
        <v>139</v>
      </c>
      <c r="D803" s="243" t="s">
        <v>139</v>
      </c>
      <c r="E803" s="243" t="s">
        <v>139</v>
      </c>
      <c r="F803" s="243" t="s">
        <v>139</v>
      </c>
      <c r="G803" s="243" t="s">
        <v>139</v>
      </c>
      <c r="H803" s="243" t="s">
        <v>139</v>
      </c>
      <c r="I803" s="243" t="s">
        <v>139</v>
      </c>
    </row>
    <row r="804" spans="2:9">
      <c r="B804" s="242" t="s">
        <v>372</v>
      </c>
      <c r="C804" s="243" t="s">
        <v>139</v>
      </c>
      <c r="D804" s="243" t="s">
        <v>139</v>
      </c>
      <c r="E804" s="243" t="s">
        <v>139</v>
      </c>
      <c r="F804" s="243" t="s">
        <v>139</v>
      </c>
      <c r="G804" s="243" t="s">
        <v>139</v>
      </c>
      <c r="H804" s="243" t="s">
        <v>139</v>
      </c>
      <c r="I804" s="243" t="s">
        <v>139</v>
      </c>
    </row>
    <row r="805" spans="2:9">
      <c r="B805" s="242" t="s">
        <v>373</v>
      </c>
      <c r="C805" s="243" t="s">
        <v>139</v>
      </c>
      <c r="D805" s="243" t="s">
        <v>139</v>
      </c>
      <c r="E805" s="243" t="s">
        <v>139</v>
      </c>
      <c r="F805" s="243" t="s">
        <v>139</v>
      </c>
      <c r="G805" s="243" t="s">
        <v>139</v>
      </c>
      <c r="H805" s="243" t="s">
        <v>139</v>
      </c>
      <c r="I805" s="243" t="s">
        <v>139</v>
      </c>
    </row>
    <row r="806" spans="2:9">
      <c r="B806" s="242" t="s">
        <v>330</v>
      </c>
      <c r="C806" s="243" t="s">
        <v>139</v>
      </c>
      <c r="D806" s="243" t="s">
        <v>139</v>
      </c>
      <c r="E806" s="243" t="s">
        <v>139</v>
      </c>
      <c r="F806" s="243" t="s">
        <v>139</v>
      </c>
      <c r="G806" s="243" t="s">
        <v>139</v>
      </c>
      <c r="H806" s="243" t="s">
        <v>139</v>
      </c>
      <c r="I806" s="243" t="s">
        <v>139</v>
      </c>
    </row>
    <row r="807" spans="2:9">
      <c r="B807" s="242" t="s">
        <v>331</v>
      </c>
      <c r="C807" s="81">
        <v>9</v>
      </c>
      <c r="D807" s="81">
        <v>9</v>
      </c>
      <c r="E807" s="81">
        <v>12</v>
      </c>
      <c r="F807" s="81">
        <v>12</v>
      </c>
      <c r="G807" s="81">
        <v>12</v>
      </c>
      <c r="H807" s="81">
        <v>12</v>
      </c>
      <c r="I807" s="81">
        <v>12</v>
      </c>
    </row>
    <row r="808" spans="2:9">
      <c r="B808" s="242"/>
      <c r="C808" s="81"/>
      <c r="D808" s="81"/>
      <c r="E808" s="81"/>
      <c r="F808" s="81"/>
      <c r="G808" s="81"/>
      <c r="H808" s="81"/>
      <c r="I808" s="81"/>
    </row>
    <row r="809" spans="2:9">
      <c r="B809" s="82" t="s">
        <v>371</v>
      </c>
      <c r="C809" s="81">
        <v>9</v>
      </c>
      <c r="D809" s="81">
        <v>9</v>
      </c>
      <c r="E809" s="81">
        <v>12</v>
      </c>
      <c r="F809" s="81">
        <v>12</v>
      </c>
      <c r="G809" s="81">
        <v>12</v>
      </c>
      <c r="H809" s="81">
        <v>12</v>
      </c>
      <c r="I809" s="81">
        <v>12</v>
      </c>
    </row>
    <row r="810" spans="2:9">
      <c r="B810" s="242" t="s">
        <v>328</v>
      </c>
      <c r="C810" s="243" t="s">
        <v>139</v>
      </c>
      <c r="D810" s="243" t="s">
        <v>139</v>
      </c>
      <c r="E810" s="243" t="s">
        <v>139</v>
      </c>
      <c r="F810" s="243" t="s">
        <v>139</v>
      </c>
      <c r="G810" s="243" t="s">
        <v>139</v>
      </c>
      <c r="H810" s="243" t="s">
        <v>139</v>
      </c>
      <c r="I810" s="243" t="s">
        <v>139</v>
      </c>
    </row>
    <row r="811" spans="2:9">
      <c r="B811" s="242" t="s">
        <v>372</v>
      </c>
      <c r="C811" s="243" t="s">
        <v>139</v>
      </c>
      <c r="D811" s="243" t="s">
        <v>139</v>
      </c>
      <c r="E811" s="243" t="s">
        <v>139</v>
      </c>
      <c r="F811" s="243" t="s">
        <v>139</v>
      </c>
      <c r="G811" s="243" t="s">
        <v>139</v>
      </c>
      <c r="H811" s="243" t="s">
        <v>139</v>
      </c>
      <c r="I811" s="243" t="s">
        <v>139</v>
      </c>
    </row>
    <row r="812" spans="2:9">
      <c r="B812" s="242" t="s">
        <v>373</v>
      </c>
      <c r="C812" s="243" t="s">
        <v>139</v>
      </c>
      <c r="D812" s="243" t="s">
        <v>139</v>
      </c>
      <c r="E812" s="243" t="s">
        <v>139</v>
      </c>
      <c r="F812" s="243" t="s">
        <v>139</v>
      </c>
      <c r="G812" s="243" t="s">
        <v>139</v>
      </c>
      <c r="H812" s="243" t="s">
        <v>139</v>
      </c>
      <c r="I812" s="243" t="s">
        <v>139</v>
      </c>
    </row>
    <row r="813" spans="2:9">
      <c r="B813" s="242" t="s">
        <v>330</v>
      </c>
      <c r="C813" s="243" t="s">
        <v>139</v>
      </c>
      <c r="D813" s="243" t="s">
        <v>139</v>
      </c>
      <c r="E813" s="243" t="s">
        <v>139</v>
      </c>
      <c r="F813" s="243" t="s">
        <v>139</v>
      </c>
      <c r="G813" s="243" t="s">
        <v>139</v>
      </c>
      <c r="H813" s="243" t="s">
        <v>139</v>
      </c>
      <c r="I813" s="243" t="s">
        <v>139</v>
      </c>
    </row>
    <row r="814" spans="2:9">
      <c r="B814" s="242" t="s">
        <v>331</v>
      </c>
      <c r="C814" s="81">
        <v>9</v>
      </c>
      <c r="D814" s="81">
        <v>9</v>
      </c>
      <c r="E814" s="81">
        <v>12</v>
      </c>
      <c r="F814" s="81">
        <v>12</v>
      </c>
      <c r="G814" s="81">
        <v>12</v>
      </c>
      <c r="H814" s="81">
        <v>12</v>
      </c>
      <c r="I814" s="81">
        <v>12</v>
      </c>
    </row>
    <row r="815" spans="2:9">
      <c r="B815" s="242"/>
      <c r="C815" s="242"/>
      <c r="D815" s="242"/>
      <c r="E815" s="242"/>
      <c r="F815" s="242"/>
      <c r="G815" s="242"/>
      <c r="H815" s="242"/>
      <c r="I815" s="242"/>
    </row>
    <row r="816" spans="2:9">
      <c r="B816" s="82" t="s">
        <v>374</v>
      </c>
      <c r="C816" s="243" t="s">
        <v>139</v>
      </c>
      <c r="D816" s="243" t="s">
        <v>139</v>
      </c>
      <c r="E816" s="243" t="s">
        <v>139</v>
      </c>
      <c r="F816" s="243" t="s">
        <v>139</v>
      </c>
      <c r="G816" s="243" t="s">
        <v>139</v>
      </c>
      <c r="H816" s="243" t="s">
        <v>139</v>
      </c>
      <c r="I816" s="243" t="s">
        <v>139</v>
      </c>
    </row>
    <row r="817" spans="2:9">
      <c r="B817" s="242" t="s">
        <v>328</v>
      </c>
      <c r="C817" s="243" t="s">
        <v>139</v>
      </c>
      <c r="D817" s="243" t="s">
        <v>139</v>
      </c>
      <c r="E817" s="243" t="s">
        <v>139</v>
      </c>
      <c r="F817" s="243" t="s">
        <v>139</v>
      </c>
      <c r="G817" s="243" t="s">
        <v>139</v>
      </c>
      <c r="H817" s="243" t="s">
        <v>139</v>
      </c>
      <c r="I817" s="243" t="s">
        <v>139</v>
      </c>
    </row>
    <row r="818" spans="2:9">
      <c r="B818" s="242" t="s">
        <v>372</v>
      </c>
      <c r="C818" s="243" t="s">
        <v>139</v>
      </c>
      <c r="D818" s="243" t="s">
        <v>139</v>
      </c>
      <c r="E818" s="243" t="s">
        <v>139</v>
      </c>
      <c r="F818" s="243" t="s">
        <v>139</v>
      </c>
      <c r="G818" s="243" t="s">
        <v>139</v>
      </c>
      <c r="H818" s="243" t="s">
        <v>139</v>
      </c>
      <c r="I818" s="243" t="s">
        <v>139</v>
      </c>
    </row>
    <row r="819" spans="2:9">
      <c r="B819" s="242" t="s">
        <v>373</v>
      </c>
      <c r="C819" s="243" t="s">
        <v>139</v>
      </c>
      <c r="D819" s="243" t="s">
        <v>139</v>
      </c>
      <c r="E819" s="243" t="s">
        <v>139</v>
      </c>
      <c r="F819" s="243" t="s">
        <v>139</v>
      </c>
      <c r="G819" s="243" t="s">
        <v>139</v>
      </c>
      <c r="H819" s="243" t="s">
        <v>139</v>
      </c>
      <c r="I819" s="243" t="s">
        <v>139</v>
      </c>
    </row>
    <row r="820" spans="2:9">
      <c r="B820" s="242" t="s">
        <v>330</v>
      </c>
      <c r="C820" s="243" t="s">
        <v>139</v>
      </c>
      <c r="D820" s="243" t="s">
        <v>139</v>
      </c>
      <c r="E820" s="243" t="s">
        <v>139</v>
      </c>
      <c r="F820" s="243" t="s">
        <v>139</v>
      </c>
      <c r="G820" s="243" t="s">
        <v>139</v>
      </c>
      <c r="H820" s="243" t="s">
        <v>139</v>
      </c>
      <c r="I820" s="243" t="s">
        <v>139</v>
      </c>
    </row>
    <row r="821" spans="2:9" ht="15" thickBot="1">
      <c r="B821" s="242" t="s">
        <v>331</v>
      </c>
      <c r="C821" s="243" t="s">
        <v>139</v>
      </c>
      <c r="D821" s="243" t="s">
        <v>139</v>
      </c>
      <c r="E821" s="243" t="s">
        <v>139</v>
      </c>
      <c r="F821" s="243" t="s">
        <v>139</v>
      </c>
      <c r="G821" s="243" t="s">
        <v>139</v>
      </c>
      <c r="H821" s="243" t="s">
        <v>139</v>
      </c>
      <c r="I821" s="243" t="s">
        <v>139</v>
      </c>
    </row>
    <row r="822" spans="2:9" ht="15" thickTop="1">
      <c r="B822" s="1320" t="s">
        <v>523</v>
      </c>
      <c r="C822" s="1320"/>
      <c r="D822" s="1320"/>
      <c r="E822" s="1320"/>
      <c r="F822" s="1320"/>
      <c r="G822" s="1320"/>
      <c r="H822" s="1320"/>
      <c r="I822" s="1320"/>
    </row>
    <row r="823" spans="2:9">
      <c r="B823" s="134"/>
      <c r="C823" s="203"/>
      <c r="D823" s="203"/>
      <c r="E823" s="203"/>
      <c r="F823" s="203"/>
      <c r="G823" s="203"/>
      <c r="H823" s="203"/>
      <c r="I823" s="203"/>
    </row>
    <row r="824" spans="2:9">
      <c r="B824" s="1319" t="s">
        <v>54</v>
      </c>
      <c r="C824" s="1319"/>
      <c r="D824" s="1319"/>
      <c r="E824" s="1319"/>
      <c r="F824" s="1319"/>
      <c r="G824" s="1319"/>
      <c r="H824" s="1319"/>
      <c r="I824" s="1319"/>
    </row>
    <row r="825" spans="2:9">
      <c r="B825" s="13" t="s">
        <v>53</v>
      </c>
      <c r="C825" s="203"/>
      <c r="D825" s="203"/>
      <c r="E825" s="203"/>
      <c r="F825" s="203"/>
      <c r="G825" s="203"/>
      <c r="H825" s="203"/>
      <c r="I825" s="203"/>
    </row>
    <row r="826" spans="2:9">
      <c r="B826" s="134" t="s">
        <v>376</v>
      </c>
      <c r="C826" s="203"/>
      <c r="D826" s="203"/>
      <c r="E826" s="203"/>
      <c r="F826" s="203"/>
      <c r="G826" s="203"/>
      <c r="H826" s="203"/>
      <c r="I826" s="203"/>
    </row>
    <row r="827" spans="2:9">
      <c r="B827" s="134"/>
      <c r="C827" s="203"/>
      <c r="D827" s="203"/>
      <c r="E827" s="203"/>
      <c r="F827" s="203"/>
      <c r="G827" s="203"/>
      <c r="H827" s="203"/>
      <c r="I827" s="203"/>
    </row>
    <row r="828" spans="2:9">
      <c r="B828" s="16"/>
      <c r="C828" s="17">
        <v>2014</v>
      </c>
      <c r="D828" s="17">
        <v>2015</v>
      </c>
      <c r="E828" s="17">
        <v>2016</v>
      </c>
      <c r="F828" s="17">
        <v>2017</v>
      </c>
      <c r="G828" s="17">
        <v>2018</v>
      </c>
      <c r="H828" s="17">
        <v>2019</v>
      </c>
      <c r="I828" s="17">
        <v>2020</v>
      </c>
    </row>
    <row r="829" spans="2:9">
      <c r="B829" s="92" t="s">
        <v>522</v>
      </c>
      <c r="C829" s="203"/>
      <c r="D829" s="203"/>
      <c r="E829" s="203"/>
      <c r="F829" s="203"/>
      <c r="G829" s="203"/>
      <c r="H829" s="203"/>
      <c r="I829" s="203"/>
    </row>
    <row r="830" spans="2:9">
      <c r="B830" s="93" t="s">
        <v>378</v>
      </c>
      <c r="C830" s="244">
        <v>50.662999999999997</v>
      </c>
      <c r="D830" s="244">
        <v>46.230999999999995</v>
      </c>
      <c r="E830" s="244">
        <v>42.033000000000001</v>
      </c>
      <c r="F830" s="244">
        <v>48.522000000000006</v>
      </c>
      <c r="G830" s="244">
        <v>61.204999999999998</v>
      </c>
      <c r="H830" s="244">
        <v>48.278999999999996</v>
      </c>
      <c r="I830" s="244">
        <v>48.136000000000003</v>
      </c>
    </row>
    <row r="831" spans="2:9">
      <c r="B831" s="96" t="s">
        <v>291</v>
      </c>
      <c r="C831" s="244">
        <v>14.445999999999998</v>
      </c>
      <c r="D831" s="244">
        <v>10.978999999999999</v>
      </c>
      <c r="E831" s="244">
        <v>9.5909999999999993</v>
      </c>
      <c r="F831" s="244">
        <v>9.8559999999999999</v>
      </c>
      <c r="G831" s="244">
        <v>8.2170000000000005</v>
      </c>
      <c r="H831" s="244">
        <v>7.7750000000000004</v>
      </c>
      <c r="I831" s="244">
        <v>7.5979999999999999</v>
      </c>
    </row>
    <row r="832" spans="2:9" ht="15.6">
      <c r="B832" s="136" t="s">
        <v>518</v>
      </c>
      <c r="C832" s="244">
        <v>4.2489999999999997</v>
      </c>
      <c r="D832" s="244">
        <v>2.0270000000000001</v>
      </c>
      <c r="E832" s="244">
        <v>0.76</v>
      </c>
      <c r="F832" s="244">
        <v>0.68799999999999994</v>
      </c>
      <c r="G832" s="244">
        <v>0.39300000000000002</v>
      </c>
      <c r="H832" s="244">
        <v>0.186</v>
      </c>
      <c r="I832" s="244">
        <v>0.32300000000000001</v>
      </c>
    </row>
    <row r="833" spans="2:9" ht="15.6">
      <c r="B833" s="136" t="s">
        <v>519</v>
      </c>
      <c r="C833" s="244">
        <v>10.196999999999999</v>
      </c>
      <c r="D833" s="244">
        <v>8.952</v>
      </c>
      <c r="E833" s="244">
        <v>8.8309999999999995</v>
      </c>
      <c r="F833" s="244">
        <v>9.1679999999999993</v>
      </c>
      <c r="G833" s="244">
        <v>7.8239999999999998</v>
      </c>
      <c r="H833" s="244">
        <v>7.5890000000000004</v>
      </c>
      <c r="I833" s="244">
        <v>7.2750000000000004</v>
      </c>
    </row>
    <row r="834" spans="2:9">
      <c r="B834" s="96" t="s">
        <v>294</v>
      </c>
      <c r="C834" s="244">
        <v>2.8000000000000001E-2</v>
      </c>
      <c r="D834" s="244">
        <v>2.5000000000000001E-2</v>
      </c>
      <c r="E834" s="244">
        <v>3.5999999999999997E-2</v>
      </c>
      <c r="F834" s="244">
        <v>2.4E-2</v>
      </c>
      <c r="G834" s="244">
        <v>2E-3</v>
      </c>
      <c r="H834" s="244">
        <v>0.02</v>
      </c>
      <c r="I834" s="244">
        <v>2.8000000000000001E-2</v>
      </c>
    </row>
    <row r="835" spans="2:9" ht="16.2" thickBot="1">
      <c r="B835" s="96" t="s">
        <v>322</v>
      </c>
      <c r="C835" s="244">
        <v>36.189</v>
      </c>
      <c r="D835" s="244">
        <v>35.226999999999997</v>
      </c>
      <c r="E835" s="244">
        <v>32.405999999999999</v>
      </c>
      <c r="F835" s="244">
        <v>38.642000000000003</v>
      </c>
      <c r="G835" s="244">
        <v>52.985999999999997</v>
      </c>
      <c r="H835" s="244">
        <v>40.483999999999995</v>
      </c>
      <c r="I835" s="244">
        <v>40.51</v>
      </c>
    </row>
    <row r="836" spans="2:9" ht="15" thickTop="1">
      <c r="B836" s="1320" t="s">
        <v>523</v>
      </c>
      <c r="C836" s="1320"/>
      <c r="D836" s="1320"/>
      <c r="E836" s="1320"/>
      <c r="F836" s="1320"/>
      <c r="G836" s="1320"/>
      <c r="H836" s="1320"/>
      <c r="I836" s="1320"/>
    </row>
    <row r="837" spans="2:9">
      <c r="B837" s="1316" t="s">
        <v>524</v>
      </c>
      <c r="C837" s="1316"/>
      <c r="D837" s="1316"/>
      <c r="E837" s="1316"/>
      <c r="F837" s="1316"/>
      <c r="G837" s="1316"/>
      <c r="H837" s="1316"/>
      <c r="I837" s="1316"/>
    </row>
    <row r="838" spans="2:9">
      <c r="B838" s="141"/>
      <c r="C838" s="203"/>
      <c r="D838" s="203"/>
      <c r="E838" s="203"/>
      <c r="F838" s="203"/>
      <c r="G838" s="203"/>
      <c r="H838" s="203"/>
      <c r="I838" s="203"/>
    </row>
    <row r="839" spans="2:9">
      <c r="B839" s="1319" t="s">
        <v>56</v>
      </c>
      <c r="C839" s="1319"/>
      <c r="D839" s="1319"/>
      <c r="E839" s="1319"/>
      <c r="F839" s="1319"/>
      <c r="G839" s="1319"/>
      <c r="H839" s="1319"/>
      <c r="I839" s="1319"/>
    </row>
    <row r="840" spans="2:9">
      <c r="B840" s="13" t="s">
        <v>55</v>
      </c>
      <c r="C840" s="203"/>
      <c r="D840" s="203"/>
      <c r="E840" s="203"/>
      <c r="F840" s="203"/>
      <c r="G840" s="203"/>
      <c r="H840" s="203"/>
      <c r="I840" s="203"/>
    </row>
    <row r="841" spans="2:9">
      <c r="B841" s="142" t="s">
        <v>379</v>
      </c>
      <c r="C841" s="203"/>
      <c r="D841" s="203"/>
      <c r="E841" s="203"/>
      <c r="F841" s="203"/>
      <c r="G841" s="203"/>
      <c r="H841" s="203"/>
      <c r="I841" s="203"/>
    </row>
    <row r="842" spans="2:9">
      <c r="B842" s="143"/>
      <c r="C842" s="203"/>
      <c r="D842" s="203"/>
      <c r="E842" s="203"/>
      <c r="F842" s="203"/>
      <c r="G842" s="203"/>
      <c r="H842" s="203"/>
      <c r="I842" s="203"/>
    </row>
    <row r="843" spans="2:9">
      <c r="B843" s="16"/>
      <c r="C843" s="17">
        <v>2014</v>
      </c>
      <c r="D843" s="17">
        <v>2015</v>
      </c>
      <c r="E843" s="17">
        <v>2016</v>
      </c>
      <c r="F843" s="17">
        <v>2017</v>
      </c>
      <c r="G843" s="17">
        <v>2018</v>
      </c>
      <c r="H843" s="17">
        <v>2019</v>
      </c>
      <c r="I843" s="17">
        <v>2020</v>
      </c>
    </row>
    <row r="844" spans="2:9">
      <c r="B844" s="92" t="s">
        <v>522</v>
      </c>
      <c r="C844" s="203"/>
      <c r="D844" s="203"/>
      <c r="E844" s="203"/>
      <c r="F844" s="203"/>
      <c r="G844" s="203"/>
      <c r="H844" s="203"/>
      <c r="I844" s="203"/>
    </row>
    <row r="845" spans="2:9">
      <c r="B845" s="93" t="s">
        <v>380</v>
      </c>
      <c r="C845" s="36">
        <v>14245.420546608453</v>
      </c>
      <c r="D845" s="36">
        <v>16315.841040715934</v>
      </c>
      <c r="E845" s="36">
        <v>17731.302078348843</v>
      </c>
      <c r="F845" s="36">
        <v>19432.457422646534</v>
      </c>
      <c r="G845" s="36">
        <v>26151.129010328499</v>
      </c>
      <c r="H845" s="36">
        <v>18341.553184939574</v>
      </c>
      <c r="I845" s="36">
        <v>20347.53779869157</v>
      </c>
    </row>
    <row r="846" spans="2:9">
      <c r="B846" s="96" t="s">
        <v>291</v>
      </c>
      <c r="C846" s="36">
        <v>7056.565837972973</v>
      </c>
      <c r="D846" s="36">
        <v>5919.0797454375661</v>
      </c>
      <c r="E846" s="36">
        <v>4960.0636715415794</v>
      </c>
      <c r="F846" s="36">
        <v>2683.6270908613938</v>
      </c>
      <c r="G846" s="36">
        <v>3288.3148358685435</v>
      </c>
      <c r="H846" s="36">
        <v>2266.1411985452969</v>
      </c>
      <c r="I846" s="36">
        <v>2966.6966978839941</v>
      </c>
    </row>
    <row r="847" spans="2:9" ht="15.6">
      <c r="B847" s="136" t="s">
        <v>518</v>
      </c>
      <c r="C847" s="36">
        <v>4013.9049867641979</v>
      </c>
      <c r="D847" s="36">
        <v>3016.7594246247522</v>
      </c>
      <c r="E847" s="36">
        <v>950.5335709773467</v>
      </c>
      <c r="F847" s="36">
        <v>833.65205698463558</v>
      </c>
      <c r="G847" s="36">
        <v>910.81653529583082</v>
      </c>
      <c r="H847" s="36">
        <v>52.298199014577264</v>
      </c>
      <c r="I847" s="36">
        <v>118.83477369935862</v>
      </c>
    </row>
    <row r="848" spans="2:9" ht="15.6">
      <c r="B848" s="136" t="s">
        <v>519</v>
      </c>
      <c r="C848" s="36">
        <v>3042.6608512087751</v>
      </c>
      <c r="D848" s="36">
        <v>2902.3203208128139</v>
      </c>
      <c r="E848" s="36">
        <v>4009.5301005642332</v>
      </c>
      <c r="F848" s="36">
        <v>1849.9750338767583</v>
      </c>
      <c r="G848" s="36">
        <v>2377.4983005727122</v>
      </c>
      <c r="H848" s="36">
        <v>2213.8429995307197</v>
      </c>
      <c r="I848" s="36">
        <v>2847.8619241846359</v>
      </c>
    </row>
    <row r="849" spans="2:9">
      <c r="B849" s="96" t="s">
        <v>294</v>
      </c>
      <c r="C849" s="36">
        <v>0.48555692419825069</v>
      </c>
      <c r="D849" s="36">
        <v>1.6152270612244899</v>
      </c>
      <c r="E849" s="36">
        <v>1.1876703090379008</v>
      </c>
      <c r="F849" s="36">
        <v>1.1918549781341108</v>
      </c>
      <c r="G849" s="36">
        <v>0.45321451749271136</v>
      </c>
      <c r="H849" s="36">
        <v>0.31065501603498541</v>
      </c>
      <c r="I849" s="36">
        <v>0.26322985568513119</v>
      </c>
    </row>
    <row r="850" spans="2:9" ht="16.2" thickBot="1">
      <c r="B850" s="96" t="s">
        <v>322</v>
      </c>
      <c r="C850" s="36">
        <v>7188.3691517112829</v>
      </c>
      <c r="D850" s="36">
        <v>10395.146068217142</v>
      </c>
      <c r="E850" s="36">
        <v>12770.05073649823</v>
      </c>
      <c r="F850" s="36">
        <v>16747.638476807006</v>
      </c>
      <c r="G850" s="36">
        <v>22862.360959942464</v>
      </c>
      <c r="H850" s="36">
        <v>16075.101331378242</v>
      </c>
      <c r="I850" s="36">
        <v>17380.577870951893</v>
      </c>
    </row>
    <row r="851" spans="2:9" ht="15.6" thickTop="1" thickBot="1">
      <c r="B851" s="1320" t="s">
        <v>523</v>
      </c>
      <c r="C851" s="1320"/>
      <c r="D851" s="1320"/>
      <c r="E851" s="1320"/>
      <c r="F851" s="1320"/>
      <c r="G851" s="1320"/>
      <c r="H851" s="1320"/>
      <c r="I851" s="1320"/>
    </row>
    <row r="852" spans="2:9" ht="15" thickTop="1">
      <c r="B852" s="1324" t="s">
        <v>524</v>
      </c>
      <c r="C852" s="1320"/>
      <c r="D852" s="1320"/>
      <c r="E852" s="1320"/>
      <c r="F852" s="1320"/>
      <c r="G852" s="1320"/>
      <c r="H852" s="1320"/>
      <c r="I852" s="1320"/>
    </row>
    <row r="853" spans="2:9">
      <c r="B853" s="27"/>
      <c r="C853" s="203"/>
      <c r="D853" s="203"/>
      <c r="E853" s="203"/>
      <c r="F853" s="203"/>
      <c r="G853" s="203"/>
      <c r="H853" s="203"/>
      <c r="I853" s="203"/>
    </row>
    <row r="854" spans="2:9">
      <c r="B854" s="1319" t="s">
        <v>58</v>
      </c>
      <c r="C854" s="1319"/>
      <c r="D854" s="1319"/>
      <c r="E854" s="1319"/>
      <c r="F854" s="1319"/>
      <c r="G854" s="1319"/>
      <c r="H854" s="1319"/>
      <c r="I854" s="1319"/>
    </row>
    <row r="855" spans="2:9">
      <c r="B855" s="13" t="s">
        <v>57</v>
      </c>
      <c r="C855" s="203"/>
      <c r="D855" s="203"/>
      <c r="E855" s="203"/>
      <c r="F855" s="203"/>
      <c r="G855" s="203"/>
      <c r="H855" s="203"/>
      <c r="I855" s="203"/>
    </row>
    <row r="856" spans="2:9">
      <c r="B856" s="142" t="s">
        <v>384</v>
      </c>
      <c r="C856" s="203"/>
      <c r="D856" s="203"/>
      <c r="E856" s="203"/>
      <c r="F856" s="203"/>
      <c r="G856" s="203"/>
      <c r="H856" s="203"/>
      <c r="I856" s="203"/>
    </row>
    <row r="857" spans="2:9">
      <c r="B857" s="142"/>
      <c r="C857" s="203"/>
      <c r="D857" s="203"/>
      <c r="E857" s="203"/>
      <c r="F857" s="203"/>
      <c r="G857" s="203"/>
      <c r="H857" s="203"/>
      <c r="I857" s="203"/>
    </row>
    <row r="858" spans="2:9">
      <c r="B858" s="16"/>
      <c r="C858" s="17">
        <v>2014</v>
      </c>
      <c r="D858" s="17">
        <v>2015</v>
      </c>
      <c r="E858" s="17">
        <v>2016</v>
      </c>
      <c r="F858" s="17">
        <v>2017</v>
      </c>
      <c r="G858" s="17">
        <v>2018</v>
      </c>
      <c r="H858" s="17">
        <v>2019</v>
      </c>
      <c r="I858" s="17">
        <v>2020</v>
      </c>
    </row>
    <row r="859" spans="2:9">
      <c r="B859" s="93" t="s">
        <v>385</v>
      </c>
      <c r="C859" s="244" t="s">
        <v>139</v>
      </c>
      <c r="D859" s="244" t="s">
        <v>139</v>
      </c>
      <c r="E859" s="244" t="s">
        <v>139</v>
      </c>
      <c r="F859" s="244" t="s">
        <v>139</v>
      </c>
      <c r="G859" s="244" t="s">
        <v>139</v>
      </c>
      <c r="H859" s="244" t="s">
        <v>139</v>
      </c>
      <c r="I859" s="244" t="s">
        <v>139</v>
      </c>
    </row>
    <row r="860" spans="2:9">
      <c r="B860" s="93"/>
      <c r="C860" s="203"/>
      <c r="D860" s="203"/>
      <c r="E860" s="203"/>
      <c r="F860" s="203"/>
      <c r="G860" s="203"/>
      <c r="H860" s="203"/>
      <c r="I860" s="203"/>
    </row>
    <row r="861" spans="2:9">
      <c r="B861" s="92" t="s">
        <v>536</v>
      </c>
      <c r="C861" s="132"/>
      <c r="D861" s="132"/>
      <c r="E861" s="132"/>
      <c r="F861" s="132"/>
      <c r="G861" s="132"/>
      <c r="H861" s="132"/>
      <c r="I861" s="132"/>
    </row>
    <row r="862" spans="2:9">
      <c r="B862" s="103" t="s">
        <v>386</v>
      </c>
      <c r="C862" s="244" t="s">
        <v>139</v>
      </c>
      <c r="D862" s="244" t="s">
        <v>139</v>
      </c>
      <c r="E862" s="244" t="s">
        <v>139</v>
      </c>
      <c r="F862" s="244" t="s">
        <v>139</v>
      </c>
      <c r="G862" s="244" t="s">
        <v>139</v>
      </c>
      <c r="H862" s="244" t="s">
        <v>139</v>
      </c>
      <c r="I862" s="244" t="s">
        <v>139</v>
      </c>
    </row>
    <row r="863" spans="2:9">
      <c r="B863" s="96" t="s">
        <v>291</v>
      </c>
      <c r="C863" s="244" t="s">
        <v>139</v>
      </c>
      <c r="D863" s="244" t="s">
        <v>139</v>
      </c>
      <c r="E863" s="244" t="s">
        <v>139</v>
      </c>
      <c r="F863" s="244" t="s">
        <v>139</v>
      </c>
      <c r="G863" s="244" t="s">
        <v>139</v>
      </c>
      <c r="H863" s="244" t="s">
        <v>139</v>
      </c>
      <c r="I863" s="244" t="s">
        <v>139</v>
      </c>
    </row>
    <row r="864" spans="2:9">
      <c r="B864" s="136" t="s">
        <v>292</v>
      </c>
      <c r="C864" s="244" t="s">
        <v>139</v>
      </c>
      <c r="D864" s="244" t="s">
        <v>139</v>
      </c>
      <c r="E864" s="244" t="s">
        <v>139</v>
      </c>
      <c r="F864" s="244" t="s">
        <v>139</v>
      </c>
      <c r="G864" s="244" t="s">
        <v>139</v>
      </c>
      <c r="H864" s="244" t="s">
        <v>139</v>
      </c>
      <c r="I864" s="244" t="s">
        <v>139</v>
      </c>
    </row>
    <row r="865" spans="2:9">
      <c r="B865" s="136" t="s">
        <v>293</v>
      </c>
      <c r="C865" s="244" t="s">
        <v>139</v>
      </c>
      <c r="D865" s="244" t="s">
        <v>139</v>
      </c>
      <c r="E865" s="244" t="s">
        <v>139</v>
      </c>
      <c r="F865" s="244" t="s">
        <v>139</v>
      </c>
      <c r="G865" s="244" t="s">
        <v>139</v>
      </c>
      <c r="H865" s="244" t="s">
        <v>139</v>
      </c>
      <c r="I865" s="244" t="s">
        <v>139</v>
      </c>
    </row>
    <row r="866" spans="2:9">
      <c r="B866" s="96" t="s">
        <v>294</v>
      </c>
      <c r="C866" s="244" t="s">
        <v>139</v>
      </c>
      <c r="D866" s="244" t="s">
        <v>139</v>
      </c>
      <c r="E866" s="244" t="s">
        <v>139</v>
      </c>
      <c r="F866" s="244" t="s">
        <v>139</v>
      </c>
      <c r="G866" s="244" t="s">
        <v>139</v>
      </c>
      <c r="H866" s="244" t="s">
        <v>139</v>
      </c>
      <c r="I866" s="244" t="s">
        <v>139</v>
      </c>
    </row>
    <row r="867" spans="2:9">
      <c r="B867" s="96" t="s">
        <v>236</v>
      </c>
      <c r="C867" s="244" t="s">
        <v>139</v>
      </c>
      <c r="D867" s="244" t="s">
        <v>139</v>
      </c>
      <c r="E867" s="244" t="s">
        <v>139</v>
      </c>
      <c r="F867" s="244" t="s">
        <v>139</v>
      </c>
      <c r="G867" s="244" t="s">
        <v>139</v>
      </c>
      <c r="H867" s="244" t="s">
        <v>139</v>
      </c>
      <c r="I867" s="244" t="s">
        <v>139</v>
      </c>
    </row>
    <row r="868" spans="2:9">
      <c r="B868" s="96"/>
      <c r="C868" s="203"/>
      <c r="D868" s="203"/>
      <c r="E868" s="203"/>
      <c r="F868" s="203"/>
      <c r="G868" s="203"/>
      <c r="H868" s="203"/>
      <c r="I868" s="203"/>
    </row>
    <row r="869" spans="2:9">
      <c r="B869" s="103" t="s">
        <v>387</v>
      </c>
      <c r="C869" s="244" t="s">
        <v>139</v>
      </c>
      <c r="D869" s="244" t="s">
        <v>139</v>
      </c>
      <c r="E869" s="244" t="s">
        <v>139</v>
      </c>
      <c r="F869" s="244" t="s">
        <v>139</v>
      </c>
      <c r="G869" s="244" t="s">
        <v>139</v>
      </c>
      <c r="H869" s="244" t="s">
        <v>139</v>
      </c>
      <c r="I869" s="244" t="s">
        <v>139</v>
      </c>
    </row>
    <row r="870" spans="2:9">
      <c r="B870" s="96" t="s">
        <v>291</v>
      </c>
      <c r="C870" s="244" t="s">
        <v>139</v>
      </c>
      <c r="D870" s="244" t="s">
        <v>139</v>
      </c>
      <c r="E870" s="244" t="s">
        <v>139</v>
      </c>
      <c r="F870" s="244" t="s">
        <v>139</v>
      </c>
      <c r="G870" s="244" t="s">
        <v>139</v>
      </c>
      <c r="H870" s="244" t="s">
        <v>139</v>
      </c>
      <c r="I870" s="244" t="s">
        <v>139</v>
      </c>
    </row>
    <row r="871" spans="2:9">
      <c r="B871" s="136" t="s">
        <v>292</v>
      </c>
      <c r="C871" s="244" t="s">
        <v>139</v>
      </c>
      <c r="D871" s="244" t="s">
        <v>139</v>
      </c>
      <c r="E871" s="244" t="s">
        <v>139</v>
      </c>
      <c r="F871" s="244" t="s">
        <v>139</v>
      </c>
      <c r="G871" s="244" t="s">
        <v>139</v>
      </c>
      <c r="H871" s="244" t="s">
        <v>139</v>
      </c>
      <c r="I871" s="244" t="s">
        <v>139</v>
      </c>
    </row>
    <row r="872" spans="2:9">
      <c r="B872" s="136" t="s">
        <v>293</v>
      </c>
      <c r="C872" s="244" t="s">
        <v>139</v>
      </c>
      <c r="D872" s="244" t="s">
        <v>139</v>
      </c>
      <c r="E872" s="244" t="s">
        <v>139</v>
      </c>
      <c r="F872" s="244" t="s">
        <v>139</v>
      </c>
      <c r="G872" s="244" t="s">
        <v>139</v>
      </c>
      <c r="H872" s="244" t="s">
        <v>139</v>
      </c>
      <c r="I872" s="244" t="s">
        <v>139</v>
      </c>
    </row>
    <row r="873" spans="2:9">
      <c r="B873" s="96" t="s">
        <v>294</v>
      </c>
      <c r="C873" s="244" t="s">
        <v>139</v>
      </c>
      <c r="D873" s="244" t="s">
        <v>139</v>
      </c>
      <c r="E873" s="244" t="s">
        <v>139</v>
      </c>
      <c r="F873" s="244" t="s">
        <v>139</v>
      </c>
      <c r="G873" s="244" t="s">
        <v>139</v>
      </c>
      <c r="H873" s="244" t="s">
        <v>139</v>
      </c>
      <c r="I873" s="244" t="s">
        <v>139</v>
      </c>
    </row>
    <row r="874" spans="2:9" ht="15" thickBot="1">
      <c r="B874" s="96" t="s">
        <v>236</v>
      </c>
      <c r="C874" s="244" t="s">
        <v>139</v>
      </c>
      <c r="D874" s="244" t="s">
        <v>139</v>
      </c>
      <c r="E874" s="244" t="s">
        <v>139</v>
      </c>
      <c r="F874" s="244" t="s">
        <v>139</v>
      </c>
      <c r="G874" s="244" t="s">
        <v>139</v>
      </c>
      <c r="H874" s="244" t="s">
        <v>139</v>
      </c>
      <c r="I874" s="244" t="s">
        <v>139</v>
      </c>
    </row>
    <row r="875" spans="2:9" ht="15" thickTop="1">
      <c r="B875" s="1320" t="s">
        <v>523</v>
      </c>
      <c r="C875" s="1320"/>
      <c r="D875" s="1320"/>
      <c r="E875" s="1320"/>
      <c r="F875" s="1320"/>
      <c r="G875" s="1320"/>
      <c r="H875" s="1320"/>
      <c r="I875" s="1320"/>
    </row>
    <row r="876" spans="2:9">
      <c r="B876" s="143"/>
      <c r="C876" s="203"/>
      <c r="D876" s="203"/>
      <c r="E876" s="203"/>
      <c r="F876" s="203"/>
      <c r="G876" s="203"/>
      <c r="H876" s="203"/>
      <c r="I876" s="203"/>
    </row>
    <row r="877" spans="2:9">
      <c r="B877" s="24" t="s">
        <v>60</v>
      </c>
      <c r="C877" s="245"/>
      <c r="D877" s="245"/>
      <c r="E877" s="245"/>
      <c r="F877" s="245"/>
      <c r="G877" s="245"/>
      <c r="H877" s="245"/>
      <c r="I877" s="245"/>
    </row>
    <row r="878" spans="2:9">
      <c r="B878" s="13" t="s">
        <v>59</v>
      </c>
      <c r="C878" s="203"/>
      <c r="D878" s="203"/>
      <c r="E878" s="203"/>
      <c r="F878" s="203"/>
      <c r="G878" s="203"/>
      <c r="H878" s="203"/>
      <c r="I878" s="203"/>
    </row>
    <row r="879" spans="2:9">
      <c r="B879" s="142" t="s">
        <v>318</v>
      </c>
      <c r="C879" s="203"/>
      <c r="D879" s="203"/>
      <c r="E879" s="203"/>
      <c r="F879" s="203"/>
      <c r="G879" s="203"/>
      <c r="H879" s="203"/>
      <c r="I879" s="203"/>
    </row>
    <row r="880" spans="2:9">
      <c r="B880" s="142"/>
      <c r="C880" s="203"/>
      <c r="D880" s="203"/>
      <c r="E880" s="203"/>
      <c r="F880" s="203"/>
      <c r="G880" s="203"/>
      <c r="H880" s="203"/>
      <c r="I880" s="203"/>
    </row>
    <row r="881" spans="2:9">
      <c r="B881" s="16"/>
      <c r="C881" s="17">
        <v>2014</v>
      </c>
      <c r="D881" s="17">
        <v>2015</v>
      </c>
      <c r="E881" s="17">
        <v>2016</v>
      </c>
      <c r="F881" s="17">
        <v>2017</v>
      </c>
      <c r="G881" s="17">
        <v>2018</v>
      </c>
      <c r="H881" s="17">
        <v>2019</v>
      </c>
      <c r="I881" s="17">
        <v>2020</v>
      </c>
    </row>
    <row r="882" spans="2:9">
      <c r="B882" s="93" t="s">
        <v>388</v>
      </c>
      <c r="C882" s="244" t="s">
        <v>139</v>
      </c>
      <c r="D882" s="244" t="s">
        <v>139</v>
      </c>
      <c r="E882" s="244" t="s">
        <v>139</v>
      </c>
      <c r="F882" s="244" t="s">
        <v>139</v>
      </c>
      <c r="G882" s="244" t="s">
        <v>139</v>
      </c>
      <c r="H882" s="244" t="s">
        <v>139</v>
      </c>
      <c r="I882" s="244" t="s">
        <v>139</v>
      </c>
    </row>
    <row r="883" spans="2:9">
      <c r="B883" s="93"/>
      <c r="C883" s="132"/>
      <c r="D883" s="132"/>
      <c r="E883" s="132"/>
      <c r="F883" s="132"/>
      <c r="G883" s="132"/>
      <c r="H883" s="132"/>
      <c r="I883" s="132"/>
    </row>
    <row r="884" spans="2:9">
      <c r="B884" s="92" t="s">
        <v>536</v>
      </c>
      <c r="C884" s="132"/>
      <c r="D884" s="132"/>
      <c r="E884" s="132"/>
      <c r="F884" s="132"/>
      <c r="G884" s="132"/>
      <c r="H884" s="132"/>
      <c r="I884" s="132"/>
    </row>
    <row r="885" spans="2:9">
      <c r="B885" s="103" t="s">
        <v>386</v>
      </c>
      <c r="C885" s="244" t="s">
        <v>139</v>
      </c>
      <c r="D885" s="244" t="s">
        <v>139</v>
      </c>
      <c r="E885" s="244" t="s">
        <v>139</v>
      </c>
      <c r="F885" s="244" t="s">
        <v>139</v>
      </c>
      <c r="G885" s="244" t="s">
        <v>139</v>
      </c>
      <c r="H885" s="244" t="s">
        <v>139</v>
      </c>
      <c r="I885" s="244" t="s">
        <v>139</v>
      </c>
    </row>
    <row r="886" spans="2:9">
      <c r="B886" s="96" t="s">
        <v>291</v>
      </c>
      <c r="C886" s="244" t="s">
        <v>139</v>
      </c>
      <c r="D886" s="244" t="s">
        <v>139</v>
      </c>
      <c r="E886" s="244" t="s">
        <v>139</v>
      </c>
      <c r="F886" s="244" t="s">
        <v>139</v>
      </c>
      <c r="G886" s="244" t="s">
        <v>139</v>
      </c>
      <c r="H886" s="244" t="s">
        <v>139</v>
      </c>
      <c r="I886" s="244" t="s">
        <v>139</v>
      </c>
    </row>
    <row r="887" spans="2:9">
      <c r="B887" s="136" t="s">
        <v>292</v>
      </c>
      <c r="C887" s="244" t="s">
        <v>139</v>
      </c>
      <c r="D887" s="244" t="s">
        <v>139</v>
      </c>
      <c r="E887" s="244" t="s">
        <v>139</v>
      </c>
      <c r="F887" s="244" t="s">
        <v>139</v>
      </c>
      <c r="G887" s="244" t="s">
        <v>139</v>
      </c>
      <c r="H887" s="244" t="s">
        <v>139</v>
      </c>
      <c r="I887" s="244" t="s">
        <v>139</v>
      </c>
    </row>
    <row r="888" spans="2:9">
      <c r="B888" s="136" t="s">
        <v>293</v>
      </c>
      <c r="C888" s="244" t="s">
        <v>139</v>
      </c>
      <c r="D888" s="244" t="s">
        <v>139</v>
      </c>
      <c r="E888" s="244" t="s">
        <v>139</v>
      </c>
      <c r="F888" s="244" t="s">
        <v>139</v>
      </c>
      <c r="G888" s="244" t="s">
        <v>139</v>
      </c>
      <c r="H888" s="244" t="s">
        <v>139</v>
      </c>
      <c r="I888" s="244" t="s">
        <v>139</v>
      </c>
    </row>
    <row r="889" spans="2:9">
      <c r="B889" s="96" t="s">
        <v>294</v>
      </c>
      <c r="C889" s="244" t="s">
        <v>139</v>
      </c>
      <c r="D889" s="244" t="s">
        <v>139</v>
      </c>
      <c r="E889" s="244" t="s">
        <v>139</v>
      </c>
      <c r="F889" s="244" t="s">
        <v>139</v>
      </c>
      <c r="G889" s="244" t="s">
        <v>139</v>
      </c>
      <c r="H889" s="244" t="s">
        <v>139</v>
      </c>
      <c r="I889" s="244" t="s">
        <v>139</v>
      </c>
    </row>
    <row r="890" spans="2:9">
      <c r="B890" s="96" t="s">
        <v>236</v>
      </c>
      <c r="C890" s="244" t="s">
        <v>139</v>
      </c>
      <c r="D890" s="244" t="s">
        <v>139</v>
      </c>
      <c r="E890" s="244" t="s">
        <v>139</v>
      </c>
      <c r="F890" s="244" t="s">
        <v>139</v>
      </c>
      <c r="G890" s="244" t="s">
        <v>139</v>
      </c>
      <c r="H890" s="244" t="s">
        <v>139</v>
      </c>
      <c r="I890" s="244" t="s">
        <v>139</v>
      </c>
    </row>
    <row r="891" spans="2:9">
      <c r="B891" s="96"/>
      <c r="C891" s="132"/>
      <c r="D891" s="132"/>
      <c r="E891" s="132"/>
      <c r="F891" s="132"/>
      <c r="G891" s="132"/>
      <c r="H891" s="132"/>
      <c r="I891" s="132"/>
    </row>
    <row r="892" spans="2:9">
      <c r="B892" s="103" t="s">
        <v>387</v>
      </c>
      <c r="C892" s="244" t="s">
        <v>139</v>
      </c>
      <c r="D892" s="244" t="s">
        <v>139</v>
      </c>
      <c r="E892" s="244" t="s">
        <v>139</v>
      </c>
      <c r="F892" s="244" t="s">
        <v>139</v>
      </c>
      <c r="G892" s="244" t="s">
        <v>139</v>
      </c>
      <c r="H892" s="244" t="s">
        <v>139</v>
      </c>
      <c r="I892" s="244" t="s">
        <v>139</v>
      </c>
    </row>
    <row r="893" spans="2:9">
      <c r="B893" s="96" t="s">
        <v>291</v>
      </c>
      <c r="C893" s="244" t="s">
        <v>139</v>
      </c>
      <c r="D893" s="244" t="s">
        <v>139</v>
      </c>
      <c r="E893" s="244" t="s">
        <v>139</v>
      </c>
      <c r="F893" s="244" t="s">
        <v>139</v>
      </c>
      <c r="G893" s="244" t="s">
        <v>139</v>
      </c>
      <c r="H893" s="244" t="s">
        <v>139</v>
      </c>
      <c r="I893" s="244" t="s">
        <v>139</v>
      </c>
    </row>
    <row r="894" spans="2:9">
      <c r="B894" s="136" t="s">
        <v>292</v>
      </c>
      <c r="C894" s="244" t="s">
        <v>139</v>
      </c>
      <c r="D894" s="244" t="s">
        <v>139</v>
      </c>
      <c r="E894" s="244" t="s">
        <v>139</v>
      </c>
      <c r="F894" s="244" t="s">
        <v>139</v>
      </c>
      <c r="G894" s="244" t="s">
        <v>139</v>
      </c>
      <c r="H894" s="244" t="s">
        <v>139</v>
      </c>
      <c r="I894" s="244" t="s">
        <v>139</v>
      </c>
    </row>
    <row r="895" spans="2:9">
      <c r="B895" s="136" t="s">
        <v>293</v>
      </c>
      <c r="C895" s="244" t="s">
        <v>139</v>
      </c>
      <c r="D895" s="244" t="s">
        <v>139</v>
      </c>
      <c r="E895" s="244" t="s">
        <v>139</v>
      </c>
      <c r="F895" s="244" t="s">
        <v>139</v>
      </c>
      <c r="G895" s="244" t="s">
        <v>139</v>
      </c>
      <c r="H895" s="244" t="s">
        <v>139</v>
      </c>
      <c r="I895" s="244" t="s">
        <v>139</v>
      </c>
    </row>
    <row r="896" spans="2:9">
      <c r="B896" s="96" t="s">
        <v>294</v>
      </c>
      <c r="C896" s="244" t="s">
        <v>139</v>
      </c>
      <c r="D896" s="244" t="s">
        <v>139</v>
      </c>
      <c r="E896" s="244" t="s">
        <v>139</v>
      </c>
      <c r="F896" s="244" t="s">
        <v>139</v>
      </c>
      <c r="G896" s="244" t="s">
        <v>139</v>
      </c>
      <c r="H896" s="244" t="s">
        <v>139</v>
      </c>
      <c r="I896" s="244" t="s">
        <v>139</v>
      </c>
    </row>
    <row r="897" spans="2:9" ht="15" thickBot="1">
      <c r="B897" s="96" t="s">
        <v>236</v>
      </c>
      <c r="C897" s="244" t="s">
        <v>139</v>
      </c>
      <c r="D897" s="244" t="s">
        <v>139</v>
      </c>
      <c r="E897" s="244" t="s">
        <v>139</v>
      </c>
      <c r="F897" s="244" t="s">
        <v>139</v>
      </c>
      <c r="G897" s="244" t="s">
        <v>139</v>
      </c>
      <c r="H897" s="244" t="s">
        <v>139</v>
      </c>
      <c r="I897" s="244" t="s">
        <v>139</v>
      </c>
    </row>
    <row r="898" spans="2:9" ht="15" thickTop="1">
      <c r="B898" s="1320" t="s">
        <v>523</v>
      </c>
      <c r="C898" s="1320"/>
      <c r="D898" s="1320"/>
      <c r="E898" s="1320"/>
      <c r="F898" s="1320"/>
      <c r="G898" s="1320"/>
      <c r="H898" s="1320"/>
      <c r="I898" s="1320"/>
    </row>
    <row r="899" spans="2:9">
      <c r="B899" s="1316"/>
      <c r="C899" s="1316"/>
      <c r="D899" s="1316"/>
      <c r="E899" s="1316"/>
      <c r="F899" s="1316"/>
      <c r="G899" s="1316"/>
      <c r="H899" s="1316"/>
      <c r="I899" s="1316"/>
    </row>
    <row r="900" spans="2:9">
      <c r="B900" s="14"/>
      <c r="C900" s="203"/>
      <c r="D900" s="203"/>
      <c r="E900" s="203"/>
      <c r="F900" s="203"/>
      <c r="G900" s="203"/>
      <c r="H900" s="203"/>
      <c r="I900" s="203"/>
    </row>
    <row r="901" spans="2:9">
      <c r="B901" s="24" t="s">
        <v>64</v>
      </c>
      <c r="C901" s="245"/>
      <c r="D901" s="245"/>
      <c r="E901" s="245"/>
      <c r="F901" s="245"/>
      <c r="G901" s="245"/>
      <c r="H901" s="245"/>
      <c r="I901" s="245"/>
    </row>
    <row r="902" spans="2:9">
      <c r="B902" s="13" t="s">
        <v>63</v>
      </c>
      <c r="C902" s="203"/>
      <c r="D902" s="203"/>
      <c r="E902" s="203"/>
      <c r="F902" s="203"/>
      <c r="G902" s="203"/>
      <c r="H902" s="203"/>
      <c r="I902" s="203"/>
    </row>
    <row r="903" spans="2:9">
      <c r="B903" s="14"/>
      <c r="C903" s="203"/>
      <c r="D903" s="203"/>
      <c r="E903" s="203"/>
      <c r="F903" s="203"/>
      <c r="G903" s="203"/>
      <c r="H903" s="203"/>
      <c r="I903" s="203"/>
    </row>
    <row r="904" spans="2:9">
      <c r="B904" s="1305" t="s">
        <v>389</v>
      </c>
      <c r="C904" s="1328" t="s">
        <v>390</v>
      </c>
      <c r="D904" s="1328" t="s">
        <v>391</v>
      </c>
      <c r="E904" s="1330" t="s">
        <v>392</v>
      </c>
      <c r="F904" s="1328" t="s">
        <v>393</v>
      </c>
      <c r="G904" s="1328" t="s">
        <v>394</v>
      </c>
      <c r="H904" s="1330" t="s">
        <v>395</v>
      </c>
      <c r="I904" s="1330"/>
    </row>
    <row r="905" spans="2:9">
      <c r="B905" s="1335"/>
      <c r="C905" s="1336"/>
      <c r="D905" s="1336"/>
      <c r="E905" s="1336"/>
      <c r="F905" s="1336"/>
      <c r="G905" s="1336"/>
      <c r="H905" s="1336"/>
      <c r="I905" s="1329"/>
    </row>
    <row r="906" spans="2:9" ht="15" thickBot="1">
      <c r="B906" s="915" t="s">
        <v>1451</v>
      </c>
      <c r="C906" s="916" t="s">
        <v>397</v>
      </c>
      <c r="D906" s="916" t="s">
        <v>398</v>
      </c>
      <c r="E906" s="916" t="s">
        <v>399</v>
      </c>
      <c r="F906" s="916" t="s">
        <v>400</v>
      </c>
      <c r="G906" s="916" t="s">
        <v>409</v>
      </c>
      <c r="H906" s="916" t="s">
        <v>402</v>
      </c>
      <c r="I906" s="248"/>
    </row>
    <row r="907" spans="2:9" s="906" customFormat="1" ht="15" thickTop="1">
      <c r="B907" s="286" t="s">
        <v>1452</v>
      </c>
      <c r="C907" s="394" t="s">
        <v>409</v>
      </c>
      <c r="D907" s="394" t="s">
        <v>1453</v>
      </c>
      <c r="E907" s="394" t="s">
        <v>399</v>
      </c>
      <c r="F907" s="394" t="s">
        <v>413</v>
      </c>
      <c r="G907" s="394" t="s">
        <v>409</v>
      </c>
      <c r="H907" s="394" t="s">
        <v>402</v>
      </c>
      <c r="I907" s="394"/>
    </row>
    <row r="908" spans="2:9" s="906" customFormat="1">
      <c r="B908" s="286" t="s">
        <v>1454</v>
      </c>
      <c r="C908" s="394" t="s">
        <v>409</v>
      </c>
      <c r="D908" s="394" t="s">
        <v>1453</v>
      </c>
      <c r="E908" s="394" t="s">
        <v>408</v>
      </c>
      <c r="F908" s="394" t="s">
        <v>413</v>
      </c>
      <c r="G908" s="394" t="s">
        <v>409</v>
      </c>
      <c r="H908" s="394" t="s">
        <v>402</v>
      </c>
      <c r="I908" s="394"/>
    </row>
    <row r="909" spans="2:9" s="906" customFormat="1" ht="15" thickBot="1">
      <c r="B909" s="917" t="s">
        <v>1455</v>
      </c>
      <c r="C909" s="398" t="s">
        <v>409</v>
      </c>
      <c r="D909" s="398" t="s">
        <v>1453</v>
      </c>
      <c r="E909" s="398" t="s">
        <v>408</v>
      </c>
      <c r="F909" s="398" t="s">
        <v>413</v>
      </c>
      <c r="G909" s="398" t="s">
        <v>409</v>
      </c>
      <c r="H909" s="398" t="s">
        <v>402</v>
      </c>
      <c r="I909" s="394"/>
    </row>
    <row r="910" spans="2:9" ht="15" thickTop="1">
      <c r="B910" s="1327"/>
      <c r="C910" s="1327"/>
      <c r="D910" s="1327"/>
      <c r="E910" s="203"/>
      <c r="F910" s="203"/>
      <c r="G910" s="203"/>
      <c r="H910" s="203"/>
      <c r="I910" s="203"/>
    </row>
    <row r="911" spans="2:9">
      <c r="B911" s="1305" t="s">
        <v>389</v>
      </c>
      <c r="C911" s="1328" t="s">
        <v>415</v>
      </c>
      <c r="D911" s="1330" t="s">
        <v>416</v>
      </c>
      <c r="E911" s="1330" t="s">
        <v>417</v>
      </c>
      <c r="F911" s="1330" t="s">
        <v>418</v>
      </c>
      <c r="G911" s="1328" t="s">
        <v>419</v>
      </c>
      <c r="H911" s="1328"/>
      <c r="I911" s="1328"/>
    </row>
    <row r="912" spans="2:9">
      <c r="B912" s="1335"/>
      <c r="C912" s="1336"/>
      <c r="D912" s="1336"/>
      <c r="E912" s="1336"/>
      <c r="F912" s="1336"/>
      <c r="G912" s="919" t="s">
        <v>420</v>
      </c>
      <c r="H912" s="919" t="s">
        <v>421</v>
      </c>
      <c r="I912" s="249"/>
    </row>
    <row r="913" spans="2:9" ht="15" thickBot="1">
      <c r="B913" s="915" t="s">
        <v>1451</v>
      </c>
      <c r="C913" s="916" t="s">
        <v>423</v>
      </c>
      <c r="D913" s="920">
        <v>0.66666666666666663</v>
      </c>
      <c r="E913" s="920" t="s">
        <v>918</v>
      </c>
      <c r="F913" s="920" t="s">
        <v>139</v>
      </c>
      <c r="G913" s="296">
        <v>0.33333333333333331</v>
      </c>
      <c r="H913" s="792">
        <v>0.66666666666666663</v>
      </c>
      <c r="I913" s="252"/>
    </row>
    <row r="914" spans="2:9" s="906" customFormat="1" ht="15" thickTop="1">
      <c r="B914" s="286" t="s">
        <v>1452</v>
      </c>
      <c r="C914" s="394" t="s">
        <v>423</v>
      </c>
      <c r="D914" s="288" t="s">
        <v>1456</v>
      </c>
      <c r="E914" s="288" t="s">
        <v>919</v>
      </c>
      <c r="F914" s="288" t="s">
        <v>139</v>
      </c>
      <c r="G914" s="399">
        <v>4.1666666666666664E-2</v>
      </c>
      <c r="H914" s="918">
        <v>0.94791666666666663</v>
      </c>
      <c r="I914" s="918"/>
    </row>
    <row r="915" spans="2:9" s="906" customFormat="1">
      <c r="B915" s="286" t="s">
        <v>1454</v>
      </c>
      <c r="C915" s="394" t="s">
        <v>429</v>
      </c>
      <c r="D915" s="288">
        <v>0.65625</v>
      </c>
      <c r="E915" s="288" t="s">
        <v>919</v>
      </c>
      <c r="F915" s="288" t="s">
        <v>139</v>
      </c>
      <c r="G915" s="399">
        <v>4.1666666666666664E-2</v>
      </c>
      <c r="H915" s="918">
        <v>0.94791666666666663</v>
      </c>
      <c r="I915" s="918"/>
    </row>
    <row r="916" spans="2:9" s="906" customFormat="1" ht="15" thickBot="1">
      <c r="B916" s="917" t="s">
        <v>1455</v>
      </c>
      <c r="C916" s="398" t="s">
        <v>429</v>
      </c>
      <c r="D916" s="921">
        <v>0.65625</v>
      </c>
      <c r="E916" s="921" t="s">
        <v>919</v>
      </c>
      <c r="F916" s="921" t="s">
        <v>139</v>
      </c>
      <c r="G916" s="298">
        <v>4.1666666666666664E-2</v>
      </c>
      <c r="H916" s="793">
        <v>0.94791666666666663</v>
      </c>
      <c r="I916" s="918"/>
    </row>
    <row r="917" spans="2:9" ht="15" thickTop="1">
      <c r="B917" s="888"/>
      <c r="C917" s="888"/>
      <c r="D917" s="888"/>
      <c r="E917" s="203"/>
      <c r="F917" s="203"/>
      <c r="G917" s="203"/>
      <c r="H917" s="203"/>
      <c r="I917" s="203"/>
    </row>
    <row r="918" spans="2:9">
      <c r="B918" s="1331"/>
      <c r="C918" s="1331"/>
      <c r="D918" s="1331"/>
      <c r="E918" s="203"/>
      <c r="F918" s="203"/>
      <c r="G918" s="203"/>
      <c r="H918" s="203"/>
      <c r="I918" s="203"/>
    </row>
    <row r="919" spans="2:9">
      <c r="B919" s="24" t="s">
        <v>72</v>
      </c>
      <c r="C919" s="245"/>
      <c r="D919" s="245"/>
      <c r="E919" s="245"/>
      <c r="F919" s="245"/>
      <c r="G919" s="245"/>
      <c r="H919" s="245"/>
      <c r="I919" s="245"/>
    </row>
    <row r="920" spans="2:9">
      <c r="B920" s="13" t="s">
        <v>71</v>
      </c>
      <c r="C920" s="235"/>
      <c r="D920" s="235"/>
      <c r="E920" s="235"/>
      <c r="F920" s="235"/>
      <c r="G920" s="235"/>
      <c r="H920" s="235"/>
      <c r="I920" s="235"/>
    </row>
    <row r="921" spans="2:9">
      <c r="B921" s="14"/>
      <c r="C921" s="203"/>
      <c r="D921" s="203"/>
      <c r="E921" s="203"/>
      <c r="F921" s="203"/>
      <c r="G921" s="203"/>
      <c r="H921" s="203"/>
      <c r="I921" s="203"/>
    </row>
    <row r="922" spans="2:9" ht="24">
      <c r="B922" s="180" t="s">
        <v>389</v>
      </c>
      <c r="C922" s="253" t="s">
        <v>392</v>
      </c>
      <c r="D922" s="253" t="s">
        <v>434</v>
      </c>
      <c r="E922" s="253" t="s">
        <v>435</v>
      </c>
      <c r="F922" s="253" t="s">
        <v>436</v>
      </c>
      <c r="G922" s="253" t="s">
        <v>437</v>
      </c>
      <c r="H922" s="254"/>
      <c r="I922" s="254"/>
    </row>
    <row r="923" spans="2:9" ht="15" thickBot="1">
      <c r="B923" s="255" t="s">
        <v>515</v>
      </c>
      <c r="C923" s="256" t="s">
        <v>124</v>
      </c>
      <c r="D923" s="257" t="s">
        <v>124</v>
      </c>
      <c r="E923" s="257" t="s">
        <v>124</v>
      </c>
      <c r="F923" s="257" t="s">
        <v>124</v>
      </c>
      <c r="G923" s="257" t="s">
        <v>124</v>
      </c>
      <c r="H923" s="254"/>
      <c r="I923" s="254"/>
    </row>
    <row r="924" spans="2:9" ht="15" thickTop="1">
      <c r="B924" s="1326" t="s">
        <v>486</v>
      </c>
      <c r="C924" s="1327"/>
      <c r="D924" s="1327"/>
      <c r="E924" s="254"/>
      <c r="F924" s="254"/>
      <c r="G924" s="254"/>
      <c r="H924" s="254"/>
      <c r="I924" s="254"/>
    </row>
    <row r="925" spans="2:9">
      <c r="B925" s="258"/>
      <c r="C925" s="254"/>
      <c r="D925" s="254"/>
      <c r="E925" s="254"/>
      <c r="F925" s="254"/>
      <c r="G925" s="254"/>
      <c r="H925" s="254"/>
      <c r="I925" s="254"/>
    </row>
    <row r="926" spans="2:9">
      <c r="B926" s="14"/>
      <c r="C926" s="259"/>
      <c r="D926" s="259"/>
      <c r="E926" s="259"/>
      <c r="F926" s="259"/>
      <c r="G926" s="259"/>
      <c r="H926" s="259"/>
      <c r="I926" s="259"/>
    </row>
    <row r="927" spans="2:9">
      <c r="B927" s="24" t="s">
        <v>83</v>
      </c>
      <c r="C927" s="245"/>
      <c r="D927" s="245"/>
      <c r="E927" s="245"/>
      <c r="F927" s="245"/>
      <c r="G927" s="245"/>
      <c r="H927" s="245"/>
      <c r="I927" s="245"/>
    </row>
    <row r="928" spans="2:9">
      <c r="B928" s="13" t="s">
        <v>82</v>
      </c>
      <c r="C928" s="259"/>
      <c r="D928" s="259"/>
      <c r="E928" s="259"/>
      <c r="F928" s="259"/>
      <c r="G928" s="259"/>
      <c r="H928" s="259"/>
      <c r="I928" s="259"/>
    </row>
    <row r="929" spans="2:9">
      <c r="B929" s="14"/>
      <c r="C929" s="259"/>
      <c r="D929" s="259"/>
      <c r="E929" s="259"/>
      <c r="F929" s="259"/>
      <c r="G929" s="259"/>
      <c r="H929" s="259"/>
      <c r="I929" s="259"/>
    </row>
    <row r="930" spans="2:9">
      <c r="B930" s="1305" t="s">
        <v>444</v>
      </c>
      <c r="C930" s="1330" t="s">
        <v>445</v>
      </c>
      <c r="D930" s="1330" t="s">
        <v>392</v>
      </c>
      <c r="E930" s="1330" t="s">
        <v>446</v>
      </c>
      <c r="F930" s="1330" t="s">
        <v>447</v>
      </c>
      <c r="G930" s="1330" t="s">
        <v>448</v>
      </c>
      <c r="H930" s="1330" t="s">
        <v>449</v>
      </c>
      <c r="I930" s="1330"/>
    </row>
    <row r="931" spans="2:9">
      <c r="B931" s="1335"/>
      <c r="C931" s="1336"/>
      <c r="D931" s="1336"/>
      <c r="E931" s="1336"/>
      <c r="F931" s="1336"/>
      <c r="G931" s="1336"/>
      <c r="H931" s="1336"/>
      <c r="I931" s="1329"/>
    </row>
    <row r="932" spans="2:9" ht="15" thickBot="1">
      <c r="B932" s="922" t="s">
        <v>1457</v>
      </c>
      <c r="C932" s="923" t="s">
        <v>539</v>
      </c>
      <c r="D932" s="924" t="s">
        <v>539</v>
      </c>
      <c r="E932" s="924" t="s">
        <v>1458</v>
      </c>
      <c r="F932" s="924" t="s">
        <v>1458</v>
      </c>
      <c r="G932" s="924" t="s">
        <v>139</v>
      </c>
      <c r="H932" s="924"/>
      <c r="I932" s="257"/>
    </row>
    <row r="933" spans="2:9" s="906" customFormat="1" ht="15" thickTop="1">
      <c r="B933" s="797" t="s">
        <v>1455</v>
      </c>
      <c r="C933" s="758" t="s">
        <v>539</v>
      </c>
      <c r="D933" s="759" t="s">
        <v>539</v>
      </c>
      <c r="E933" s="759" t="s">
        <v>1458</v>
      </c>
      <c r="F933" s="759" t="s">
        <v>1458</v>
      </c>
      <c r="G933" s="759" t="s">
        <v>139</v>
      </c>
      <c r="H933" s="759"/>
      <c r="I933" s="759"/>
    </row>
    <row r="934" spans="2:9" s="906" customFormat="1">
      <c r="B934" s="797" t="s">
        <v>1459</v>
      </c>
      <c r="C934" s="758" t="s">
        <v>539</v>
      </c>
      <c r="D934" s="759" t="s">
        <v>539</v>
      </c>
      <c r="E934" s="759" t="s">
        <v>1458</v>
      </c>
      <c r="F934" s="759" t="s">
        <v>1458</v>
      </c>
      <c r="G934" s="759" t="s">
        <v>139</v>
      </c>
      <c r="H934" s="759"/>
      <c r="I934" s="759"/>
    </row>
    <row r="935" spans="2:9" s="906" customFormat="1" ht="15" thickBot="1">
      <c r="B935" s="855" t="s">
        <v>522</v>
      </c>
      <c r="C935" s="910" t="s">
        <v>539</v>
      </c>
      <c r="D935" s="257" t="s">
        <v>539</v>
      </c>
      <c r="E935" s="257" t="s">
        <v>1458</v>
      </c>
      <c r="F935" s="257" t="s">
        <v>1460</v>
      </c>
      <c r="G935" s="257" t="s">
        <v>139</v>
      </c>
      <c r="H935" s="257" t="s">
        <v>1386</v>
      </c>
      <c r="I935" s="759"/>
    </row>
    <row r="936" spans="2:9" ht="15" thickTop="1">
      <c r="B936" s="260"/>
      <c r="C936" s="203"/>
      <c r="D936" s="203"/>
      <c r="E936" s="203"/>
      <c r="F936" s="203"/>
      <c r="G936" s="203"/>
      <c r="H936" s="203"/>
      <c r="I936" s="203"/>
    </row>
    <row r="937" spans="2:9">
      <c r="B937" s="1305" t="s">
        <v>444</v>
      </c>
      <c r="C937" s="1328" t="s">
        <v>456</v>
      </c>
      <c r="D937" s="1330" t="s">
        <v>457</v>
      </c>
      <c r="E937" s="1330" t="s">
        <v>458</v>
      </c>
      <c r="F937" s="1330" t="s">
        <v>459</v>
      </c>
      <c r="G937" s="261"/>
      <c r="H937" s="261"/>
      <c r="I937" s="261"/>
    </row>
    <row r="938" spans="2:9">
      <c r="B938" s="1335"/>
      <c r="C938" s="1336"/>
      <c r="D938" s="1336"/>
      <c r="E938" s="1336"/>
      <c r="F938" s="1336"/>
      <c r="G938" s="262"/>
      <c r="H938" s="262"/>
      <c r="I938" s="262"/>
    </row>
    <row r="939" spans="2:9">
      <c r="B939" s="922" t="s">
        <v>1457</v>
      </c>
      <c r="C939" s="924" t="s">
        <v>1461</v>
      </c>
      <c r="D939" s="924"/>
      <c r="E939" s="924" t="s">
        <v>399</v>
      </c>
      <c r="F939" s="924" t="s">
        <v>139</v>
      </c>
      <c r="G939" s="263"/>
      <c r="H939" s="263"/>
      <c r="I939" s="263"/>
    </row>
    <row r="940" spans="2:9" s="906" customFormat="1">
      <c r="B940" s="797" t="s">
        <v>1455</v>
      </c>
      <c r="C940" s="759" t="s">
        <v>1461</v>
      </c>
      <c r="D940" s="759"/>
      <c r="E940" s="759" t="s">
        <v>399</v>
      </c>
      <c r="F940" s="759" t="s">
        <v>139</v>
      </c>
      <c r="G940" s="263"/>
      <c r="H940" s="263"/>
      <c r="I940" s="263"/>
    </row>
    <row r="941" spans="2:9" s="906" customFormat="1">
      <c r="B941" s="797" t="s">
        <v>1459</v>
      </c>
      <c r="C941" s="759" t="s">
        <v>1461</v>
      </c>
      <c r="D941" s="759"/>
      <c r="E941" s="759" t="s">
        <v>399</v>
      </c>
      <c r="F941" s="759" t="s">
        <v>139</v>
      </c>
      <c r="G941" s="263"/>
      <c r="H941" s="263"/>
      <c r="I941" s="263"/>
    </row>
    <row r="942" spans="2:9" s="906" customFormat="1" ht="15" thickBot="1">
      <c r="B942" s="855" t="s">
        <v>522</v>
      </c>
      <c r="C942" s="257" t="s">
        <v>1461</v>
      </c>
      <c r="D942" s="257" t="s">
        <v>1462</v>
      </c>
      <c r="E942" s="257" t="s">
        <v>399</v>
      </c>
      <c r="F942" s="257" t="s">
        <v>139</v>
      </c>
      <c r="G942" s="263"/>
      <c r="H942" s="263"/>
      <c r="I942" s="263"/>
    </row>
    <row r="943" spans="2:9" ht="15" thickTop="1">
      <c r="B943" s="888"/>
      <c r="C943" s="259"/>
      <c r="D943" s="259"/>
      <c r="E943" s="259"/>
      <c r="F943" s="259"/>
      <c r="G943" s="259"/>
      <c r="H943" s="259"/>
      <c r="I943" s="259"/>
    </row>
    <row r="944" spans="2:9">
      <c r="B944" s="1332"/>
      <c r="C944" s="1333"/>
      <c r="D944" s="1333"/>
      <c r="E944" s="1333"/>
      <c r="F944" s="1333"/>
      <c r="G944" s="1333"/>
      <c r="H944" s="1333"/>
      <c r="I944" s="1333"/>
    </row>
    <row r="945" spans="2:9">
      <c r="B945" s="14"/>
      <c r="C945" s="259"/>
      <c r="D945" s="259"/>
      <c r="E945" s="259"/>
      <c r="F945" s="259"/>
      <c r="G945" s="259"/>
      <c r="H945" s="259"/>
      <c r="I945" s="259"/>
    </row>
    <row r="946" spans="2:9">
      <c r="B946" s="24" t="s">
        <v>92</v>
      </c>
      <c r="C946" s="245"/>
      <c r="D946" s="245"/>
      <c r="E946" s="245"/>
      <c r="F946" s="245"/>
      <c r="G946" s="245"/>
      <c r="H946" s="245"/>
      <c r="I946" s="245"/>
    </row>
    <row r="947" spans="2:9">
      <c r="B947" s="13" t="s">
        <v>91</v>
      </c>
      <c r="C947" s="259"/>
      <c r="D947" s="259"/>
      <c r="E947" s="259"/>
      <c r="F947" s="259"/>
      <c r="G947" s="259"/>
      <c r="H947" s="259"/>
      <c r="I947" s="259"/>
    </row>
    <row r="948" spans="2:9">
      <c r="B948" s="14"/>
      <c r="C948" s="259"/>
      <c r="D948" s="259"/>
      <c r="E948" s="259"/>
      <c r="F948" s="259"/>
      <c r="G948" s="259"/>
      <c r="H948" s="259"/>
      <c r="I948" s="259"/>
    </row>
    <row r="949" spans="2:9">
      <c r="B949" s="1305" t="s">
        <v>389</v>
      </c>
      <c r="C949" s="1330" t="s">
        <v>464</v>
      </c>
      <c r="D949" s="1330" t="s">
        <v>392</v>
      </c>
      <c r="E949" s="1330" t="s">
        <v>465</v>
      </c>
      <c r="F949" s="1330" t="s">
        <v>466</v>
      </c>
      <c r="G949" s="1330" t="s">
        <v>467</v>
      </c>
      <c r="H949" s="1330" t="s">
        <v>468</v>
      </c>
      <c r="I949" s="1330"/>
    </row>
    <row r="950" spans="2:9">
      <c r="B950" s="1306"/>
      <c r="C950" s="1329"/>
      <c r="D950" s="1329"/>
      <c r="E950" s="1329"/>
      <c r="F950" s="1329"/>
      <c r="G950" s="1329"/>
      <c r="H950" s="1329"/>
      <c r="I950" s="1329"/>
    </row>
    <row r="951" spans="2:9" ht="15" thickBot="1">
      <c r="B951" s="197" t="s">
        <v>522</v>
      </c>
      <c r="C951" s="265" t="s">
        <v>542</v>
      </c>
      <c r="D951" s="265" t="s">
        <v>539</v>
      </c>
      <c r="E951" s="265" t="s">
        <v>541</v>
      </c>
      <c r="F951" s="266" t="s">
        <v>424</v>
      </c>
      <c r="G951" s="267" t="s">
        <v>139</v>
      </c>
      <c r="H951" s="267" t="s">
        <v>543</v>
      </c>
      <c r="I951" s="267"/>
    </row>
    <row r="952" spans="2:9" ht="15" thickTop="1">
      <c r="B952" s="260"/>
      <c r="C952" s="203"/>
      <c r="D952" s="203"/>
      <c r="E952" s="203"/>
      <c r="F952" s="203"/>
      <c r="G952" s="259"/>
      <c r="H952" s="259"/>
      <c r="I952" s="259"/>
    </row>
    <row r="953" spans="2:9">
      <c r="B953" s="1305" t="s">
        <v>389</v>
      </c>
      <c r="C953" s="1328" t="s">
        <v>471</v>
      </c>
      <c r="D953" s="1330" t="s">
        <v>472</v>
      </c>
      <c r="E953" s="1330" t="s">
        <v>473</v>
      </c>
      <c r="F953" s="1330" t="s">
        <v>458</v>
      </c>
      <c r="G953" s="261"/>
      <c r="H953" s="261"/>
      <c r="I953" s="261"/>
    </row>
    <row r="954" spans="2:9">
      <c r="B954" s="1306"/>
      <c r="C954" s="1329"/>
      <c r="D954" s="1329"/>
      <c r="E954" s="1329"/>
      <c r="F954" s="1329"/>
      <c r="G954" s="262"/>
      <c r="H954" s="262"/>
      <c r="I954" s="262"/>
    </row>
    <row r="955" spans="2:9" ht="15" thickBot="1">
      <c r="B955" s="197" t="s">
        <v>522</v>
      </c>
      <c r="C955" s="265" t="s">
        <v>544</v>
      </c>
      <c r="D955" s="267" t="s">
        <v>544</v>
      </c>
      <c r="E955" s="265" t="s">
        <v>545</v>
      </c>
      <c r="F955" s="268" t="s">
        <v>399</v>
      </c>
      <c r="G955" s="269"/>
      <c r="H955" s="269"/>
      <c r="I955" s="269"/>
    </row>
    <row r="956" spans="2:9" ht="15" thickTop="1">
      <c r="B956" s="1320" t="s">
        <v>523</v>
      </c>
      <c r="C956" s="1320"/>
      <c r="D956" s="1320"/>
      <c r="E956" s="1320"/>
      <c r="F956" s="1320"/>
      <c r="G956" s="1320"/>
      <c r="H956" s="1320"/>
      <c r="I956" s="1320"/>
    </row>
    <row r="957" spans="2:9">
      <c r="B957" s="260"/>
      <c r="C957" s="203"/>
      <c r="D957" s="203"/>
      <c r="E957" s="203"/>
      <c r="F957" s="203"/>
      <c r="G957" s="203"/>
      <c r="H957" s="203"/>
      <c r="I957" s="203"/>
    </row>
    <row r="1277" spans="2:2">
      <c r="B1277" t="s">
        <v>1187</v>
      </c>
    </row>
    <row r="1280" spans="2:2">
      <c r="B1280" t="s">
        <v>1188</v>
      </c>
    </row>
    <row r="1281" spans="2:2">
      <c r="B1281" t="s">
        <v>1189</v>
      </c>
    </row>
    <row r="1337" spans="2:9">
      <c r="B1337" s="743"/>
      <c r="C1337" s="743"/>
      <c r="D1337" s="743"/>
      <c r="E1337" s="743"/>
      <c r="F1337" s="743"/>
      <c r="G1337" s="743"/>
      <c r="H1337" s="743"/>
      <c r="I1337" s="743"/>
    </row>
    <row r="1339" spans="2:9">
      <c r="B1339" s="742" t="s">
        <v>286</v>
      </c>
      <c r="C1339" s="687"/>
      <c r="D1339" s="687"/>
      <c r="E1339" s="687"/>
      <c r="F1339" s="687"/>
      <c r="G1339" s="687"/>
      <c r="H1339" s="687"/>
      <c r="I1339" s="687"/>
    </row>
    <row r="1340" spans="2:9">
      <c r="B1340" s="687"/>
      <c r="C1340" s="687"/>
      <c r="D1340" s="687"/>
      <c r="E1340" s="687"/>
      <c r="F1340" s="687"/>
      <c r="G1340" s="687"/>
      <c r="H1340" s="687"/>
      <c r="I1340" s="687"/>
    </row>
    <row r="1341" spans="2:9">
      <c r="B1341" s="687"/>
      <c r="C1341" s="687"/>
      <c r="D1341" s="687"/>
      <c r="E1341" s="687"/>
      <c r="F1341" s="687"/>
      <c r="G1341" s="687"/>
      <c r="H1341" s="687"/>
      <c r="I1341" s="687"/>
    </row>
    <row r="1342" spans="2:9">
      <c r="B1342" s="687"/>
      <c r="C1342" s="687"/>
      <c r="D1342" s="687"/>
      <c r="E1342" s="687"/>
      <c r="F1342" s="687"/>
      <c r="G1342" s="687"/>
      <c r="H1342" s="687"/>
      <c r="I1342" s="687"/>
    </row>
    <row r="1343" spans="2:9">
      <c r="B1343" s="687"/>
      <c r="C1343" s="687"/>
      <c r="D1343" s="687"/>
      <c r="E1343" s="687"/>
      <c r="F1343" s="687"/>
      <c r="G1343" s="687"/>
      <c r="H1343" s="687"/>
      <c r="I1343" s="687"/>
    </row>
    <row r="1344" spans="2:9">
      <c r="B1344" s="687"/>
      <c r="C1344" s="687"/>
      <c r="D1344" s="687"/>
      <c r="E1344" s="687"/>
      <c r="F1344" s="687"/>
      <c r="G1344" s="687"/>
      <c r="H1344" s="687"/>
      <c r="I1344" s="687"/>
    </row>
    <row r="1345" spans="2:9">
      <c r="B1345" s="687"/>
      <c r="C1345" s="687"/>
      <c r="D1345" s="687"/>
      <c r="E1345" s="687"/>
      <c r="F1345" s="687"/>
      <c r="G1345" s="687"/>
      <c r="H1345" s="687"/>
      <c r="I1345" s="687"/>
    </row>
    <row r="1346" spans="2:9">
      <c r="B1346" s="687"/>
      <c r="C1346" s="687"/>
      <c r="D1346" s="687"/>
      <c r="E1346" s="687"/>
      <c r="F1346" s="687"/>
      <c r="G1346" s="687"/>
      <c r="H1346" s="687"/>
      <c r="I1346" s="687"/>
    </row>
    <row r="1347" spans="2:9">
      <c r="B1347" s="687"/>
      <c r="C1347" s="687"/>
      <c r="D1347" s="687"/>
      <c r="E1347" s="687"/>
      <c r="F1347" s="687"/>
      <c r="G1347" s="687"/>
      <c r="H1347" s="687"/>
      <c r="I1347" s="687"/>
    </row>
    <row r="1348" spans="2:9">
      <c r="B1348" s="687"/>
      <c r="C1348" s="687"/>
      <c r="D1348" s="687"/>
      <c r="E1348" s="687"/>
      <c r="F1348" s="687"/>
      <c r="G1348" s="687"/>
      <c r="H1348" s="687"/>
      <c r="I1348" s="687"/>
    </row>
    <row r="1349" spans="2:9">
      <c r="B1349" s="687"/>
      <c r="C1349" s="687"/>
      <c r="D1349" s="687"/>
      <c r="E1349" s="687"/>
      <c r="F1349" s="687"/>
      <c r="G1349" s="687"/>
      <c r="H1349" s="687"/>
      <c r="I1349" s="687"/>
    </row>
    <row r="1350" spans="2:9">
      <c r="B1350" s="687"/>
      <c r="C1350" s="687"/>
      <c r="D1350" s="687"/>
      <c r="E1350" s="687"/>
      <c r="F1350" s="687"/>
      <c r="G1350" s="687"/>
      <c r="H1350" s="687"/>
      <c r="I1350" s="687"/>
    </row>
    <row r="1351" spans="2:9">
      <c r="B1351" s="687"/>
      <c r="C1351" s="687"/>
      <c r="D1351" s="687"/>
      <c r="E1351" s="687"/>
      <c r="F1351" s="687"/>
      <c r="G1351" s="687"/>
      <c r="H1351" s="687"/>
      <c r="I1351" s="687"/>
    </row>
    <row r="1352" spans="2:9">
      <c r="B1352" s="687"/>
      <c r="C1352" s="687"/>
      <c r="D1352" s="687"/>
      <c r="E1352" s="687"/>
      <c r="F1352" s="687"/>
      <c r="G1352" s="687"/>
      <c r="H1352" s="687"/>
      <c r="I1352" s="687"/>
    </row>
    <row r="1353" spans="2:9">
      <c r="B1353" s="687"/>
      <c r="C1353" s="687"/>
      <c r="D1353" s="687"/>
      <c r="E1353" s="687"/>
      <c r="F1353" s="687"/>
      <c r="G1353" s="687"/>
      <c r="H1353" s="687"/>
      <c r="I1353" s="687"/>
    </row>
    <row r="1354" spans="2:9">
      <c r="B1354" s="687"/>
      <c r="C1354" s="687"/>
      <c r="D1354" s="687"/>
      <c r="E1354" s="687"/>
      <c r="F1354" s="687"/>
      <c r="G1354" s="687"/>
      <c r="H1354" s="687"/>
      <c r="I1354" s="687"/>
    </row>
    <row r="1355" spans="2:9">
      <c r="B1355" s="687"/>
      <c r="C1355" s="687"/>
      <c r="D1355" s="687"/>
      <c r="E1355" s="687"/>
      <c r="F1355" s="687"/>
      <c r="G1355" s="687"/>
      <c r="H1355" s="687"/>
      <c r="I1355" s="687"/>
    </row>
    <row r="1356" spans="2:9">
      <c r="B1356" s="687"/>
      <c r="C1356" s="687"/>
      <c r="D1356" s="687"/>
      <c r="E1356" s="687"/>
      <c r="F1356" s="687"/>
      <c r="G1356" s="687"/>
      <c r="H1356" s="687"/>
      <c r="I1356" s="687"/>
    </row>
    <row r="1357" spans="2:9">
      <c r="B1357" s="687"/>
      <c r="C1357" s="687"/>
      <c r="D1357" s="687"/>
      <c r="E1357" s="687"/>
      <c r="F1357" s="687"/>
      <c r="G1357" s="687"/>
      <c r="H1357" s="687"/>
      <c r="I1357" s="687"/>
    </row>
    <row r="1358" spans="2:9">
      <c r="B1358" s="687"/>
      <c r="C1358" s="687"/>
      <c r="D1358" s="687"/>
      <c r="E1358" s="687"/>
      <c r="F1358" s="687"/>
      <c r="G1358" s="687"/>
      <c r="H1358" s="687"/>
      <c r="I1358" s="687"/>
    </row>
    <row r="1359" spans="2:9">
      <c r="B1359" s="687"/>
      <c r="C1359" s="687"/>
      <c r="D1359" s="687"/>
      <c r="E1359" s="687"/>
      <c r="F1359" s="687"/>
      <c r="G1359" s="687"/>
      <c r="H1359" s="687"/>
      <c r="I1359" s="687"/>
    </row>
    <row r="1374" spans="2:9">
      <c r="B1374" s="743"/>
      <c r="C1374" s="743"/>
      <c r="D1374" s="743"/>
      <c r="E1374" s="743"/>
      <c r="F1374" s="743"/>
      <c r="G1374" s="743"/>
      <c r="H1374" s="743"/>
      <c r="I1374" s="743"/>
    </row>
    <row r="1375" spans="2:9">
      <c r="B1375" s="743"/>
      <c r="C1375" s="743"/>
      <c r="D1375" s="743"/>
      <c r="E1375" s="743"/>
      <c r="F1375" s="743"/>
      <c r="G1375" s="743"/>
      <c r="H1375" s="743"/>
      <c r="I1375" s="743"/>
    </row>
    <row r="1376" spans="2:9">
      <c r="B1376" s="742" t="s">
        <v>286</v>
      </c>
      <c r="C1376" s="687"/>
      <c r="D1376" s="687"/>
      <c r="E1376" s="687"/>
      <c r="F1376" s="687"/>
      <c r="G1376" s="687"/>
      <c r="H1376" s="687"/>
      <c r="I1376" s="687"/>
    </row>
    <row r="1377" spans="2:9">
      <c r="C1377" s="687"/>
      <c r="D1377" s="687"/>
      <c r="E1377" s="687"/>
      <c r="F1377" s="687"/>
      <c r="G1377" s="687"/>
      <c r="H1377" s="687"/>
      <c r="I1377" s="687"/>
    </row>
    <row r="1378" spans="2:9">
      <c r="C1378" s="687"/>
      <c r="D1378" s="687"/>
      <c r="E1378" s="687"/>
      <c r="F1378" s="687"/>
      <c r="G1378" s="687"/>
      <c r="H1378" s="687"/>
      <c r="I1378" s="687"/>
    </row>
    <row r="1379" spans="2:9">
      <c r="C1379" s="687"/>
      <c r="D1379" s="687"/>
      <c r="E1379" s="687"/>
      <c r="F1379" s="687"/>
      <c r="G1379" s="687"/>
      <c r="H1379" s="687"/>
      <c r="I1379" s="687"/>
    </row>
    <row r="1380" spans="2:9">
      <c r="C1380" s="687"/>
      <c r="D1380" s="687"/>
      <c r="E1380" s="687"/>
      <c r="F1380" s="687"/>
      <c r="G1380" s="687"/>
      <c r="H1380" s="687"/>
      <c r="I1380" s="687"/>
    </row>
    <row r="1381" spans="2:9">
      <c r="C1381" s="687"/>
      <c r="D1381" s="687"/>
      <c r="E1381" s="687"/>
      <c r="F1381" s="687"/>
      <c r="G1381" s="687"/>
      <c r="H1381" s="687"/>
      <c r="I1381" s="687"/>
    </row>
    <row r="1382" spans="2:9" ht="15" thickBot="1">
      <c r="B1382" s="746"/>
      <c r="C1382" s="745"/>
      <c r="D1382" s="745"/>
      <c r="E1382" s="745"/>
      <c r="F1382" s="745"/>
      <c r="G1382" s="745"/>
      <c r="H1382" s="745"/>
      <c r="I1382" s="745"/>
    </row>
    <row r="1383" spans="2:9" ht="15" thickTop="1"/>
    <row r="1396" spans="2:9">
      <c r="B1396" s="743"/>
      <c r="C1396" s="743"/>
      <c r="D1396" s="743"/>
      <c r="E1396" s="743"/>
      <c r="F1396" s="743"/>
      <c r="G1396" s="743"/>
      <c r="H1396" s="743"/>
      <c r="I1396" s="743"/>
    </row>
    <row r="1397" spans="2:9">
      <c r="B1397" s="743"/>
      <c r="C1397" s="743"/>
      <c r="D1397" s="743"/>
      <c r="E1397" s="743"/>
      <c r="F1397" s="743"/>
      <c r="G1397" s="743"/>
      <c r="H1397" s="743"/>
      <c r="I1397" s="743"/>
    </row>
    <row r="1398" spans="2:9">
      <c r="B1398" s="742" t="s">
        <v>286</v>
      </c>
      <c r="C1398" s="687"/>
      <c r="D1398" s="687"/>
      <c r="E1398" s="687"/>
      <c r="F1398" s="687"/>
      <c r="G1398" s="687"/>
      <c r="H1398" s="687"/>
      <c r="I1398" s="687"/>
    </row>
    <row r="1399" spans="2:9">
      <c r="C1399" s="687"/>
      <c r="D1399" s="687"/>
      <c r="E1399" s="687"/>
      <c r="F1399" s="687"/>
      <c r="G1399" s="687"/>
      <c r="H1399" s="687"/>
      <c r="I1399" s="687"/>
    </row>
    <row r="1400" spans="2:9">
      <c r="C1400" s="687"/>
      <c r="D1400" s="687"/>
      <c r="E1400" s="687"/>
      <c r="F1400" s="687"/>
      <c r="G1400" s="687"/>
      <c r="H1400" s="687"/>
      <c r="I1400" s="687"/>
    </row>
    <row r="1401" spans="2:9">
      <c r="C1401" s="687"/>
      <c r="D1401" s="687"/>
      <c r="E1401" s="687"/>
      <c r="F1401" s="687"/>
      <c r="G1401" s="687"/>
      <c r="H1401" s="687"/>
      <c r="I1401" s="687"/>
    </row>
    <row r="1402" spans="2:9">
      <c r="C1402" s="687"/>
      <c r="D1402" s="687"/>
      <c r="E1402" s="687"/>
      <c r="F1402" s="687"/>
      <c r="G1402" s="687"/>
      <c r="H1402" s="687"/>
      <c r="I1402" s="687"/>
    </row>
    <row r="1403" spans="2:9">
      <c r="C1403" s="687"/>
      <c r="D1403" s="687"/>
      <c r="E1403" s="687"/>
      <c r="F1403" s="687"/>
      <c r="G1403" s="687"/>
      <c r="H1403" s="687"/>
      <c r="I1403" s="687"/>
    </row>
    <row r="1404" spans="2:9" ht="15" thickBot="1">
      <c r="B1404" s="746"/>
      <c r="C1404" s="745"/>
      <c r="D1404" s="745"/>
      <c r="E1404" s="745"/>
      <c r="F1404" s="745"/>
      <c r="G1404" s="745"/>
      <c r="H1404" s="745"/>
      <c r="I1404" s="745"/>
    </row>
    <row r="1405" spans="2:9" ht="15" thickTop="1"/>
    <row r="1427" spans="2:9">
      <c r="B1427" s="743"/>
      <c r="C1427" s="743"/>
      <c r="D1427" s="743"/>
      <c r="E1427" s="743"/>
      <c r="F1427" s="743"/>
      <c r="G1427" s="743"/>
      <c r="H1427" s="743"/>
      <c r="I1427" s="743"/>
    </row>
    <row r="1429" spans="2:9">
      <c r="B1429" s="742" t="s">
        <v>286</v>
      </c>
      <c r="C1429" s="687"/>
      <c r="D1429" s="687"/>
      <c r="E1429" s="687"/>
      <c r="F1429" s="687"/>
      <c r="G1429" s="687"/>
      <c r="H1429" s="687"/>
      <c r="I1429" s="687"/>
    </row>
    <row r="1430" spans="2:9">
      <c r="C1430" s="687"/>
      <c r="D1430" s="687"/>
      <c r="E1430" s="687"/>
      <c r="F1430" s="687"/>
      <c r="G1430" s="687"/>
      <c r="H1430" s="687"/>
      <c r="I1430" s="687"/>
    </row>
    <row r="1431" spans="2:9">
      <c r="C1431" s="687"/>
      <c r="D1431" s="687"/>
      <c r="E1431" s="687"/>
      <c r="F1431" s="687"/>
      <c r="G1431" s="687"/>
      <c r="H1431" s="687"/>
      <c r="I1431" s="687"/>
    </row>
    <row r="1432" spans="2:9">
      <c r="C1432" s="687"/>
      <c r="D1432" s="687"/>
      <c r="E1432" s="687"/>
      <c r="F1432" s="687"/>
      <c r="G1432" s="687"/>
      <c r="H1432" s="687"/>
      <c r="I1432" s="687"/>
    </row>
    <row r="1433" spans="2:9">
      <c r="C1433" s="687"/>
      <c r="D1433" s="687"/>
      <c r="E1433" s="687"/>
      <c r="F1433" s="687"/>
      <c r="G1433" s="687"/>
      <c r="H1433" s="687"/>
      <c r="I1433" s="687"/>
    </row>
    <row r="1434" spans="2:9">
      <c r="C1434" s="687"/>
      <c r="D1434" s="687"/>
      <c r="E1434" s="687"/>
      <c r="F1434" s="687"/>
      <c r="G1434" s="687"/>
      <c r="H1434" s="687"/>
      <c r="I1434" s="687"/>
    </row>
    <row r="1435" spans="2:9">
      <c r="C1435" s="687"/>
      <c r="D1435" s="687"/>
      <c r="E1435" s="687"/>
      <c r="F1435" s="687"/>
      <c r="G1435" s="687"/>
      <c r="H1435" s="687"/>
      <c r="I1435" s="687"/>
    </row>
    <row r="1436" spans="2:9">
      <c r="C1436" s="687"/>
      <c r="D1436" s="687"/>
      <c r="E1436" s="687"/>
      <c r="F1436" s="687"/>
      <c r="G1436" s="687"/>
      <c r="H1436" s="687"/>
      <c r="I1436" s="687"/>
    </row>
    <row r="1437" spans="2:9">
      <c r="C1437" s="687"/>
      <c r="D1437" s="687"/>
      <c r="E1437" s="687"/>
      <c r="F1437" s="687"/>
      <c r="G1437" s="687"/>
      <c r="H1437" s="687"/>
      <c r="I1437" s="687"/>
    </row>
    <row r="1438" spans="2:9">
      <c r="C1438" s="687"/>
      <c r="D1438" s="687"/>
      <c r="E1438" s="687"/>
      <c r="F1438" s="687"/>
      <c r="G1438" s="687"/>
      <c r="H1438" s="687"/>
      <c r="I1438" s="687"/>
    </row>
    <row r="1439" spans="2:9">
      <c r="C1439" s="687"/>
      <c r="D1439" s="687"/>
      <c r="E1439" s="687"/>
      <c r="F1439" s="687"/>
      <c r="G1439" s="687"/>
      <c r="H1439" s="687"/>
      <c r="I1439" s="687"/>
    </row>
    <row r="1440" spans="2:9">
      <c r="C1440" s="687"/>
      <c r="D1440" s="687"/>
      <c r="E1440" s="687"/>
      <c r="F1440" s="687"/>
      <c r="G1440" s="687"/>
      <c r="H1440" s="687"/>
      <c r="I1440" s="687"/>
    </row>
    <row r="1441" spans="2:9">
      <c r="C1441" s="687"/>
      <c r="D1441" s="687"/>
      <c r="E1441" s="687"/>
      <c r="F1441" s="687"/>
      <c r="G1441" s="687"/>
      <c r="H1441" s="687"/>
      <c r="I1441" s="687"/>
    </row>
    <row r="1442" spans="2:9">
      <c r="C1442" s="687"/>
      <c r="D1442" s="687"/>
      <c r="E1442" s="687"/>
      <c r="F1442" s="687"/>
      <c r="G1442" s="687"/>
      <c r="H1442" s="687"/>
      <c r="I1442" s="687"/>
    </row>
    <row r="1443" spans="2:9" ht="15" thickBot="1">
      <c r="B1443" s="746"/>
      <c r="C1443" s="745"/>
      <c r="D1443" s="745"/>
      <c r="E1443" s="745"/>
      <c r="F1443" s="745"/>
      <c r="G1443" s="745"/>
      <c r="H1443" s="745"/>
      <c r="I1443" s="745"/>
    </row>
    <row r="1444" spans="2:9" ht="15" thickTop="1"/>
    <row r="1465" spans="2:9">
      <c r="B1465" s="743"/>
      <c r="C1465" s="743"/>
      <c r="D1465" s="743"/>
      <c r="E1465" s="743"/>
      <c r="F1465" s="743"/>
      <c r="G1465" s="743"/>
      <c r="H1465" s="743"/>
      <c r="I1465" s="743"/>
    </row>
    <row r="1467" spans="2:9">
      <c r="B1467" s="742" t="s">
        <v>286</v>
      </c>
      <c r="C1467" s="687"/>
      <c r="D1467" s="687"/>
      <c r="E1467" s="687"/>
      <c r="F1467" s="687"/>
      <c r="G1467" s="687"/>
      <c r="H1467" s="687"/>
      <c r="I1467" s="687"/>
    </row>
    <row r="1468" spans="2:9">
      <c r="C1468" s="687"/>
      <c r="D1468" s="687"/>
      <c r="E1468" s="687"/>
      <c r="F1468" s="687"/>
      <c r="G1468" s="687"/>
      <c r="H1468" s="687"/>
      <c r="I1468" s="687"/>
    </row>
    <row r="1469" spans="2:9">
      <c r="C1469" s="687"/>
      <c r="D1469" s="687"/>
      <c r="E1469" s="687"/>
      <c r="F1469" s="687"/>
      <c r="G1469" s="687"/>
      <c r="H1469" s="687"/>
      <c r="I1469" s="687"/>
    </row>
    <row r="1470" spans="2:9">
      <c r="C1470" s="687"/>
      <c r="D1470" s="687"/>
      <c r="E1470" s="687"/>
      <c r="F1470" s="687"/>
      <c r="G1470" s="687"/>
      <c r="H1470" s="687"/>
      <c r="I1470" s="687"/>
    </row>
    <row r="1471" spans="2:9">
      <c r="C1471" s="687"/>
      <c r="D1471" s="687"/>
      <c r="E1471" s="687"/>
      <c r="F1471" s="687"/>
      <c r="G1471" s="687"/>
      <c r="H1471" s="687"/>
      <c r="I1471" s="687"/>
    </row>
    <row r="1472" spans="2:9">
      <c r="C1472" s="687"/>
      <c r="D1472" s="687"/>
      <c r="E1472" s="687"/>
      <c r="F1472" s="687"/>
      <c r="G1472" s="687"/>
      <c r="H1472" s="687"/>
      <c r="I1472" s="687"/>
    </row>
    <row r="1473" spans="2:9">
      <c r="C1473" s="687"/>
      <c r="D1473" s="687"/>
      <c r="E1473" s="687"/>
      <c r="F1473" s="687"/>
      <c r="G1473" s="687"/>
      <c r="H1473" s="687"/>
      <c r="I1473" s="687"/>
    </row>
    <row r="1474" spans="2:9">
      <c r="C1474" s="687"/>
      <c r="D1474" s="687"/>
      <c r="E1474" s="687"/>
      <c r="F1474" s="687"/>
      <c r="G1474" s="687"/>
      <c r="H1474" s="687"/>
      <c r="I1474" s="687"/>
    </row>
    <row r="1475" spans="2:9">
      <c r="C1475" s="687"/>
      <c r="D1475" s="687"/>
      <c r="E1475" s="687"/>
      <c r="F1475" s="687"/>
      <c r="G1475" s="687"/>
      <c r="H1475" s="687"/>
      <c r="I1475" s="687"/>
    </row>
    <row r="1476" spans="2:9">
      <c r="C1476" s="687"/>
      <c r="D1476" s="687"/>
      <c r="E1476" s="687"/>
      <c r="F1476" s="687"/>
      <c r="G1476" s="687"/>
      <c r="H1476" s="687"/>
      <c r="I1476" s="687"/>
    </row>
    <row r="1477" spans="2:9">
      <c r="C1477" s="687"/>
      <c r="D1477" s="687"/>
      <c r="E1477" s="687"/>
      <c r="F1477" s="687"/>
      <c r="G1477" s="687"/>
      <c r="H1477" s="687"/>
      <c r="I1477" s="687"/>
    </row>
    <row r="1478" spans="2:9">
      <c r="C1478" s="687"/>
      <c r="D1478" s="687"/>
      <c r="E1478" s="687"/>
      <c r="F1478" s="687"/>
      <c r="G1478" s="687"/>
      <c r="H1478" s="687"/>
      <c r="I1478" s="687"/>
    </row>
    <row r="1479" spans="2:9">
      <c r="C1479" s="687"/>
      <c r="D1479" s="687"/>
      <c r="E1479" s="687"/>
      <c r="F1479" s="687"/>
      <c r="G1479" s="687"/>
      <c r="H1479" s="687"/>
      <c r="I1479" s="687"/>
    </row>
    <row r="1480" spans="2:9">
      <c r="C1480" s="687"/>
      <c r="D1480" s="687"/>
      <c r="E1480" s="687"/>
      <c r="F1480" s="687"/>
      <c r="G1480" s="687"/>
      <c r="H1480" s="687"/>
      <c r="I1480" s="687"/>
    </row>
    <row r="1481" spans="2:9" ht="15" thickBot="1">
      <c r="B1481" s="746"/>
      <c r="C1481" s="745"/>
      <c r="D1481" s="745"/>
      <c r="E1481" s="745"/>
      <c r="F1481" s="745"/>
      <c r="G1481" s="745"/>
      <c r="H1481" s="745"/>
      <c r="I1481" s="745"/>
    </row>
    <row r="1482" spans="2:9" ht="15" thickTop="1"/>
  </sheetData>
  <mergeCells count="100">
    <mergeCell ref="B49:I49"/>
    <mergeCell ref="B51:I51"/>
    <mergeCell ref="B77:I77"/>
    <mergeCell ref="B79:I79"/>
    <mergeCell ref="B106:I106"/>
    <mergeCell ref="B108:I108"/>
    <mergeCell ref="B2:I2"/>
    <mergeCell ref="B13:I13"/>
    <mergeCell ref="B15:I15"/>
    <mergeCell ref="B31:I31"/>
    <mergeCell ref="B32:I32"/>
    <mergeCell ref="B34:I34"/>
    <mergeCell ref="B441:I441"/>
    <mergeCell ref="B537:I537"/>
    <mergeCell ref="B271:I271"/>
    <mergeCell ref="B273:I273"/>
    <mergeCell ref="B346:I346"/>
    <mergeCell ref="B348:I348"/>
    <mergeCell ref="B439:I439"/>
    <mergeCell ref="B139:I139"/>
    <mergeCell ref="B141:I141"/>
    <mergeCell ref="B205:I205"/>
    <mergeCell ref="B207:I207"/>
    <mergeCell ref="B578:I578"/>
    <mergeCell ref="B585:I585"/>
    <mergeCell ref="B586:I586"/>
    <mergeCell ref="B588:I588"/>
    <mergeCell ref="B608:I608"/>
    <mergeCell ref="B539:I539"/>
    <mergeCell ref="B562:I562"/>
    <mergeCell ref="B564:I564"/>
    <mergeCell ref="B576:I576"/>
    <mergeCell ref="B694:I694"/>
    <mergeCell ref="B696:I696"/>
    <mergeCell ref="B743:I743"/>
    <mergeCell ref="B744:I744"/>
    <mergeCell ref="B746:I746"/>
    <mergeCell ref="B793:I793"/>
    <mergeCell ref="B610:I610"/>
    <mergeCell ref="B630:I630"/>
    <mergeCell ref="B632:I632"/>
    <mergeCell ref="B693:I693"/>
    <mergeCell ref="B839:I839"/>
    <mergeCell ref="B851:I851"/>
    <mergeCell ref="B852:I852"/>
    <mergeCell ref="B854:I854"/>
    <mergeCell ref="B875:I875"/>
    <mergeCell ref="B898:I898"/>
    <mergeCell ref="B794:I794"/>
    <mergeCell ref="B796:I796"/>
    <mergeCell ref="B822:I822"/>
    <mergeCell ref="B824:I824"/>
    <mergeCell ref="B836:I836"/>
    <mergeCell ref="B837:I837"/>
    <mergeCell ref="B910:D910"/>
    <mergeCell ref="B911:B912"/>
    <mergeCell ref="C911:C912"/>
    <mergeCell ref="D911:D912"/>
    <mergeCell ref="E911:E912"/>
    <mergeCell ref="F911:F912"/>
    <mergeCell ref="B899:I899"/>
    <mergeCell ref="B904:B905"/>
    <mergeCell ref="C904:C905"/>
    <mergeCell ref="D904:D905"/>
    <mergeCell ref="E904:E905"/>
    <mergeCell ref="F904:F905"/>
    <mergeCell ref="G904:G905"/>
    <mergeCell ref="H904:H905"/>
    <mergeCell ref="I904:I905"/>
    <mergeCell ref="B937:B938"/>
    <mergeCell ref="C937:C938"/>
    <mergeCell ref="D937:D938"/>
    <mergeCell ref="E937:E938"/>
    <mergeCell ref="F937:F938"/>
    <mergeCell ref="G911:I911"/>
    <mergeCell ref="B918:D918"/>
    <mergeCell ref="B924:D924"/>
    <mergeCell ref="B930:B931"/>
    <mergeCell ref="C930:C931"/>
    <mergeCell ref="D930:D931"/>
    <mergeCell ref="E930:E931"/>
    <mergeCell ref="F930:F931"/>
    <mergeCell ref="G930:G931"/>
    <mergeCell ref="H930:H931"/>
    <mergeCell ref="I930:I931"/>
    <mergeCell ref="B953:B954"/>
    <mergeCell ref="C953:C954"/>
    <mergeCell ref="D953:D954"/>
    <mergeCell ref="E953:E954"/>
    <mergeCell ref="F953:F954"/>
    <mergeCell ref="B956:I956"/>
    <mergeCell ref="B944:I944"/>
    <mergeCell ref="B949:B950"/>
    <mergeCell ref="C949:C950"/>
    <mergeCell ref="D949:D950"/>
    <mergeCell ref="E949:E950"/>
    <mergeCell ref="F949:F950"/>
    <mergeCell ref="G949:G950"/>
    <mergeCell ref="H949:H950"/>
    <mergeCell ref="I949:I95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1598"/>
  <sheetViews>
    <sheetView view="pageBreakPreview" topLeftCell="A1581" zoomScale="60" zoomScaleNormal="100" workbookViewId="0">
      <selection activeCell="A1600" sqref="A1600:XFD1739"/>
    </sheetView>
  </sheetViews>
  <sheetFormatPr baseColWidth="10" defaultRowHeight="14.4"/>
  <cols>
    <col min="1" max="1" width="2.109375" style="14" customWidth="1"/>
    <col min="2" max="2" width="47.6640625" style="14" customWidth="1"/>
    <col min="3" max="9" width="16.6640625" style="14" customWidth="1"/>
    <col min="10" max="10" width="2" style="14" customWidth="1"/>
  </cols>
  <sheetData>
    <row r="2" spans="2:9">
      <c r="B2" s="1319" t="s">
        <v>6</v>
      </c>
      <c r="C2" s="1319"/>
      <c r="D2" s="1319"/>
      <c r="E2" s="1319"/>
      <c r="F2" s="1319"/>
      <c r="G2" s="1319"/>
      <c r="H2" s="1319"/>
      <c r="I2" s="1319"/>
    </row>
    <row r="3" spans="2:9">
      <c r="B3" s="803" t="s">
        <v>5</v>
      </c>
      <c r="C3" s="179"/>
      <c r="D3" s="179"/>
      <c r="E3" s="179"/>
      <c r="F3" s="179"/>
      <c r="G3" s="179"/>
      <c r="H3" s="179"/>
      <c r="I3" s="179"/>
    </row>
    <row r="4" spans="2:9">
      <c r="B4" s="15"/>
    </row>
    <row r="5" spans="2:9">
      <c r="B5" s="16"/>
      <c r="C5" s="17">
        <v>2014</v>
      </c>
      <c r="D5" s="17">
        <v>2015</v>
      </c>
      <c r="E5" s="17">
        <v>2016</v>
      </c>
      <c r="F5" s="17">
        <v>2017</v>
      </c>
      <c r="G5" s="17">
        <v>2018</v>
      </c>
      <c r="H5" s="17">
        <v>2019</v>
      </c>
      <c r="I5" s="17">
        <v>2020</v>
      </c>
    </row>
    <row r="6" spans="2:9" ht="16.2">
      <c r="B6" s="18" t="s">
        <v>1282</v>
      </c>
      <c r="C6" s="29">
        <v>201717.541</v>
      </c>
      <c r="D6" s="29">
        <v>203475.68299999999</v>
      </c>
      <c r="E6" s="29">
        <v>205156.587</v>
      </c>
      <c r="F6" s="29">
        <v>206804.74100000001</v>
      </c>
      <c r="G6" s="29">
        <v>208494.9</v>
      </c>
      <c r="H6" s="29">
        <v>210147.125</v>
      </c>
      <c r="I6" s="29">
        <v>211755.69200000001</v>
      </c>
    </row>
    <row r="7" spans="2:9">
      <c r="B7" s="18" t="s">
        <v>112</v>
      </c>
      <c r="C7" s="29">
        <v>2175646.7886454333</v>
      </c>
      <c r="D7" s="29">
        <v>1535491.4464249129</v>
      </c>
      <c r="E7" s="29">
        <v>1923637.8141204626</v>
      </c>
      <c r="F7" s="29">
        <v>1990773.5792019321</v>
      </c>
      <c r="G7" s="29">
        <v>1807613.5542479611</v>
      </c>
      <c r="H7" s="29">
        <v>1837651.9149279257</v>
      </c>
      <c r="I7" s="29">
        <v>1433189.9571354897</v>
      </c>
    </row>
    <row r="8" spans="2:9">
      <c r="B8" s="18" t="s">
        <v>475</v>
      </c>
      <c r="C8" s="29">
        <f t="shared" ref="C8:H8" si="0">C7*1000/C6</f>
        <v>10785.610303694082</v>
      </c>
      <c r="D8" s="29">
        <f t="shared" si="0"/>
        <v>7546.3142513442899</v>
      </c>
      <c r="E8" s="29">
        <f t="shared" si="0"/>
        <v>9376.4370047765642</v>
      </c>
      <c r="F8" s="29">
        <f t="shared" si="0"/>
        <v>9626.3440072775302</v>
      </c>
      <c r="G8" s="29">
        <f t="shared" si="0"/>
        <v>8669.8214404667033</v>
      </c>
      <c r="H8" s="29">
        <f t="shared" si="0"/>
        <v>8744.5969814144519</v>
      </c>
      <c r="I8" s="29">
        <f>I7*1000/I6</f>
        <v>6768.1295534454375</v>
      </c>
    </row>
    <row r="9" spans="2:9" ht="16.2">
      <c r="B9" s="18" t="s">
        <v>1283</v>
      </c>
      <c r="C9" s="204">
        <v>6.41</v>
      </c>
      <c r="D9" s="204">
        <v>10.67</v>
      </c>
      <c r="E9" s="204">
        <v>6.29</v>
      </c>
      <c r="F9" s="204">
        <v>2.95</v>
      </c>
      <c r="G9" s="204">
        <v>3.75</v>
      </c>
      <c r="H9" s="204">
        <v>4.3099999999999996</v>
      </c>
      <c r="I9" s="1065">
        <v>4.5199999999999996</v>
      </c>
    </row>
    <row r="10" spans="2:9" ht="16.2">
      <c r="B10" s="18" t="s">
        <v>1284</v>
      </c>
      <c r="C10" s="205"/>
      <c r="D10" s="205"/>
      <c r="E10" s="205"/>
      <c r="F10" s="205"/>
      <c r="G10" s="205"/>
      <c r="H10" s="205"/>
      <c r="I10" s="205"/>
    </row>
    <row r="11" spans="2:9">
      <c r="B11" s="21" t="s">
        <v>485</v>
      </c>
      <c r="C11" s="29">
        <v>2.6562000000000001</v>
      </c>
      <c r="D11" s="29">
        <v>3.9047999999999998</v>
      </c>
      <c r="E11" s="29">
        <v>3.2591000000000001</v>
      </c>
      <c r="F11" s="29">
        <v>3.3079999999999998</v>
      </c>
      <c r="G11" s="29">
        <v>3.8748</v>
      </c>
      <c r="H11" s="29">
        <v>4.0307000000000004</v>
      </c>
      <c r="I11" s="29">
        <v>5.1966999999999999</v>
      </c>
    </row>
    <row r="12" spans="2:9" ht="15" thickBot="1">
      <c r="B12" s="22" t="s">
        <v>114</v>
      </c>
      <c r="C12" s="807">
        <v>2.3546999999999998</v>
      </c>
      <c r="D12" s="807">
        <v>3.3386999999999998</v>
      </c>
      <c r="E12" s="807">
        <v>3.4832999999999998</v>
      </c>
      <c r="F12" s="807">
        <v>3.1924999999999999</v>
      </c>
      <c r="G12" s="807">
        <v>3.6558000000000002</v>
      </c>
      <c r="H12" s="807">
        <v>3.9460999999999999</v>
      </c>
      <c r="I12" s="807">
        <v>5.1577999999999999</v>
      </c>
    </row>
    <row r="13" spans="2:9" ht="15" thickTop="1">
      <c r="B13" s="1334" t="s">
        <v>1285</v>
      </c>
      <c r="C13" s="1321"/>
      <c r="D13" s="1321"/>
      <c r="E13" s="1321"/>
      <c r="F13" s="1321"/>
      <c r="G13" s="1321"/>
      <c r="H13" s="1321"/>
      <c r="I13" s="1321"/>
    </row>
    <row r="14" spans="2:9">
      <c r="B14" s="18"/>
    </row>
    <row r="15" spans="2:9">
      <c r="B15" s="1319" t="s">
        <v>8</v>
      </c>
      <c r="C15" s="1319"/>
      <c r="D15" s="1319"/>
      <c r="E15" s="1319"/>
      <c r="F15" s="1319"/>
      <c r="G15" s="1319"/>
      <c r="H15" s="1319"/>
      <c r="I15" s="1319"/>
    </row>
    <row r="16" spans="2:9">
      <c r="B16" s="803" t="s">
        <v>7</v>
      </c>
    </row>
    <row r="17" spans="2:9">
      <c r="B17" s="26" t="s">
        <v>115</v>
      </c>
    </row>
    <row r="18" spans="2:9">
      <c r="B18" s="27"/>
    </row>
    <row r="19" spans="2:9">
      <c r="B19" s="16"/>
      <c r="C19" s="17">
        <v>2014</v>
      </c>
      <c r="D19" s="17">
        <v>2015</v>
      </c>
      <c r="E19" s="17">
        <v>2016</v>
      </c>
      <c r="F19" s="17">
        <v>2017</v>
      </c>
      <c r="G19" s="17">
        <v>2018</v>
      </c>
      <c r="H19" s="17">
        <v>2019</v>
      </c>
      <c r="I19" s="17">
        <v>2020</v>
      </c>
    </row>
    <row r="20" spans="2:9">
      <c r="B20" s="28" t="s">
        <v>116</v>
      </c>
      <c r="C20" s="36">
        <v>67107.750169414896</v>
      </c>
      <c r="D20" s="36">
        <v>47449.39996926859</v>
      </c>
      <c r="E20" s="36">
        <v>58903.828664355176</v>
      </c>
      <c r="F20" s="36">
        <v>61641.365175332518</v>
      </c>
      <c r="G20" s="36">
        <v>56301.4008464953</v>
      </c>
      <c r="H20" s="36">
        <v>56642.554395018233</v>
      </c>
      <c r="I20" s="36">
        <v>59439.532395558723</v>
      </c>
    </row>
    <row r="21" spans="2:9">
      <c r="B21" s="30" t="s">
        <v>117</v>
      </c>
      <c r="C21" s="36">
        <v>69689.755665989011</v>
      </c>
      <c r="D21" s="36">
        <v>41472.078467527142</v>
      </c>
      <c r="E21" s="36">
        <v>52485.3726488908</v>
      </c>
      <c r="F21" s="36">
        <v>54392.359733978243</v>
      </c>
      <c r="G21" s="36">
        <v>49568.899298028286</v>
      </c>
      <c r="H21" s="36">
        <v>54435.368298310459</v>
      </c>
      <c r="I21" s="36">
        <v>63928.671849442922</v>
      </c>
    </row>
    <row r="22" spans="2:9">
      <c r="B22" s="31" t="s">
        <v>118</v>
      </c>
      <c r="C22" s="36"/>
      <c r="D22" s="36"/>
      <c r="E22" s="36"/>
      <c r="F22" s="36"/>
      <c r="G22" s="36"/>
      <c r="H22" s="36"/>
      <c r="I22" s="36"/>
    </row>
    <row r="23" spans="2:9">
      <c r="B23" s="32" t="s">
        <v>119</v>
      </c>
      <c r="C23" s="36">
        <v>69689.755665989011</v>
      </c>
      <c r="D23" s="36">
        <v>41472.078467527142</v>
      </c>
      <c r="E23" s="36">
        <v>52485.3726488908</v>
      </c>
      <c r="F23" s="36">
        <v>54392.359733978243</v>
      </c>
      <c r="G23" s="36">
        <v>49568.899298028286</v>
      </c>
      <c r="H23" s="36">
        <v>54435.368298310459</v>
      </c>
      <c r="I23" s="36">
        <v>63928.671849442922</v>
      </c>
    </row>
    <row r="24" spans="2:9">
      <c r="B24" s="32" t="s">
        <v>120</v>
      </c>
      <c r="C24" s="36" t="s">
        <v>139</v>
      </c>
      <c r="D24" s="36" t="s">
        <v>139</v>
      </c>
      <c r="E24" s="36" t="s">
        <v>139</v>
      </c>
      <c r="F24" s="36" t="s">
        <v>139</v>
      </c>
      <c r="G24" s="36" t="s">
        <v>139</v>
      </c>
      <c r="H24" s="36" t="s">
        <v>139</v>
      </c>
      <c r="I24" s="36" t="s">
        <v>139</v>
      </c>
    </row>
    <row r="25" spans="2:9">
      <c r="B25" s="30" t="s">
        <v>121</v>
      </c>
      <c r="C25" s="36">
        <v>136797.50583540395</v>
      </c>
      <c r="D25" s="36">
        <v>88921.478436795733</v>
      </c>
      <c r="E25" s="36">
        <v>111389.20131324598</v>
      </c>
      <c r="F25" s="36">
        <v>116033.72490931077</v>
      </c>
      <c r="G25" s="36">
        <v>105870.30014452359</v>
      </c>
      <c r="H25" s="36">
        <v>111077.92269332868</v>
      </c>
      <c r="I25" s="36">
        <v>123368.20424500165</v>
      </c>
    </row>
    <row r="26" spans="2:9">
      <c r="B26" s="30" t="s">
        <v>122</v>
      </c>
      <c r="C26" s="86"/>
      <c r="D26" s="86"/>
      <c r="E26" s="86"/>
      <c r="F26" s="86"/>
      <c r="G26" s="86"/>
      <c r="H26" s="86"/>
      <c r="I26" s="86"/>
    </row>
    <row r="27" spans="2:9">
      <c r="B27" s="33" t="s">
        <v>123</v>
      </c>
      <c r="C27" s="86" t="s">
        <v>124</v>
      </c>
      <c r="D27" s="86" t="s">
        <v>124</v>
      </c>
      <c r="E27" s="86" t="s">
        <v>124</v>
      </c>
      <c r="F27" s="86" t="s">
        <v>124</v>
      </c>
      <c r="G27" s="86" t="s">
        <v>124</v>
      </c>
      <c r="H27" s="86" t="s">
        <v>124</v>
      </c>
      <c r="I27" s="86" t="s">
        <v>124</v>
      </c>
    </row>
    <row r="28" spans="2:9">
      <c r="B28" s="33" t="s">
        <v>125</v>
      </c>
      <c r="C28" s="86" t="s">
        <v>124</v>
      </c>
      <c r="D28" s="86" t="s">
        <v>124</v>
      </c>
      <c r="E28" s="86" t="s">
        <v>124</v>
      </c>
      <c r="F28" s="86" t="s">
        <v>124</v>
      </c>
      <c r="G28" s="86" t="s">
        <v>124</v>
      </c>
      <c r="H28" s="86" t="s">
        <v>124</v>
      </c>
      <c r="I28" s="86" t="s">
        <v>124</v>
      </c>
    </row>
    <row r="29" spans="2:9">
      <c r="B29" s="33" t="s">
        <v>126</v>
      </c>
      <c r="C29" s="86" t="s">
        <v>124</v>
      </c>
      <c r="D29" s="86" t="s">
        <v>124</v>
      </c>
      <c r="E29" s="86" t="s">
        <v>124</v>
      </c>
      <c r="F29" s="86" t="s">
        <v>124</v>
      </c>
      <c r="G29" s="86" t="s">
        <v>124</v>
      </c>
      <c r="H29" s="86" t="s">
        <v>124</v>
      </c>
      <c r="I29" s="86" t="s">
        <v>124</v>
      </c>
    </row>
    <row r="30" spans="2:9" ht="15" thickBot="1">
      <c r="B30" s="22" t="s">
        <v>127</v>
      </c>
      <c r="C30" s="86" t="s">
        <v>124</v>
      </c>
      <c r="D30" s="86" t="s">
        <v>124</v>
      </c>
      <c r="E30" s="86" t="s">
        <v>124</v>
      </c>
      <c r="F30" s="86" t="s">
        <v>124</v>
      </c>
      <c r="G30" s="86" t="s">
        <v>124</v>
      </c>
      <c r="H30" s="86" t="s">
        <v>124</v>
      </c>
      <c r="I30" s="86" t="s">
        <v>124</v>
      </c>
    </row>
    <row r="31" spans="2:9" ht="15" thickTop="1">
      <c r="B31" s="1320" t="s">
        <v>1286</v>
      </c>
      <c r="C31" s="1320"/>
      <c r="D31" s="1320"/>
      <c r="E31" s="1320"/>
      <c r="F31" s="1320"/>
      <c r="G31" s="1320"/>
      <c r="H31" s="1320"/>
      <c r="I31" s="1320"/>
    </row>
    <row r="32" spans="2:9">
      <c r="B32" s="1316"/>
      <c r="C32" s="1316"/>
      <c r="D32" s="1316"/>
      <c r="E32" s="1316"/>
      <c r="F32" s="1316"/>
      <c r="G32" s="1316"/>
      <c r="H32" s="1316"/>
      <c r="I32" s="1316"/>
    </row>
    <row r="33" spans="1:10">
      <c r="B33" s="27"/>
    </row>
    <row r="34" spans="1:10">
      <c r="B34" s="1319" t="s">
        <v>10</v>
      </c>
      <c r="C34" s="1319"/>
      <c r="D34" s="1319"/>
      <c r="E34" s="1319"/>
      <c r="F34" s="1319"/>
      <c r="G34" s="1319"/>
      <c r="H34" s="1319"/>
      <c r="I34" s="1319"/>
    </row>
    <row r="35" spans="1:10">
      <c r="B35" s="803" t="s">
        <v>9</v>
      </c>
    </row>
    <row r="36" spans="1:10">
      <c r="B36" s="35" t="s">
        <v>115</v>
      </c>
    </row>
    <row r="37" spans="1:10">
      <c r="B37" s="27"/>
    </row>
    <row r="38" spans="1:10">
      <c r="B38" s="16"/>
      <c r="C38" s="17">
        <v>2014</v>
      </c>
      <c r="D38" s="17">
        <v>2015</v>
      </c>
      <c r="E38" s="17">
        <v>2016</v>
      </c>
      <c r="F38" s="17">
        <v>2017</v>
      </c>
      <c r="G38" s="17">
        <v>2018</v>
      </c>
      <c r="H38" s="17">
        <v>2019</v>
      </c>
      <c r="I38" s="17">
        <v>2020</v>
      </c>
    </row>
    <row r="39" spans="1:10">
      <c r="B39" s="28" t="s">
        <v>129</v>
      </c>
      <c r="C39" s="36">
        <v>17535.443490701</v>
      </c>
      <c r="D39" s="36">
        <v>9705.7393464453999</v>
      </c>
      <c r="E39" s="36">
        <v>12798.670122733269</v>
      </c>
      <c r="F39" s="36">
        <v>13321.907496977026</v>
      </c>
      <c r="G39" s="36">
        <v>10705.06864870445</v>
      </c>
      <c r="H39" s="36">
        <v>11263.960465924032</v>
      </c>
      <c r="I39" s="36">
        <v>12408.263513383494</v>
      </c>
    </row>
    <row r="40" spans="1:10">
      <c r="B40" s="33" t="s">
        <v>133</v>
      </c>
      <c r="C40" s="36"/>
      <c r="D40" s="36"/>
      <c r="E40" s="36"/>
      <c r="F40" s="36"/>
      <c r="G40" s="36"/>
      <c r="H40" s="36"/>
      <c r="I40" s="36"/>
    </row>
    <row r="41" spans="1:10">
      <c r="B41" s="37" t="s">
        <v>130</v>
      </c>
      <c r="C41" s="36">
        <v>17535.443490701</v>
      </c>
      <c r="D41" s="36">
        <v>9705.7393464453999</v>
      </c>
      <c r="E41" s="36">
        <v>12798.670122733269</v>
      </c>
      <c r="F41" s="36">
        <v>13321.907496977026</v>
      </c>
      <c r="G41" s="36">
        <v>10705.06864870445</v>
      </c>
      <c r="H41" s="36">
        <v>11263.960465924032</v>
      </c>
      <c r="I41" s="36">
        <v>12408.263513383494</v>
      </c>
    </row>
    <row r="42" spans="1:10">
      <c r="B42" s="37" t="s">
        <v>131</v>
      </c>
      <c r="C42" s="36" t="s">
        <v>139</v>
      </c>
      <c r="D42" s="36" t="s">
        <v>139</v>
      </c>
      <c r="E42" s="36" t="s">
        <v>139</v>
      </c>
      <c r="F42" s="36" t="s">
        <v>139</v>
      </c>
      <c r="G42" s="36" t="s">
        <v>139</v>
      </c>
      <c r="H42" s="36" t="s">
        <v>139</v>
      </c>
      <c r="I42" s="36" t="s">
        <v>139</v>
      </c>
    </row>
    <row r="43" spans="1:10">
      <c r="B43" s="33" t="s">
        <v>132</v>
      </c>
      <c r="C43" s="36"/>
      <c r="D43" s="36"/>
      <c r="E43" s="36"/>
      <c r="F43" s="36"/>
      <c r="G43" s="36"/>
      <c r="H43" s="36"/>
      <c r="I43" s="36"/>
    </row>
    <row r="44" spans="1:10">
      <c r="B44" s="37" t="s">
        <v>130</v>
      </c>
      <c r="C44" s="36" t="s">
        <v>502</v>
      </c>
      <c r="D44" s="36" t="s">
        <v>502</v>
      </c>
      <c r="E44" s="36" t="s">
        <v>502</v>
      </c>
      <c r="F44" s="36" t="s">
        <v>502</v>
      </c>
      <c r="G44" s="36" t="s">
        <v>502</v>
      </c>
      <c r="H44" s="36" t="s">
        <v>502</v>
      </c>
      <c r="I44" s="36" t="s">
        <v>139</v>
      </c>
    </row>
    <row r="45" spans="1:10">
      <c r="B45" s="37" t="s">
        <v>131</v>
      </c>
      <c r="C45" s="36" t="s">
        <v>139</v>
      </c>
      <c r="D45" s="36" t="s">
        <v>139</v>
      </c>
      <c r="E45" s="36" t="s">
        <v>139</v>
      </c>
      <c r="F45" s="36" t="s">
        <v>139</v>
      </c>
      <c r="G45" s="36" t="s">
        <v>139</v>
      </c>
      <c r="H45" s="36" t="s">
        <v>139</v>
      </c>
      <c r="I45" s="36" t="s">
        <v>139</v>
      </c>
    </row>
    <row r="46" spans="1:10" s="1152" customFormat="1">
      <c r="A46" s="14"/>
      <c r="B46" s="37"/>
      <c r="C46" s="36"/>
      <c r="D46" s="36"/>
      <c r="E46" s="36"/>
      <c r="F46" s="36"/>
      <c r="G46" s="36"/>
      <c r="H46" s="36"/>
      <c r="I46" s="36"/>
      <c r="J46" s="14"/>
    </row>
    <row r="47" spans="1:10">
      <c r="B47" s="28" t="s">
        <v>134</v>
      </c>
      <c r="C47" s="36"/>
      <c r="D47" s="36"/>
      <c r="E47" s="36"/>
      <c r="F47" s="36"/>
      <c r="G47" s="36"/>
      <c r="H47" s="36"/>
      <c r="I47" s="36"/>
    </row>
    <row r="48" spans="1:10" ht="15" thickBot="1">
      <c r="B48" s="808" t="s">
        <v>135</v>
      </c>
      <c r="C48" s="160">
        <v>30653.177471575935</v>
      </c>
      <c r="D48" s="160">
        <v>17925.293484941612</v>
      </c>
      <c r="E48" s="160">
        <v>19378.360283513855</v>
      </c>
      <c r="F48" s="160">
        <v>18825.876662636034</v>
      </c>
      <c r="G48" s="160">
        <v>23010.219882316505</v>
      </c>
      <c r="H48" s="160">
        <v>22513.111370233455</v>
      </c>
      <c r="I48" s="160">
        <v>27096.328824061424</v>
      </c>
    </row>
    <row r="49" spans="1:10" ht="15" thickTop="1">
      <c r="B49" s="1320" t="s">
        <v>1286</v>
      </c>
      <c r="C49" s="1320"/>
      <c r="D49" s="1320"/>
      <c r="E49" s="1320"/>
      <c r="F49" s="1320"/>
      <c r="G49" s="1320"/>
      <c r="H49" s="1320"/>
      <c r="I49" s="1320"/>
    </row>
    <row r="50" spans="1:10">
      <c r="B50" s="27"/>
    </row>
    <row r="51" spans="1:10">
      <c r="B51" s="1319" t="s">
        <v>12</v>
      </c>
      <c r="C51" s="1319"/>
      <c r="D51" s="1319"/>
      <c r="E51" s="1319"/>
      <c r="F51" s="1319"/>
      <c r="G51" s="1319"/>
      <c r="H51" s="1319"/>
      <c r="I51" s="1319"/>
    </row>
    <row r="52" spans="1:10">
      <c r="B52" s="803" t="s">
        <v>11</v>
      </c>
    </row>
    <row r="53" spans="1:10">
      <c r="B53" s="26" t="s">
        <v>115</v>
      </c>
    </row>
    <row r="54" spans="1:10">
      <c r="B54" s="27"/>
    </row>
    <row r="55" spans="1:10">
      <c r="B55" s="16"/>
      <c r="C55" s="17">
        <v>2014</v>
      </c>
      <c r="D55" s="17">
        <v>2015</v>
      </c>
      <c r="E55" s="17">
        <v>2016</v>
      </c>
      <c r="F55" s="17">
        <v>2017</v>
      </c>
      <c r="G55" s="17">
        <v>2018</v>
      </c>
      <c r="H55" s="17">
        <v>2019</v>
      </c>
      <c r="I55" s="17">
        <v>2020</v>
      </c>
    </row>
    <row r="56" spans="1:10">
      <c r="B56" s="27" t="s">
        <v>136</v>
      </c>
      <c r="C56" s="206">
        <v>83254.609216173485</v>
      </c>
      <c r="D56" s="206">
        <v>57745.642030321666</v>
      </c>
      <c r="E56" s="206">
        <v>71229.969009849345</v>
      </c>
      <c r="F56" s="206">
        <v>75684.305018137849</v>
      </c>
      <c r="G56" s="206">
        <v>68382.282956539697</v>
      </c>
      <c r="H56" s="206">
        <v>69636.833304388812</v>
      </c>
      <c r="I56" s="206">
        <v>71283.898588527329</v>
      </c>
    </row>
    <row r="57" spans="1:10">
      <c r="B57" s="26"/>
      <c r="C57" s="206"/>
      <c r="D57" s="206"/>
      <c r="E57" s="206"/>
      <c r="F57" s="206"/>
      <c r="G57" s="206"/>
      <c r="H57" s="206"/>
      <c r="I57" s="206">
        <v>0</v>
      </c>
    </row>
    <row r="58" spans="1:10">
      <c r="B58" s="27" t="s">
        <v>137</v>
      </c>
      <c r="C58" s="206">
        <v>81004.179278668773</v>
      </c>
      <c r="D58" s="206">
        <v>56219.52443146897</v>
      </c>
      <c r="E58" s="206">
        <v>69326.13420883067</v>
      </c>
      <c r="F58" s="206">
        <v>73718.438633615486</v>
      </c>
      <c r="G58" s="206">
        <v>66630.155362857447</v>
      </c>
      <c r="H58" s="206">
        <v>67888.647133252292</v>
      </c>
      <c r="I58" s="206">
        <v>69873.926201050665</v>
      </c>
    </row>
    <row r="59" spans="1:10">
      <c r="B59" s="809" t="s">
        <v>118</v>
      </c>
      <c r="C59" s="206"/>
      <c r="D59" s="206"/>
      <c r="E59" s="206"/>
      <c r="F59" s="206"/>
      <c r="G59" s="206"/>
      <c r="H59" s="206"/>
      <c r="I59" s="206"/>
    </row>
    <row r="60" spans="1:10" s="906" customFormat="1">
      <c r="A60" s="14"/>
      <c r="B60" s="810" t="s">
        <v>1463</v>
      </c>
      <c r="C60" s="206"/>
      <c r="D60" s="206"/>
      <c r="E60" s="206"/>
      <c r="F60" s="206"/>
      <c r="G60" s="206"/>
      <c r="H60" s="206"/>
      <c r="I60" s="206">
        <v>2053.7718552158099</v>
      </c>
      <c r="J60" s="14"/>
    </row>
    <row r="61" spans="1:10">
      <c r="B61" s="810" t="s">
        <v>1287</v>
      </c>
      <c r="C61" s="206">
        <v>29978.086740456289</v>
      </c>
      <c r="D61" s="206">
        <v>21667.165795943452</v>
      </c>
      <c r="E61" s="206">
        <v>27480.341505323555</v>
      </c>
      <c r="F61" s="206">
        <v>31706.053506650547</v>
      </c>
      <c r="G61" s="206">
        <v>31573.758387529677</v>
      </c>
      <c r="H61" s="206">
        <v>34256.142109311033</v>
      </c>
      <c r="I61" s="206">
        <v>36306.267073335002</v>
      </c>
    </row>
    <row r="62" spans="1:10">
      <c r="B62" s="810" t="s">
        <v>1288</v>
      </c>
      <c r="C62" s="206">
        <v>40368.136435509368</v>
      </c>
      <c r="D62" s="206">
        <v>27704.344396640034</v>
      </c>
      <c r="E62" s="206">
        <v>33931.289006167346</v>
      </c>
      <c r="F62" s="206">
        <v>34072.264812575573</v>
      </c>
      <c r="G62" s="206">
        <v>28345.644678435016</v>
      </c>
      <c r="H62" s="206">
        <v>26860.039447242412</v>
      </c>
      <c r="I62" s="206">
        <v>25261.776983470281</v>
      </c>
    </row>
    <row r="63" spans="1:10">
      <c r="B63" s="810" t="s">
        <v>1289</v>
      </c>
      <c r="C63" s="206">
        <v>5955.6855658459453</v>
      </c>
      <c r="D63" s="206">
        <v>3796.7504097521</v>
      </c>
      <c r="E63" s="206">
        <v>4394.4613543616333</v>
      </c>
      <c r="F63" s="206">
        <v>4306.2457678355504</v>
      </c>
      <c r="G63" s="206">
        <v>3681.7257664911735</v>
      </c>
      <c r="H63" s="206">
        <v>3763.6581735182472</v>
      </c>
      <c r="I63" s="206">
        <v>3678.6369118863895</v>
      </c>
    </row>
    <row r="64" spans="1:10">
      <c r="B64" s="810" t="s">
        <v>1290</v>
      </c>
      <c r="C64" s="206">
        <v>2706.5473232437316</v>
      </c>
      <c r="D64" s="206">
        <v>1750.8653452161445</v>
      </c>
      <c r="E64" s="206">
        <v>1976.2857844190112</v>
      </c>
      <c r="F64" s="206">
        <v>1961.8969165659009</v>
      </c>
      <c r="G64" s="206">
        <v>1571.7590585320534</v>
      </c>
      <c r="H64" s="206">
        <v>1505.952812166621</v>
      </c>
      <c r="I64" s="206">
        <v>1311.9757730867666</v>
      </c>
    </row>
    <row r="65" spans="2:9">
      <c r="B65" s="810" t="s">
        <v>1291</v>
      </c>
      <c r="C65" s="206">
        <v>1107.8770423913861</v>
      </c>
      <c r="D65" s="206">
        <v>687.1878201188282</v>
      </c>
      <c r="E65" s="206">
        <v>788.2050259274032</v>
      </c>
      <c r="F65" s="206">
        <v>858.04685610640865</v>
      </c>
      <c r="G65" s="206">
        <v>743.36481882935891</v>
      </c>
      <c r="H65" s="206">
        <v>763.80876770784232</v>
      </c>
      <c r="I65" s="206">
        <v>651.66774491504225</v>
      </c>
    </row>
    <row r="66" spans="2:9">
      <c r="B66" s="810" t="s">
        <v>1292</v>
      </c>
      <c r="C66" s="206">
        <v>831.74647993373981</v>
      </c>
      <c r="D66" s="206">
        <v>575.03790206924816</v>
      </c>
      <c r="E66" s="206">
        <v>709.86192507133865</v>
      </c>
      <c r="F66" s="206">
        <v>768.94165659008468</v>
      </c>
      <c r="G66" s="206">
        <v>675.50170331371942</v>
      </c>
      <c r="H66" s="206">
        <v>702.14553303396428</v>
      </c>
      <c r="I66" s="206">
        <v>581.21804722227569</v>
      </c>
    </row>
    <row r="67" spans="2:9">
      <c r="B67" s="810" t="s">
        <v>1293</v>
      </c>
      <c r="C67" s="206">
        <v>56.099691288306602</v>
      </c>
      <c r="D67" s="206">
        <v>38.172761729153862</v>
      </c>
      <c r="E67" s="206">
        <v>45.689607560369431</v>
      </c>
      <c r="F67" s="206">
        <v>44.988814993954058</v>
      </c>
      <c r="G67" s="206">
        <v>38.400949726437489</v>
      </c>
      <c r="H67" s="206">
        <v>36.900290272161165</v>
      </c>
      <c r="I67" s="206">
        <v>28.611811919102507</v>
      </c>
    </row>
    <row r="68" spans="2:9">
      <c r="B68" s="811"/>
      <c r="C68" s="206"/>
      <c r="D68" s="206"/>
      <c r="E68" s="206"/>
      <c r="F68" s="206"/>
      <c r="G68" s="206"/>
      <c r="H68" s="206"/>
      <c r="I68" s="206"/>
    </row>
    <row r="69" spans="2:9">
      <c r="B69" s="27" t="s">
        <v>149</v>
      </c>
      <c r="C69" s="206"/>
      <c r="D69" s="206"/>
      <c r="E69" s="206"/>
      <c r="F69" s="206"/>
      <c r="G69" s="206"/>
      <c r="H69" s="206"/>
    </row>
    <row r="70" spans="2:9">
      <c r="B70" s="809" t="s">
        <v>930</v>
      </c>
      <c r="C70" s="206">
        <v>2250.4299375047058</v>
      </c>
      <c r="D70" s="206">
        <v>1526.1175988526943</v>
      </c>
      <c r="E70" s="206">
        <v>1903.834801018686</v>
      </c>
      <c r="F70" s="206">
        <v>1965.8663845223703</v>
      </c>
      <c r="G70" s="206">
        <v>1752.1275936822547</v>
      </c>
      <c r="H70" s="206">
        <v>1748.186171136527</v>
      </c>
      <c r="I70" s="206">
        <v>1409.9723874766678</v>
      </c>
    </row>
    <row r="71" spans="2:9">
      <c r="B71" s="810" t="s">
        <v>1293</v>
      </c>
      <c r="C71" s="206">
        <v>1061.8733529101723</v>
      </c>
      <c r="D71" s="206">
        <v>767.59168203237039</v>
      </c>
      <c r="E71" s="206">
        <v>966.71381669786138</v>
      </c>
      <c r="F71" s="206">
        <v>999.43772672309558</v>
      </c>
      <c r="G71" s="206">
        <v>896.69324868380306</v>
      </c>
      <c r="H71" s="206">
        <v>900.48701218150677</v>
      </c>
      <c r="I71" s="206">
        <v>727.0735274308696</v>
      </c>
    </row>
    <row r="72" spans="2:9">
      <c r="B72" s="810" t="s">
        <v>1294</v>
      </c>
      <c r="C72" s="206">
        <v>472.74000451773207</v>
      </c>
      <c r="D72" s="206">
        <v>332.92793484941615</v>
      </c>
      <c r="E72" s="206">
        <v>412.17176521125464</v>
      </c>
      <c r="F72" s="206">
        <v>430.66837968561066</v>
      </c>
      <c r="G72" s="206">
        <v>383.83400433570762</v>
      </c>
      <c r="H72" s="206">
        <v>383.04438435011281</v>
      </c>
      <c r="I72" s="206">
        <v>311.74085631265996</v>
      </c>
    </row>
    <row r="73" spans="2:9">
      <c r="B73" s="810" t="s">
        <v>1295</v>
      </c>
      <c r="C73" s="206">
        <v>254.00158120623445</v>
      </c>
      <c r="D73" s="206">
        <v>178.30567506658474</v>
      </c>
      <c r="E73" s="206">
        <v>218.434230308981</v>
      </c>
      <c r="F73" s="206">
        <v>223.86336154776299</v>
      </c>
      <c r="G73" s="206">
        <v>197.21250129038918</v>
      </c>
      <c r="H73" s="206">
        <v>193.84176445778647</v>
      </c>
      <c r="I73" s="206">
        <v>154.86438239652088</v>
      </c>
    </row>
    <row r="74" spans="2:9">
      <c r="B74" s="810" t="s">
        <v>1296</v>
      </c>
      <c r="C74" s="206">
        <v>233.26217905278216</v>
      </c>
      <c r="D74" s="206">
        <v>163.10899405859456</v>
      </c>
      <c r="E74" s="206">
        <v>201.15952256758001</v>
      </c>
      <c r="F74" s="206">
        <v>204.15175332527207</v>
      </c>
      <c r="G74" s="206">
        <v>179.80153814390422</v>
      </c>
      <c r="H74" s="206">
        <v>177.31461036544519</v>
      </c>
      <c r="I74" s="206">
        <v>141.30898820405258</v>
      </c>
    </row>
    <row r="75" spans="2:9">
      <c r="B75" s="810" t="s">
        <v>1297</v>
      </c>
      <c r="C75" s="206">
        <v>107.79534673593857</v>
      </c>
      <c r="D75" s="206">
        <v>75.378508502356084</v>
      </c>
      <c r="E75" s="206">
        <v>94.484366849743793</v>
      </c>
      <c r="F75" s="206">
        <v>97.027811366384526</v>
      </c>
      <c r="G75" s="206">
        <v>85.435635387632914</v>
      </c>
      <c r="H75" s="206">
        <v>84.701168531520565</v>
      </c>
      <c r="I75" s="206">
        <v>68.160636557815536</v>
      </c>
    </row>
    <row r="76" spans="2:9">
      <c r="B76" s="810" t="s">
        <v>1298</v>
      </c>
      <c r="C76" s="206">
        <v>120.13289661923046</v>
      </c>
      <c r="D76" s="206">
        <v>8.1719934439664002</v>
      </c>
      <c r="E76" s="206">
        <v>9.7910466079592524</v>
      </c>
      <c r="F76" s="206">
        <v>9.6469165659008471</v>
      </c>
      <c r="G76" s="206">
        <v>8.2357799112212238</v>
      </c>
      <c r="H76" s="206">
        <v>7.9172352196888864</v>
      </c>
      <c r="I76" s="206">
        <v>6.1407795331652775</v>
      </c>
    </row>
    <row r="77" spans="2:9">
      <c r="B77" s="810" t="s">
        <v>1299</v>
      </c>
      <c r="C77" s="206">
        <v>0.62457646261576683</v>
      </c>
      <c r="D77" s="206">
        <v>0.63281089940585955</v>
      </c>
      <c r="E77" s="206">
        <v>1.0803596084808689</v>
      </c>
      <c r="F77" s="206">
        <v>1.0704353083434099</v>
      </c>
      <c r="G77" s="206">
        <v>0.91488592959636628</v>
      </c>
      <c r="H77" s="206">
        <v>0.87999603046617203</v>
      </c>
      <c r="I77" s="206">
        <v>0.68321704158408225</v>
      </c>
    </row>
    <row r="78" spans="2:9">
      <c r="B78" s="26"/>
      <c r="C78" s="206"/>
      <c r="D78" s="206"/>
      <c r="E78" s="206"/>
      <c r="F78" s="206"/>
      <c r="G78" s="206"/>
      <c r="H78" s="206"/>
      <c r="I78" s="206"/>
    </row>
    <row r="79" spans="2:9">
      <c r="B79" s="42" t="s">
        <v>155</v>
      </c>
      <c r="C79" s="206">
        <v>16146.859046758542</v>
      </c>
      <c r="D79" s="206">
        <v>10296.242061053072</v>
      </c>
      <c r="E79" s="206">
        <v>12326.140345494166</v>
      </c>
      <c r="F79" s="206">
        <v>14042.939842805334</v>
      </c>
      <c r="G79" s="206">
        <v>12080.882110044398</v>
      </c>
      <c r="H79" s="206">
        <v>12994.278909370581</v>
      </c>
      <c r="I79" s="206">
        <v>11844.36619296861</v>
      </c>
    </row>
    <row r="80" spans="2:9" ht="15" thickBot="1">
      <c r="B80" s="43" t="s">
        <v>116</v>
      </c>
      <c r="C80" s="812">
        <v>67107.75016941494</v>
      </c>
      <c r="D80" s="812">
        <v>47449.39996926859</v>
      </c>
      <c r="E80" s="812">
        <v>58903.828664355176</v>
      </c>
      <c r="F80" s="812">
        <v>61641.365175332518</v>
      </c>
      <c r="G80" s="812">
        <v>56301.4008464953</v>
      </c>
      <c r="H80" s="812">
        <v>56642.554395018233</v>
      </c>
      <c r="I80" s="812">
        <v>59439.532395558723</v>
      </c>
    </row>
    <row r="81" spans="2:9" ht="15" thickTop="1">
      <c r="B81" s="1320" t="s">
        <v>1286</v>
      </c>
      <c r="C81" s="1320"/>
      <c r="D81" s="1320"/>
      <c r="E81" s="1320"/>
      <c r="F81" s="1320"/>
      <c r="G81" s="1320"/>
      <c r="H81" s="1320"/>
      <c r="I81" s="1320"/>
    </row>
    <row r="82" spans="2:9">
      <c r="B82" s="1316"/>
      <c r="C82" s="1316"/>
      <c r="D82" s="1316"/>
      <c r="E82" s="1316"/>
      <c r="F82" s="1316"/>
      <c r="G82" s="1316"/>
      <c r="H82" s="1316"/>
      <c r="I82" s="1316"/>
    </row>
    <row r="83" spans="2:9">
      <c r="B83" s="27"/>
    </row>
    <row r="84" spans="2:9">
      <c r="B84" s="1319" t="s">
        <v>14</v>
      </c>
      <c r="C84" s="1319"/>
      <c r="D84" s="1319"/>
      <c r="E84" s="1319"/>
      <c r="F84" s="1319"/>
      <c r="G84" s="1319"/>
      <c r="H84" s="1319"/>
      <c r="I84" s="1319"/>
    </row>
    <row r="85" spans="2:9">
      <c r="B85" s="803" t="s">
        <v>13</v>
      </c>
    </row>
    <row r="86" spans="2:9">
      <c r="B86" s="26" t="s">
        <v>156</v>
      </c>
    </row>
    <row r="87" spans="2:9">
      <c r="B87" s="18"/>
    </row>
    <row r="88" spans="2:9">
      <c r="B88" s="16"/>
      <c r="C88" s="17">
        <v>2014</v>
      </c>
      <c r="D88" s="17">
        <v>2015</v>
      </c>
      <c r="E88" s="17">
        <v>2016</v>
      </c>
      <c r="F88" s="17">
        <v>2017</v>
      </c>
      <c r="G88" s="17">
        <v>2018</v>
      </c>
      <c r="H88" s="17">
        <v>2019</v>
      </c>
      <c r="I88" s="17">
        <v>2020</v>
      </c>
    </row>
    <row r="89" spans="2:9">
      <c r="B89" s="44" t="s">
        <v>157</v>
      </c>
      <c r="C89" s="48"/>
      <c r="D89" s="48"/>
      <c r="E89" s="48"/>
      <c r="F89" s="48"/>
      <c r="G89" s="48"/>
      <c r="H89" s="48"/>
      <c r="I89" s="48"/>
    </row>
    <row r="90" spans="2:9">
      <c r="B90" s="46" t="s">
        <v>158</v>
      </c>
      <c r="C90" s="944">
        <v>10</v>
      </c>
      <c r="D90" s="944">
        <v>10</v>
      </c>
      <c r="E90" s="944">
        <v>10</v>
      </c>
      <c r="F90" s="944">
        <v>10</v>
      </c>
      <c r="G90" s="944">
        <v>10</v>
      </c>
      <c r="H90" s="944">
        <v>10</v>
      </c>
      <c r="I90" s="944">
        <v>10</v>
      </c>
    </row>
    <row r="91" spans="2:9">
      <c r="B91" s="47" t="s">
        <v>159</v>
      </c>
      <c r="C91" s="944">
        <v>130</v>
      </c>
      <c r="D91" s="944">
        <v>133</v>
      </c>
      <c r="E91" s="944">
        <v>134</v>
      </c>
      <c r="F91" s="944">
        <v>133</v>
      </c>
      <c r="G91" s="944">
        <v>131</v>
      </c>
      <c r="H91" s="944">
        <v>131</v>
      </c>
      <c r="I91" s="944">
        <v>139</v>
      </c>
    </row>
    <row r="92" spans="2:9">
      <c r="B92" s="47" t="s">
        <v>160</v>
      </c>
      <c r="C92" s="944">
        <v>37</v>
      </c>
      <c r="D92" s="944">
        <v>43</v>
      </c>
      <c r="E92" s="944">
        <v>48</v>
      </c>
      <c r="F92" s="944">
        <v>58</v>
      </c>
      <c r="G92" s="944">
        <v>60</v>
      </c>
      <c r="H92" s="944">
        <v>98</v>
      </c>
      <c r="I92" s="944">
        <v>126</v>
      </c>
    </row>
    <row r="93" spans="2:9">
      <c r="B93" s="46" t="s">
        <v>161</v>
      </c>
      <c r="C93" s="970">
        <v>6.4565921240870408</v>
      </c>
      <c r="D93" s="970">
        <v>7.6357910810720142</v>
      </c>
      <c r="E93" s="970">
        <v>11.707646871191434</v>
      </c>
      <c r="F93" s="970">
        <v>14.034865987778113</v>
      </c>
      <c r="G93" s="970">
        <v>9.5940195526659444</v>
      </c>
      <c r="H93" s="970">
        <v>8.9710274826705021</v>
      </c>
      <c r="I93" s="970">
        <v>12.14161519672292</v>
      </c>
    </row>
    <row r="94" spans="2:9">
      <c r="B94" s="46"/>
      <c r="C94" s="944"/>
      <c r="D94" s="970"/>
      <c r="E94" s="970"/>
      <c r="F94" s="970"/>
      <c r="G94" s="970"/>
      <c r="H94" s="970"/>
      <c r="I94" s="970"/>
    </row>
    <row r="95" spans="2:9" ht="15.6">
      <c r="B95" s="44" t="s">
        <v>1300</v>
      </c>
      <c r="C95" s="944"/>
      <c r="D95" s="944"/>
      <c r="E95" s="944"/>
      <c r="F95" s="944"/>
      <c r="G95" s="944"/>
      <c r="H95" s="944"/>
      <c r="I95" s="944"/>
    </row>
    <row r="96" spans="2:9">
      <c r="B96" s="46" t="s">
        <v>163</v>
      </c>
      <c r="C96" s="944">
        <v>152</v>
      </c>
      <c r="D96" s="944">
        <v>153</v>
      </c>
      <c r="E96" s="944">
        <v>154</v>
      </c>
      <c r="F96" s="944">
        <v>152</v>
      </c>
      <c r="G96" s="944">
        <v>151</v>
      </c>
      <c r="H96" s="944">
        <v>152</v>
      </c>
      <c r="I96" s="944">
        <v>157</v>
      </c>
    </row>
    <row r="97" spans="2:9" ht="16.2">
      <c r="B97" s="46" t="s">
        <v>1301</v>
      </c>
      <c r="C97" s="944">
        <v>33071</v>
      </c>
      <c r="D97" s="944">
        <v>32961</v>
      </c>
      <c r="E97" s="944">
        <v>33420</v>
      </c>
      <c r="F97" s="944">
        <v>31618</v>
      </c>
      <c r="G97" s="944">
        <v>27258</v>
      </c>
      <c r="H97" s="944">
        <v>26838</v>
      </c>
      <c r="I97" s="944">
        <v>25358</v>
      </c>
    </row>
    <row r="98" spans="2:9" ht="16.2">
      <c r="B98" s="46" t="s">
        <v>1302</v>
      </c>
      <c r="C98" s="944" t="s">
        <v>124</v>
      </c>
      <c r="D98" s="944" t="s">
        <v>124</v>
      </c>
      <c r="E98" s="944" t="s">
        <v>124</v>
      </c>
      <c r="F98" s="944" t="s">
        <v>124</v>
      </c>
      <c r="G98" s="944" t="s">
        <v>124</v>
      </c>
      <c r="H98" s="944" t="s">
        <v>124</v>
      </c>
      <c r="I98" s="944" t="s">
        <v>124</v>
      </c>
    </row>
    <row r="99" spans="2:9" ht="16.2">
      <c r="B99" s="46" t="s">
        <v>1303</v>
      </c>
      <c r="C99" s="970">
        <v>64.925608011444922</v>
      </c>
      <c r="D99" s="970">
        <v>37.93343064945708</v>
      </c>
      <c r="E99" s="970">
        <v>47.49451075450277</v>
      </c>
      <c r="F99" s="970">
        <v>48.195235792019353</v>
      </c>
      <c r="G99" s="970">
        <v>42.65786827707236</v>
      </c>
      <c r="H99" s="970">
        <v>46.247302205572225</v>
      </c>
      <c r="I99" s="970">
        <v>52.022052456366545</v>
      </c>
    </row>
    <row r="100" spans="2:9">
      <c r="B100" s="46"/>
      <c r="C100" s="944"/>
      <c r="D100" s="944"/>
      <c r="E100" s="944"/>
      <c r="F100" s="944"/>
      <c r="G100" s="944"/>
      <c r="H100" s="944"/>
      <c r="I100" s="970"/>
    </row>
    <row r="101" spans="2:9" ht="26.4">
      <c r="B101" s="49" t="s">
        <v>166</v>
      </c>
      <c r="C101" s="944"/>
      <c r="D101" s="944"/>
      <c r="E101" s="944"/>
      <c r="F101" s="944"/>
      <c r="G101" s="944"/>
      <c r="H101" s="944"/>
      <c r="I101" s="944"/>
    </row>
    <row r="102" spans="2:9" ht="16.2">
      <c r="B102" s="46" t="s">
        <v>1304</v>
      </c>
      <c r="C102" s="944">
        <v>1163</v>
      </c>
      <c r="D102" s="944">
        <v>1113</v>
      </c>
      <c r="E102" s="944">
        <v>1078</v>
      </c>
      <c r="F102" s="944">
        <v>1004</v>
      </c>
      <c r="G102" s="944">
        <v>962</v>
      </c>
      <c r="H102" s="944">
        <v>920</v>
      </c>
      <c r="I102" s="944">
        <v>886</v>
      </c>
    </row>
    <row r="103" spans="2:9" ht="16.2">
      <c r="B103" s="46" t="s">
        <v>1305</v>
      </c>
      <c r="C103" s="944">
        <v>5342</v>
      </c>
      <c r="D103" s="944">
        <v>5547</v>
      </c>
      <c r="E103" s="944">
        <v>5727</v>
      </c>
      <c r="F103" s="944">
        <v>5949</v>
      </c>
      <c r="G103" s="944">
        <v>6340</v>
      </c>
      <c r="H103" s="944">
        <v>6948</v>
      </c>
      <c r="I103" s="944">
        <v>7348</v>
      </c>
    </row>
    <row r="104" spans="2:9">
      <c r="B104" s="46" t="s">
        <v>165</v>
      </c>
      <c r="C104" s="944" t="s">
        <v>124</v>
      </c>
      <c r="D104" s="944" t="s">
        <v>124</v>
      </c>
      <c r="E104" s="944" t="s">
        <v>124</v>
      </c>
      <c r="F104" s="944" t="s">
        <v>124</v>
      </c>
      <c r="G104" s="944" t="s">
        <v>124</v>
      </c>
      <c r="H104" s="944" t="s">
        <v>124</v>
      </c>
      <c r="I104" s="944" t="s">
        <v>124</v>
      </c>
    </row>
    <row r="105" spans="2:9" ht="16.2">
      <c r="B105" s="46" t="s">
        <v>1303</v>
      </c>
      <c r="C105" s="970">
        <v>4.7780965288758379</v>
      </c>
      <c r="D105" s="970">
        <v>3.5384603564843271</v>
      </c>
      <c r="E105" s="970">
        <v>4.9914546960817399</v>
      </c>
      <c r="F105" s="970">
        <v>6.197122128174124</v>
      </c>
      <c r="G105" s="970">
        <v>6.9110323113451013</v>
      </c>
      <c r="H105" s="970">
        <v>8.1880658446423684</v>
      </c>
      <c r="I105" s="970">
        <v>11.906560653266498</v>
      </c>
    </row>
    <row r="106" spans="2:9">
      <c r="B106" s="46"/>
      <c r="C106" s="944"/>
      <c r="D106" s="944"/>
      <c r="E106" s="944"/>
      <c r="F106" s="944"/>
      <c r="G106" s="944"/>
      <c r="H106" s="944"/>
      <c r="I106" s="970"/>
    </row>
    <row r="107" spans="2:9">
      <c r="B107" s="44" t="s">
        <v>167</v>
      </c>
      <c r="C107" s="944"/>
      <c r="D107" s="944"/>
      <c r="E107" s="944"/>
      <c r="F107" s="944"/>
      <c r="G107" s="944"/>
      <c r="H107" s="944"/>
      <c r="I107" s="944"/>
    </row>
    <row r="108" spans="2:9">
      <c r="B108" s="46" t="s">
        <v>163</v>
      </c>
      <c r="C108" s="944" t="s">
        <v>124</v>
      </c>
      <c r="D108" s="944" t="s">
        <v>124</v>
      </c>
      <c r="E108" s="944" t="s">
        <v>124</v>
      </c>
      <c r="F108" s="944" t="s">
        <v>124</v>
      </c>
      <c r="G108" s="944" t="s">
        <v>124</v>
      </c>
      <c r="H108" s="944" t="s">
        <v>124</v>
      </c>
      <c r="I108" s="944" t="s">
        <v>124</v>
      </c>
    </row>
    <row r="109" spans="2:9">
      <c r="B109" s="46" t="s">
        <v>161</v>
      </c>
      <c r="C109" s="944" t="s">
        <v>124</v>
      </c>
      <c r="D109" s="944" t="s">
        <v>124</v>
      </c>
      <c r="E109" s="944" t="s">
        <v>124</v>
      </c>
      <c r="F109" s="944" t="s">
        <v>124</v>
      </c>
      <c r="G109" s="944" t="s">
        <v>124</v>
      </c>
      <c r="H109" s="944" t="s">
        <v>124</v>
      </c>
      <c r="I109" s="944" t="s">
        <v>124</v>
      </c>
    </row>
    <row r="110" spans="2:9" ht="15" thickBot="1">
      <c r="B110" s="813" t="s">
        <v>170</v>
      </c>
      <c r="C110" s="948" t="s">
        <v>124</v>
      </c>
      <c r="D110" s="948" t="s">
        <v>124</v>
      </c>
      <c r="E110" s="948" t="s">
        <v>124</v>
      </c>
      <c r="F110" s="948" t="s">
        <v>124</v>
      </c>
      <c r="G110" s="948" t="s">
        <v>124</v>
      </c>
      <c r="H110" s="948" t="s">
        <v>124</v>
      </c>
      <c r="I110" s="948" t="s">
        <v>124</v>
      </c>
    </row>
    <row r="111" spans="2:9" ht="15" thickTop="1">
      <c r="B111" s="1320" t="s">
        <v>1286</v>
      </c>
      <c r="C111" s="1320"/>
      <c r="D111" s="1320"/>
      <c r="E111" s="1320"/>
      <c r="F111" s="1320"/>
      <c r="G111" s="1320"/>
      <c r="H111" s="1320"/>
      <c r="I111" s="1320"/>
    </row>
    <row r="112" spans="2:9">
      <c r="B112" s="1334" t="s">
        <v>1306</v>
      </c>
      <c r="C112" s="1334"/>
      <c r="D112" s="1334"/>
      <c r="E112" s="1334"/>
      <c r="F112" s="1334"/>
      <c r="G112" s="1334"/>
      <c r="H112" s="1334"/>
      <c r="I112" s="1334"/>
    </row>
    <row r="113" spans="2:9">
      <c r="B113" s="27"/>
    </row>
    <row r="114" spans="2:9">
      <c r="B114" s="1319" t="s">
        <v>17</v>
      </c>
      <c r="C114" s="1319"/>
      <c r="D114" s="1319"/>
      <c r="E114" s="1319"/>
      <c r="F114" s="1319"/>
      <c r="G114" s="1319"/>
      <c r="H114" s="1319"/>
      <c r="I114" s="1319"/>
    </row>
    <row r="115" spans="2:9">
      <c r="B115" s="803" t="s">
        <v>16</v>
      </c>
    </row>
    <row r="116" spans="2:9">
      <c r="B116" s="26" t="s">
        <v>172</v>
      </c>
    </row>
    <row r="117" spans="2:9">
      <c r="B117" s="27"/>
    </row>
    <row r="118" spans="2:9">
      <c r="B118" s="16"/>
      <c r="C118" s="17">
        <v>2014</v>
      </c>
      <c r="D118" s="17">
        <v>2015</v>
      </c>
      <c r="E118" s="17">
        <v>2016</v>
      </c>
      <c r="F118" s="17">
        <v>2017</v>
      </c>
      <c r="G118" s="17">
        <v>2018</v>
      </c>
      <c r="H118" s="17">
        <v>2019</v>
      </c>
      <c r="I118" s="17">
        <v>2020</v>
      </c>
    </row>
    <row r="119" spans="2:9">
      <c r="B119" s="212" t="s">
        <v>173</v>
      </c>
      <c r="C119" s="132"/>
      <c r="D119" s="132"/>
      <c r="E119" s="132"/>
      <c r="F119" s="132"/>
      <c r="G119" s="132"/>
      <c r="H119" s="132"/>
      <c r="I119" s="132"/>
    </row>
    <row r="120" spans="2:9">
      <c r="B120" s="213" t="s">
        <v>174</v>
      </c>
      <c r="C120" s="48">
        <v>350249586</v>
      </c>
      <c r="D120" s="48">
        <v>353167121</v>
      </c>
      <c r="E120" s="48">
        <v>344844385</v>
      </c>
      <c r="F120" s="48">
        <v>334659798</v>
      </c>
      <c r="G120" s="48">
        <v>341301237</v>
      </c>
      <c r="H120" s="48">
        <v>345757041</v>
      </c>
      <c r="I120" s="48">
        <v>374636519</v>
      </c>
    </row>
    <row r="121" spans="2:9">
      <c r="B121" s="213" t="s">
        <v>175</v>
      </c>
      <c r="C121" s="48">
        <v>313219778</v>
      </c>
      <c r="D121" s="48">
        <v>317355389</v>
      </c>
      <c r="E121" s="48">
        <v>318393632</v>
      </c>
      <c r="F121" s="48">
        <v>324240935</v>
      </c>
      <c r="G121" s="48">
        <v>329848332</v>
      </c>
      <c r="H121" s="48">
        <v>348807697</v>
      </c>
      <c r="I121" s="48">
        <v>453489686</v>
      </c>
    </row>
    <row r="122" spans="2:9">
      <c r="B122" s="213" t="s">
        <v>176</v>
      </c>
      <c r="C122" s="48" t="s">
        <v>124</v>
      </c>
      <c r="D122" s="48" t="s">
        <v>124</v>
      </c>
      <c r="E122" s="48" t="s">
        <v>124</v>
      </c>
      <c r="F122" s="48" t="s">
        <v>124</v>
      </c>
      <c r="G122" s="48" t="s">
        <v>124</v>
      </c>
      <c r="H122" s="48" t="s">
        <v>124</v>
      </c>
      <c r="I122" s="48" t="s">
        <v>124</v>
      </c>
    </row>
    <row r="123" spans="2:9" ht="15.6">
      <c r="B123" s="213" t="s">
        <v>877</v>
      </c>
      <c r="C123" s="48">
        <v>160025860</v>
      </c>
      <c r="D123" s="48">
        <v>163104063</v>
      </c>
      <c r="E123" s="48">
        <v>148868215</v>
      </c>
      <c r="F123" s="48">
        <v>152245123</v>
      </c>
      <c r="G123" s="48">
        <v>183661150</v>
      </c>
      <c r="H123" s="48">
        <v>221498255</v>
      </c>
      <c r="I123" s="48">
        <v>281553141</v>
      </c>
    </row>
    <row r="124" spans="2:9">
      <c r="B124" s="213" t="s">
        <v>178</v>
      </c>
      <c r="C124" s="48">
        <v>2672573</v>
      </c>
      <c r="D124" s="48">
        <v>2435864</v>
      </c>
      <c r="E124" s="48">
        <v>3412774</v>
      </c>
      <c r="F124" s="48">
        <v>6309699</v>
      </c>
      <c r="G124" s="48">
        <v>19878932</v>
      </c>
      <c r="H124" s="48">
        <v>33312418</v>
      </c>
      <c r="I124" s="48">
        <v>58942417</v>
      </c>
    </row>
    <row r="125" spans="2:9" ht="26.4">
      <c r="B125" s="214" t="s">
        <v>179</v>
      </c>
      <c r="C125" s="48" t="s">
        <v>124</v>
      </c>
      <c r="D125" s="48" t="s">
        <v>124</v>
      </c>
      <c r="E125" s="48" t="s">
        <v>124</v>
      </c>
      <c r="F125" s="48" t="s">
        <v>124</v>
      </c>
      <c r="G125" s="48" t="s">
        <v>124</v>
      </c>
      <c r="H125" s="48" t="s">
        <v>124</v>
      </c>
      <c r="I125" s="48" t="s">
        <v>124</v>
      </c>
    </row>
    <row r="126" spans="2:9">
      <c r="B126" s="215" t="s">
        <v>180</v>
      </c>
      <c r="C126" s="48" t="s">
        <v>124</v>
      </c>
      <c r="D126" s="48" t="s">
        <v>124</v>
      </c>
      <c r="E126" s="48" t="s">
        <v>124</v>
      </c>
      <c r="F126" s="48" t="s">
        <v>124</v>
      </c>
      <c r="G126" s="48" t="s">
        <v>124</v>
      </c>
      <c r="H126" s="48" t="s">
        <v>124</v>
      </c>
      <c r="I126" s="48" t="s">
        <v>124</v>
      </c>
    </row>
    <row r="127" spans="2:9" ht="26.4">
      <c r="B127" s="214" t="s">
        <v>181</v>
      </c>
      <c r="C127" s="48" t="s">
        <v>124</v>
      </c>
      <c r="D127" s="48" t="s">
        <v>124</v>
      </c>
      <c r="E127" s="48" t="s">
        <v>124</v>
      </c>
      <c r="F127" s="48" t="s">
        <v>124</v>
      </c>
      <c r="G127" s="48" t="s">
        <v>124</v>
      </c>
      <c r="H127" s="48" t="s">
        <v>124</v>
      </c>
      <c r="I127" s="48" t="s">
        <v>124</v>
      </c>
    </row>
    <row r="128" spans="2:9" ht="15.6">
      <c r="B128" s="213" t="s">
        <v>1307</v>
      </c>
      <c r="C128" s="48" t="s">
        <v>124</v>
      </c>
      <c r="D128" s="48" t="s">
        <v>124</v>
      </c>
      <c r="E128" s="48" t="s">
        <v>124</v>
      </c>
      <c r="F128" s="48" t="s">
        <v>124</v>
      </c>
      <c r="G128" s="48" t="s">
        <v>124</v>
      </c>
      <c r="H128" s="48" t="s">
        <v>124</v>
      </c>
      <c r="I128" s="48" t="s">
        <v>124</v>
      </c>
    </row>
    <row r="129" spans="2:9">
      <c r="B129" s="213"/>
      <c r="C129" s="48"/>
      <c r="D129" s="48"/>
      <c r="E129" s="48"/>
      <c r="F129" s="48"/>
      <c r="G129" s="48"/>
      <c r="H129" s="48"/>
      <c r="I129" s="48"/>
    </row>
    <row r="130" spans="2:9">
      <c r="B130" s="216" t="s">
        <v>183</v>
      </c>
      <c r="C130" s="48"/>
      <c r="D130" s="48"/>
      <c r="E130" s="48"/>
      <c r="F130" s="48"/>
      <c r="G130" s="48"/>
      <c r="H130" s="48"/>
      <c r="I130" s="48"/>
    </row>
    <row r="131" spans="2:9">
      <c r="B131" s="213" t="s">
        <v>184</v>
      </c>
      <c r="C131" s="48">
        <v>184446</v>
      </c>
      <c r="D131" s="48">
        <v>182378</v>
      </c>
      <c r="E131" s="48">
        <v>180150</v>
      </c>
      <c r="F131" s="48">
        <v>175580</v>
      </c>
      <c r="G131" s="48">
        <v>175570</v>
      </c>
      <c r="H131" s="48">
        <v>171284</v>
      </c>
      <c r="I131" s="48">
        <v>162734</v>
      </c>
    </row>
    <row r="132" spans="2:9">
      <c r="B132" s="217" t="s">
        <v>118</v>
      </c>
      <c r="C132" s="48"/>
      <c r="D132" s="48"/>
      <c r="E132" s="48"/>
      <c r="F132" s="48"/>
      <c r="G132" s="48"/>
      <c r="H132" s="48"/>
      <c r="I132" s="48"/>
    </row>
    <row r="133" spans="2:9">
      <c r="B133" s="218" t="s">
        <v>185</v>
      </c>
      <c r="C133" s="48">
        <v>168563</v>
      </c>
      <c r="D133" s="48">
        <v>166435</v>
      </c>
      <c r="E133" s="48">
        <v>164193</v>
      </c>
      <c r="F133" s="48">
        <v>161236</v>
      </c>
      <c r="G133" s="48">
        <v>162218</v>
      </c>
      <c r="H133" s="48">
        <v>159849</v>
      </c>
      <c r="I133" s="48">
        <v>152192</v>
      </c>
    </row>
    <row r="134" spans="2:9">
      <c r="B134" s="218" t="s">
        <v>186</v>
      </c>
      <c r="C134" s="48" t="s">
        <v>124</v>
      </c>
      <c r="D134" s="48" t="s">
        <v>124</v>
      </c>
      <c r="E134" s="48" t="s">
        <v>124</v>
      </c>
      <c r="F134" s="48" t="s">
        <v>124</v>
      </c>
      <c r="G134" s="48" t="s">
        <v>124</v>
      </c>
      <c r="H134" s="48" t="s">
        <v>124</v>
      </c>
      <c r="I134" s="48" t="s">
        <v>124</v>
      </c>
    </row>
    <row r="135" spans="2:9">
      <c r="B135" s="213" t="s">
        <v>187</v>
      </c>
      <c r="C135" s="48">
        <v>21</v>
      </c>
      <c r="D135" s="48">
        <v>21</v>
      </c>
      <c r="E135" s="48">
        <v>21</v>
      </c>
      <c r="F135" s="48">
        <v>21</v>
      </c>
      <c r="G135" s="48">
        <v>21</v>
      </c>
      <c r="H135" s="48">
        <v>21</v>
      </c>
      <c r="I135" s="48">
        <v>20</v>
      </c>
    </row>
    <row r="136" spans="2:9">
      <c r="B136" s="213"/>
      <c r="C136" s="781"/>
      <c r="D136" s="781"/>
      <c r="E136" s="781"/>
      <c r="F136" s="781"/>
      <c r="G136" s="781"/>
      <c r="H136" s="781"/>
      <c r="I136" s="781"/>
    </row>
    <row r="137" spans="2:9" ht="15.6">
      <c r="B137" s="213" t="s">
        <v>834</v>
      </c>
      <c r="C137" s="48">
        <v>5045797</v>
      </c>
      <c r="D137" s="48">
        <v>5237225</v>
      </c>
      <c r="E137" s="48">
        <v>4922623</v>
      </c>
      <c r="F137" s="48">
        <v>4786545</v>
      </c>
      <c r="G137" s="48">
        <v>8497542</v>
      </c>
      <c r="H137" s="48">
        <v>11203286</v>
      </c>
      <c r="I137" s="48">
        <v>13435809</v>
      </c>
    </row>
    <row r="138" spans="2:9">
      <c r="B138" s="218" t="s">
        <v>189</v>
      </c>
      <c r="C138" s="48">
        <v>5045797</v>
      </c>
      <c r="D138" s="48">
        <v>5237225</v>
      </c>
      <c r="E138" s="48">
        <v>4922623</v>
      </c>
      <c r="F138" s="48">
        <v>4786545</v>
      </c>
      <c r="G138" s="48">
        <v>8497542</v>
      </c>
      <c r="H138" s="48">
        <v>11203286</v>
      </c>
      <c r="I138" s="48">
        <v>13435809</v>
      </c>
    </row>
    <row r="139" spans="2:9">
      <c r="B139" s="213" t="s">
        <v>504</v>
      </c>
      <c r="C139" s="48" t="s">
        <v>124</v>
      </c>
      <c r="D139" s="48" t="s">
        <v>124</v>
      </c>
      <c r="E139" s="48" t="s">
        <v>124</v>
      </c>
      <c r="F139" s="48" t="s">
        <v>124</v>
      </c>
      <c r="G139" s="48" t="s">
        <v>124</v>
      </c>
      <c r="H139" s="48" t="s">
        <v>124</v>
      </c>
      <c r="I139" s="48" t="s">
        <v>124</v>
      </c>
    </row>
    <row r="140" spans="2:9">
      <c r="B140" s="75" t="s">
        <v>190</v>
      </c>
      <c r="C140" s="48" t="s">
        <v>124</v>
      </c>
      <c r="D140" s="48" t="s">
        <v>124</v>
      </c>
      <c r="E140" s="48" t="s">
        <v>124</v>
      </c>
      <c r="F140" s="48" t="s">
        <v>124</v>
      </c>
      <c r="G140" s="48" t="s">
        <v>124</v>
      </c>
      <c r="H140" s="48" t="s">
        <v>124</v>
      </c>
      <c r="I140" s="48" t="s">
        <v>124</v>
      </c>
    </row>
    <row r="141" spans="2:9">
      <c r="B141" s="213" t="s">
        <v>191</v>
      </c>
      <c r="C141" s="48" t="s">
        <v>124</v>
      </c>
      <c r="D141" s="48" t="s">
        <v>124</v>
      </c>
      <c r="E141" s="48" t="s">
        <v>124</v>
      </c>
      <c r="F141" s="48" t="s">
        <v>124</v>
      </c>
      <c r="G141" s="48" t="s">
        <v>124</v>
      </c>
      <c r="H141" s="48" t="s">
        <v>124</v>
      </c>
      <c r="I141" s="48" t="s">
        <v>124</v>
      </c>
    </row>
    <row r="142" spans="2:9">
      <c r="B142" s="213" t="s">
        <v>192</v>
      </c>
      <c r="C142" s="48">
        <v>8</v>
      </c>
      <c r="D142" s="48">
        <v>9</v>
      </c>
      <c r="E142" s="48">
        <v>12</v>
      </c>
      <c r="F142" s="48">
        <v>12</v>
      </c>
      <c r="G142" s="944">
        <v>16</v>
      </c>
      <c r="H142" s="944">
        <v>17</v>
      </c>
      <c r="I142" s="944">
        <v>17</v>
      </c>
    </row>
    <row r="143" spans="2:9" ht="15">
      <c r="B143" s="214" t="s">
        <v>1308</v>
      </c>
      <c r="C143" s="48">
        <v>7</v>
      </c>
      <c r="D143" s="48">
        <v>8</v>
      </c>
      <c r="E143" s="48">
        <v>11</v>
      </c>
      <c r="F143" s="48">
        <v>11</v>
      </c>
      <c r="G143" s="944">
        <v>14</v>
      </c>
      <c r="H143" s="944">
        <v>15</v>
      </c>
      <c r="I143" s="944">
        <v>16</v>
      </c>
    </row>
    <row r="144" spans="2:9" ht="15" thickBot="1">
      <c r="B144" s="814" t="s">
        <v>194</v>
      </c>
      <c r="C144" s="48">
        <v>1</v>
      </c>
      <c r="D144" s="48">
        <v>1</v>
      </c>
      <c r="E144" s="48">
        <v>1</v>
      </c>
      <c r="F144" s="48">
        <v>1</v>
      </c>
      <c r="G144" s="944">
        <v>2</v>
      </c>
      <c r="H144" s="944">
        <v>2</v>
      </c>
      <c r="I144" s="944">
        <v>1</v>
      </c>
    </row>
    <row r="145" spans="2:9" ht="15" thickTop="1">
      <c r="B145" s="1324" t="s">
        <v>1309</v>
      </c>
      <c r="C145" s="1320"/>
      <c r="D145" s="1320"/>
      <c r="E145" s="1320"/>
      <c r="F145" s="1320"/>
      <c r="G145" s="1320"/>
      <c r="H145" s="1320"/>
      <c r="I145" s="1320"/>
    </row>
    <row r="146" spans="2:9">
      <c r="B146" s="1334" t="s">
        <v>1310</v>
      </c>
      <c r="C146" s="1334"/>
      <c r="D146" s="1334"/>
      <c r="E146" s="1334"/>
      <c r="F146" s="1334"/>
      <c r="G146" s="1334"/>
      <c r="H146" s="1334"/>
      <c r="I146" s="1334"/>
    </row>
    <row r="147" spans="2:9">
      <c r="B147" s="27"/>
    </row>
    <row r="148" spans="2:9">
      <c r="B148" s="1319" t="s">
        <v>19</v>
      </c>
      <c r="C148" s="1319"/>
      <c r="D148" s="1319"/>
      <c r="E148" s="1319"/>
      <c r="F148" s="1319"/>
      <c r="G148" s="1319"/>
      <c r="H148" s="1319"/>
      <c r="I148" s="1319"/>
    </row>
    <row r="149" spans="2:9">
      <c r="B149" s="803" t="s">
        <v>18</v>
      </c>
    </row>
    <row r="150" spans="2:9">
      <c r="B150" s="26" t="s">
        <v>196</v>
      </c>
    </row>
    <row r="151" spans="2:9">
      <c r="B151" s="27"/>
    </row>
    <row r="152" spans="2:9">
      <c r="B152" s="16"/>
      <c r="C152" s="17">
        <v>2014</v>
      </c>
      <c r="D152" s="17">
        <v>2015</v>
      </c>
      <c r="E152" s="17">
        <v>2016</v>
      </c>
      <c r="F152" s="17">
        <v>2017</v>
      </c>
      <c r="G152" s="17">
        <v>2018</v>
      </c>
      <c r="H152" s="17">
        <v>2019</v>
      </c>
      <c r="I152" s="17">
        <v>2020</v>
      </c>
    </row>
    <row r="153" spans="2:9">
      <c r="B153" s="44" t="s">
        <v>197</v>
      </c>
      <c r="C153" s="282"/>
      <c r="D153" s="282"/>
      <c r="E153" s="282"/>
      <c r="F153" s="282"/>
      <c r="G153" s="282"/>
      <c r="H153" s="282"/>
      <c r="I153" s="282"/>
    </row>
    <row r="154" spans="2:9">
      <c r="B154" s="103" t="s">
        <v>198</v>
      </c>
      <c r="C154" s="943">
        <v>9971358.4580000006</v>
      </c>
      <c r="D154" s="943">
        <v>10054059.325999999</v>
      </c>
      <c r="E154" s="943">
        <v>9948185.6870000008</v>
      </c>
      <c r="F154" s="943">
        <v>10503228.437999999</v>
      </c>
      <c r="G154" s="943">
        <v>10881561.745999999</v>
      </c>
      <c r="H154" s="943">
        <v>11872374</v>
      </c>
      <c r="I154" s="943">
        <v>13868509.713</v>
      </c>
    </row>
    <row r="155" spans="2:9">
      <c r="B155" s="220" t="s">
        <v>199</v>
      </c>
      <c r="C155" s="943"/>
      <c r="D155" s="943"/>
      <c r="E155" s="943"/>
      <c r="F155" s="943"/>
      <c r="G155" s="943"/>
      <c r="H155" s="943"/>
      <c r="I155" s="943"/>
    </row>
    <row r="156" spans="2:9">
      <c r="B156" s="220" t="s">
        <v>200</v>
      </c>
      <c r="C156" s="943">
        <v>9971358.4580000006</v>
      </c>
      <c r="D156" s="943">
        <v>10054059.325999999</v>
      </c>
      <c r="E156" s="943">
        <v>9948185.6870000008</v>
      </c>
      <c r="F156" s="943">
        <v>10503228.437999999</v>
      </c>
      <c r="G156" s="943">
        <v>10881561.745999999</v>
      </c>
      <c r="H156" s="943">
        <v>11872374</v>
      </c>
      <c r="I156" s="943">
        <v>13868509.713</v>
      </c>
    </row>
    <row r="157" spans="2:9">
      <c r="B157" s="221" t="s">
        <v>201</v>
      </c>
      <c r="C157" s="943">
        <v>5557064.6809999999</v>
      </c>
      <c r="D157" s="943">
        <v>5427004.4029999999</v>
      </c>
      <c r="E157" s="943">
        <v>5335713.8650000002</v>
      </c>
      <c r="F157" s="943">
        <v>5359119.8169999998</v>
      </c>
      <c r="G157" s="943">
        <v>6428607.9670000002</v>
      </c>
      <c r="H157" s="943">
        <v>6013433.449</v>
      </c>
      <c r="I157" s="943">
        <v>6091871.1009999998</v>
      </c>
    </row>
    <row r="158" spans="2:9">
      <c r="B158" s="93" t="s">
        <v>202</v>
      </c>
      <c r="C158" s="943">
        <v>10986500.208999999</v>
      </c>
      <c r="D158" s="943">
        <v>11823083.822000001</v>
      </c>
      <c r="E158" s="943">
        <v>12810326.952</v>
      </c>
      <c r="F158" s="943">
        <v>14444438.873</v>
      </c>
      <c r="G158" s="943">
        <v>16583882.432999998</v>
      </c>
      <c r="H158" s="943">
        <v>20918301.809</v>
      </c>
      <c r="I158" s="943">
        <v>21545420.346999999</v>
      </c>
    </row>
    <row r="159" spans="2:9">
      <c r="B159" s="220" t="s">
        <v>203</v>
      </c>
      <c r="C159" s="943">
        <v>5631910.5379999997</v>
      </c>
      <c r="D159" s="943">
        <v>6211147.7659999998</v>
      </c>
      <c r="E159" s="943">
        <v>6838684.318</v>
      </c>
      <c r="F159" s="943">
        <v>7935827.9819999998</v>
      </c>
      <c r="G159" s="943">
        <v>9032572.4609999992</v>
      </c>
      <c r="H159" s="943">
        <v>10881346.041999999</v>
      </c>
      <c r="I159" s="943">
        <v>11439993.846999999</v>
      </c>
    </row>
    <row r="160" spans="2:9">
      <c r="B160" s="220" t="s">
        <v>204</v>
      </c>
      <c r="C160" s="943" t="s">
        <v>124</v>
      </c>
      <c r="D160" s="943" t="s">
        <v>124</v>
      </c>
      <c r="E160" s="943" t="s">
        <v>124</v>
      </c>
      <c r="F160" s="943" t="s">
        <v>124</v>
      </c>
      <c r="G160" s="943" t="s">
        <v>124</v>
      </c>
      <c r="H160" s="943" t="s">
        <v>124</v>
      </c>
      <c r="I160" s="943" t="s">
        <v>124</v>
      </c>
    </row>
    <row r="161" spans="2:9" ht="15">
      <c r="B161" s="220" t="s">
        <v>1311</v>
      </c>
      <c r="C161" s="943">
        <v>5354589.6710000001</v>
      </c>
      <c r="D161" s="943">
        <v>5611936.0559999999</v>
      </c>
      <c r="E161" s="943">
        <v>5971642.6339999996</v>
      </c>
      <c r="F161" s="943">
        <v>6508610.8909999998</v>
      </c>
      <c r="G161" s="943">
        <v>7551309.9720000001</v>
      </c>
      <c r="H161" s="943">
        <v>10036955.767000001</v>
      </c>
      <c r="I161" s="943">
        <v>10105426.5</v>
      </c>
    </row>
    <row r="162" spans="2:9">
      <c r="B162" s="93" t="s">
        <v>206</v>
      </c>
      <c r="C162" s="943">
        <v>27775.268</v>
      </c>
      <c r="D162" s="943">
        <v>24366.682000000001</v>
      </c>
      <c r="E162" s="943">
        <v>23400.186000000002</v>
      </c>
      <c r="F162" s="943">
        <v>28384.447</v>
      </c>
      <c r="G162" s="943">
        <v>92006.11</v>
      </c>
      <c r="H162" s="943">
        <v>2004082.6329999999</v>
      </c>
      <c r="I162" s="943">
        <v>2935118.1310000001</v>
      </c>
    </row>
    <row r="163" spans="2:9">
      <c r="B163" s="93" t="s">
        <v>207</v>
      </c>
      <c r="C163" s="943">
        <v>1164815.814</v>
      </c>
      <c r="D163" s="943">
        <v>1039674.3590000001</v>
      </c>
      <c r="E163" s="943">
        <v>864066.50800000003</v>
      </c>
      <c r="F163" s="943">
        <v>730952.70700000005</v>
      </c>
      <c r="G163" s="943">
        <v>632891.99199999997</v>
      </c>
      <c r="H163" s="943">
        <v>550493.27099999995</v>
      </c>
      <c r="I163" s="943">
        <v>380943.467</v>
      </c>
    </row>
    <row r="164" spans="2:9">
      <c r="B164" s="37" t="s">
        <v>130</v>
      </c>
      <c r="C164" s="943">
        <v>1164815.814</v>
      </c>
      <c r="D164" s="943">
        <v>1039674.3590000001</v>
      </c>
      <c r="E164" s="943">
        <v>864066.50800000003</v>
      </c>
      <c r="F164" s="943">
        <v>730952.70700000005</v>
      </c>
      <c r="G164" s="943">
        <v>632891.99199999997</v>
      </c>
      <c r="H164" s="943">
        <v>550493.27099999995</v>
      </c>
      <c r="I164" s="943">
        <v>380943.467</v>
      </c>
    </row>
    <row r="165" spans="2:9">
      <c r="B165" s="37" t="s">
        <v>131</v>
      </c>
      <c r="C165" s="943" t="s">
        <v>139</v>
      </c>
      <c r="D165" s="943" t="s">
        <v>139</v>
      </c>
      <c r="E165" s="943" t="s">
        <v>139</v>
      </c>
      <c r="F165" s="943" t="s">
        <v>139</v>
      </c>
      <c r="G165" s="943" t="s">
        <v>139</v>
      </c>
      <c r="H165" s="943" t="s">
        <v>139</v>
      </c>
      <c r="I165" s="943" t="s">
        <v>139</v>
      </c>
    </row>
    <row r="166" spans="2:9">
      <c r="B166" s="103" t="s">
        <v>208</v>
      </c>
      <c r="C166" s="943" t="s">
        <v>139</v>
      </c>
      <c r="D166" s="943" t="s">
        <v>139</v>
      </c>
      <c r="E166" s="943" t="s">
        <v>139</v>
      </c>
      <c r="F166" s="943" t="s">
        <v>139</v>
      </c>
      <c r="G166" s="943" t="s">
        <v>139</v>
      </c>
      <c r="H166" s="943" t="s">
        <v>139</v>
      </c>
      <c r="I166" s="943" t="s">
        <v>139</v>
      </c>
    </row>
    <row r="167" spans="2:9">
      <c r="B167" s="103"/>
      <c r="C167" s="943"/>
      <c r="D167" s="943"/>
      <c r="E167" s="943"/>
      <c r="F167" s="943"/>
      <c r="G167" s="943"/>
      <c r="H167" s="943"/>
      <c r="I167" s="943"/>
    </row>
    <row r="168" spans="2:9">
      <c r="B168" s="103" t="s">
        <v>209</v>
      </c>
      <c r="C168" s="943">
        <v>27704869.014999997</v>
      </c>
      <c r="D168" s="943">
        <v>28368188.592</v>
      </c>
      <c r="E168" s="943">
        <v>28981693.198000003</v>
      </c>
      <c r="F168" s="943">
        <v>31066124.281999998</v>
      </c>
      <c r="G168" s="943">
        <v>34618950.247999996</v>
      </c>
      <c r="H168" s="943">
        <v>41358685.162</v>
      </c>
      <c r="I168" s="943">
        <v>44821862.758999996</v>
      </c>
    </row>
    <row r="169" spans="2:9" ht="15">
      <c r="B169" s="222" t="s">
        <v>1312</v>
      </c>
      <c r="C169" s="943">
        <v>158738</v>
      </c>
      <c r="D169" s="943">
        <v>125363</v>
      </c>
      <c r="E169" s="943">
        <v>112714</v>
      </c>
      <c r="F169" s="943">
        <v>122273</v>
      </c>
      <c r="G169" s="943">
        <v>108109</v>
      </c>
      <c r="H169" s="943">
        <v>122761</v>
      </c>
      <c r="I169" s="943">
        <v>68658.152000000002</v>
      </c>
    </row>
    <row r="170" spans="2:9">
      <c r="B170" s="222"/>
      <c r="C170" s="943"/>
      <c r="D170" s="943"/>
      <c r="E170" s="943"/>
      <c r="F170" s="943"/>
      <c r="G170" s="943"/>
      <c r="H170" s="943"/>
      <c r="I170" s="943"/>
    </row>
    <row r="171" spans="2:9">
      <c r="B171" s="103" t="s">
        <v>211</v>
      </c>
      <c r="C171" s="943">
        <v>5184</v>
      </c>
      <c r="D171" s="943">
        <v>5656</v>
      </c>
      <c r="E171" s="943">
        <v>6444</v>
      </c>
      <c r="F171" s="943">
        <v>7531.91</v>
      </c>
      <c r="G171" s="943">
        <v>8947.8770000000004</v>
      </c>
      <c r="H171" s="943">
        <v>10371.049000000001</v>
      </c>
      <c r="I171" s="943">
        <v>12476.612999999999</v>
      </c>
    </row>
    <row r="172" spans="2:9">
      <c r="B172" s="103"/>
      <c r="C172" s="943"/>
      <c r="D172" s="943"/>
      <c r="E172" s="943"/>
      <c r="F172" s="943"/>
      <c r="G172" s="943"/>
      <c r="H172" s="943"/>
      <c r="I172" s="943"/>
    </row>
    <row r="173" spans="2:9">
      <c r="B173" s="44" t="s">
        <v>212</v>
      </c>
      <c r="C173" s="943"/>
      <c r="D173" s="943"/>
      <c r="E173" s="943"/>
      <c r="F173" s="943"/>
      <c r="G173" s="943"/>
      <c r="H173" s="943"/>
      <c r="I173" s="943"/>
    </row>
    <row r="174" spans="2:9" ht="15.6">
      <c r="B174" s="103" t="s">
        <v>1313</v>
      </c>
      <c r="C174" s="943">
        <v>4567501.9890000001</v>
      </c>
      <c r="D174" s="943">
        <v>4614521.0470000003</v>
      </c>
      <c r="E174" s="943">
        <v>4392540.335</v>
      </c>
      <c r="F174" s="943">
        <v>4488254.6880000001</v>
      </c>
      <c r="G174" s="943">
        <v>4295926.767</v>
      </c>
      <c r="H174" s="943">
        <v>4478598.2079999996</v>
      </c>
      <c r="I174" s="943">
        <v>4244236.6569999997</v>
      </c>
    </row>
    <row r="175" spans="2:9">
      <c r="B175" s="222" t="s">
        <v>214</v>
      </c>
      <c r="C175" s="943">
        <v>3529105</v>
      </c>
      <c r="D175" s="943">
        <v>3628279.61</v>
      </c>
      <c r="E175" s="943">
        <v>3449018.125</v>
      </c>
      <c r="F175" s="943">
        <v>3567204.5789999999</v>
      </c>
      <c r="G175" s="943">
        <v>3407327.8659999999</v>
      </c>
      <c r="H175" s="943">
        <v>3585065.466</v>
      </c>
      <c r="I175" s="943">
        <v>3215384.4580000001</v>
      </c>
    </row>
    <row r="176" spans="2:9">
      <c r="B176" s="222" t="s">
        <v>215</v>
      </c>
      <c r="C176" s="943">
        <v>801759.89</v>
      </c>
      <c r="D176" s="943">
        <v>735919.02500000002</v>
      </c>
      <c r="E176" s="943">
        <v>715202.07900000003</v>
      </c>
      <c r="F176" s="943">
        <v>695061.10699999996</v>
      </c>
      <c r="G176" s="943">
        <v>681178.647</v>
      </c>
      <c r="H176" s="943">
        <v>710864.57900000003</v>
      </c>
      <c r="I176" s="943">
        <v>864065.80500000005</v>
      </c>
    </row>
    <row r="177" spans="2:9" ht="15.6">
      <c r="B177" s="103" t="s">
        <v>1314</v>
      </c>
      <c r="C177" s="943">
        <v>10986508.782</v>
      </c>
      <c r="D177" s="943">
        <v>11823083.822000001</v>
      </c>
      <c r="E177" s="943">
        <v>12815401.435000001</v>
      </c>
      <c r="F177" s="943">
        <v>14472823.32</v>
      </c>
      <c r="G177" s="943">
        <v>16539310.145</v>
      </c>
      <c r="H177" s="943">
        <v>22625450.344999999</v>
      </c>
      <c r="I177" s="943">
        <v>24151197.671999998</v>
      </c>
    </row>
    <row r="178" spans="2:9">
      <c r="B178" s="103" t="s">
        <v>206</v>
      </c>
      <c r="C178" s="943" t="s">
        <v>124</v>
      </c>
      <c r="D178" s="943" t="s">
        <v>124</v>
      </c>
      <c r="E178" s="943" t="s">
        <v>124</v>
      </c>
      <c r="F178" s="943" t="s">
        <v>124</v>
      </c>
      <c r="G178" s="943" t="s">
        <v>124</v>
      </c>
      <c r="H178" s="943" t="s">
        <v>124</v>
      </c>
      <c r="I178" s="943" t="s">
        <v>124</v>
      </c>
    </row>
    <row r="179" spans="2:9">
      <c r="B179" s="222" t="s">
        <v>217</v>
      </c>
      <c r="C179" s="943" t="s">
        <v>124</v>
      </c>
      <c r="D179" s="943" t="s">
        <v>124</v>
      </c>
      <c r="E179" s="943" t="s">
        <v>124</v>
      </c>
      <c r="F179" s="943" t="s">
        <v>124</v>
      </c>
      <c r="G179" s="943" t="s">
        <v>124</v>
      </c>
      <c r="H179" s="943" t="s">
        <v>124</v>
      </c>
      <c r="I179" s="943" t="s">
        <v>124</v>
      </c>
    </row>
    <row r="180" spans="2:9">
      <c r="B180" s="222" t="s">
        <v>218</v>
      </c>
      <c r="C180" s="943" t="s">
        <v>124</v>
      </c>
      <c r="D180" s="943" t="s">
        <v>124</v>
      </c>
      <c r="E180" s="943" t="s">
        <v>124</v>
      </c>
      <c r="F180" s="943" t="s">
        <v>124</v>
      </c>
      <c r="G180" s="943" t="s">
        <v>124</v>
      </c>
      <c r="H180" s="943" t="s">
        <v>124</v>
      </c>
      <c r="I180" s="943" t="s">
        <v>124</v>
      </c>
    </row>
    <row r="181" spans="2:9">
      <c r="B181" s="222" t="s">
        <v>219</v>
      </c>
      <c r="C181" s="943" t="s">
        <v>124</v>
      </c>
      <c r="D181" s="943" t="s">
        <v>124</v>
      </c>
      <c r="E181" s="943" t="s">
        <v>124</v>
      </c>
      <c r="F181" s="943" t="s">
        <v>124</v>
      </c>
      <c r="G181" s="943" t="s">
        <v>124</v>
      </c>
      <c r="H181" s="943" t="s">
        <v>124</v>
      </c>
      <c r="I181" s="943" t="s">
        <v>124</v>
      </c>
    </row>
    <row r="182" spans="2:9">
      <c r="B182" s="222"/>
      <c r="C182" s="943"/>
      <c r="D182" s="943"/>
      <c r="E182" s="943"/>
      <c r="F182" s="943"/>
      <c r="G182" s="943"/>
      <c r="H182" s="943"/>
      <c r="I182" s="943"/>
    </row>
    <row r="183" spans="2:9" ht="26.4">
      <c r="B183" s="49" t="s">
        <v>220</v>
      </c>
      <c r="C183" s="943"/>
      <c r="D183" s="943"/>
      <c r="E183" s="943"/>
      <c r="F183" s="943"/>
      <c r="G183" s="943"/>
      <c r="H183" s="943"/>
      <c r="I183" s="943"/>
    </row>
    <row r="184" spans="2:9">
      <c r="B184" s="103" t="s">
        <v>213</v>
      </c>
      <c r="C184" s="943">
        <v>4567501.9890000001</v>
      </c>
      <c r="D184" s="943">
        <v>4614521.0470000003</v>
      </c>
      <c r="E184" s="943">
        <v>4392540.335</v>
      </c>
      <c r="F184" s="943">
        <v>4488254.6880000001</v>
      </c>
      <c r="G184" s="943">
        <v>4295926.767</v>
      </c>
      <c r="H184" s="943">
        <v>4478598.2079999996</v>
      </c>
      <c r="I184" s="943">
        <v>4244236.6569999997</v>
      </c>
    </row>
    <row r="185" spans="2:9">
      <c r="B185" s="222" t="s">
        <v>214</v>
      </c>
      <c r="C185" s="943">
        <v>3529105</v>
      </c>
      <c r="D185" s="943">
        <v>3628279.61</v>
      </c>
      <c r="E185" s="943">
        <v>3449018.125</v>
      </c>
      <c r="F185" s="943">
        <v>3567204.5789999999</v>
      </c>
      <c r="G185" s="943">
        <v>3407327.8659999999</v>
      </c>
      <c r="H185" s="943">
        <v>3585065.466</v>
      </c>
      <c r="I185" s="943">
        <v>3215384.4580000001</v>
      </c>
    </row>
    <row r="186" spans="2:9">
      <c r="B186" s="222" t="s">
        <v>215</v>
      </c>
      <c r="C186" s="943">
        <v>801759.89</v>
      </c>
      <c r="D186" s="943">
        <v>735919.02500000002</v>
      </c>
      <c r="E186" s="943">
        <v>715202.07900000003</v>
      </c>
      <c r="F186" s="943">
        <v>695061.10699999996</v>
      </c>
      <c r="G186" s="943">
        <v>681178.647</v>
      </c>
      <c r="H186" s="943">
        <v>710864.57900000003</v>
      </c>
      <c r="I186" s="943">
        <v>864065.80500000005</v>
      </c>
    </row>
    <row r="187" spans="2:9">
      <c r="B187" s="103" t="s">
        <v>216</v>
      </c>
      <c r="C187" s="943">
        <v>10860730.380999999</v>
      </c>
      <c r="D187" s="943">
        <v>11727474.909</v>
      </c>
      <c r="E187" s="943">
        <v>12725946.98</v>
      </c>
      <c r="F187" s="943">
        <v>14356842.004000001</v>
      </c>
      <c r="G187" s="943">
        <v>16443448.117000001</v>
      </c>
      <c r="H187" s="943">
        <v>22515037.640999999</v>
      </c>
      <c r="I187" s="943">
        <v>24073402.627</v>
      </c>
    </row>
    <row r="188" spans="2:9">
      <c r="B188" s="103" t="s">
        <v>206</v>
      </c>
      <c r="C188" s="943" t="s">
        <v>124</v>
      </c>
      <c r="D188" s="943" t="s">
        <v>124</v>
      </c>
      <c r="E188" s="943" t="s">
        <v>124</v>
      </c>
      <c r="F188" s="943" t="s">
        <v>124</v>
      </c>
      <c r="G188" s="943" t="s">
        <v>124</v>
      </c>
      <c r="H188" s="943" t="s">
        <v>124</v>
      </c>
      <c r="I188" s="943" t="s">
        <v>124</v>
      </c>
    </row>
    <row r="189" spans="2:9">
      <c r="B189" s="222" t="s">
        <v>217</v>
      </c>
      <c r="C189" s="943" t="s">
        <v>124</v>
      </c>
      <c r="D189" s="943" t="s">
        <v>124</v>
      </c>
      <c r="E189" s="943" t="s">
        <v>124</v>
      </c>
      <c r="F189" s="943" t="s">
        <v>124</v>
      </c>
      <c r="G189" s="943" t="s">
        <v>124</v>
      </c>
      <c r="H189" s="943" t="s">
        <v>124</v>
      </c>
      <c r="I189" s="943" t="s">
        <v>124</v>
      </c>
    </row>
    <row r="190" spans="2:9">
      <c r="B190" s="222" t="s">
        <v>218</v>
      </c>
      <c r="C190" s="943" t="s">
        <v>124</v>
      </c>
      <c r="D190" s="943" t="s">
        <v>124</v>
      </c>
      <c r="E190" s="943" t="s">
        <v>124</v>
      </c>
      <c r="F190" s="943" t="s">
        <v>124</v>
      </c>
      <c r="G190" s="943" t="s">
        <v>124</v>
      </c>
      <c r="H190" s="943" t="s">
        <v>124</v>
      </c>
      <c r="I190" s="943" t="s">
        <v>124</v>
      </c>
    </row>
    <row r="191" spans="2:9">
      <c r="B191" s="222" t="s">
        <v>219</v>
      </c>
      <c r="C191" s="943" t="s">
        <v>124</v>
      </c>
      <c r="D191" s="943" t="s">
        <v>124</v>
      </c>
      <c r="E191" s="943" t="s">
        <v>124</v>
      </c>
      <c r="F191" s="943" t="s">
        <v>124</v>
      </c>
      <c r="G191" s="943" t="s">
        <v>124</v>
      </c>
      <c r="H191" s="943" t="s">
        <v>124</v>
      </c>
      <c r="I191" s="943" t="s">
        <v>124</v>
      </c>
    </row>
    <row r="192" spans="2:9">
      <c r="B192" s="222"/>
      <c r="C192" s="36"/>
      <c r="D192" s="36"/>
      <c r="E192" s="36"/>
      <c r="F192" s="36"/>
      <c r="G192" s="36"/>
      <c r="H192" s="36"/>
      <c r="I192" s="36"/>
    </row>
    <row r="193" spans="2:9" ht="26.4">
      <c r="B193" s="49" t="s">
        <v>221</v>
      </c>
      <c r="C193" s="36"/>
      <c r="D193" s="36"/>
      <c r="E193" s="36"/>
      <c r="F193" s="36"/>
      <c r="G193" s="36"/>
      <c r="H193" s="36"/>
      <c r="I193" s="36"/>
    </row>
    <row r="194" spans="2:9">
      <c r="B194" s="103" t="s">
        <v>213</v>
      </c>
      <c r="C194" s="36" t="s">
        <v>124</v>
      </c>
      <c r="D194" s="36" t="s">
        <v>124</v>
      </c>
      <c r="E194" s="36" t="s">
        <v>124</v>
      </c>
      <c r="F194" s="36" t="s">
        <v>124</v>
      </c>
      <c r="G194" s="36" t="s">
        <v>124</v>
      </c>
      <c r="H194" s="36" t="s">
        <v>124</v>
      </c>
      <c r="I194" s="36" t="s">
        <v>124</v>
      </c>
    </row>
    <row r="195" spans="2:9">
      <c r="B195" s="222" t="s">
        <v>214</v>
      </c>
      <c r="C195" s="36" t="s">
        <v>124</v>
      </c>
      <c r="D195" s="36" t="s">
        <v>124</v>
      </c>
      <c r="E195" s="36" t="s">
        <v>124</v>
      </c>
      <c r="F195" s="36" t="s">
        <v>124</v>
      </c>
      <c r="G195" s="36" t="s">
        <v>124</v>
      </c>
      <c r="H195" s="36" t="s">
        <v>124</v>
      </c>
      <c r="I195" s="36" t="s">
        <v>124</v>
      </c>
    </row>
    <row r="196" spans="2:9">
      <c r="B196" s="222" t="s">
        <v>215</v>
      </c>
      <c r="C196" s="36" t="s">
        <v>124</v>
      </c>
      <c r="D196" s="36" t="s">
        <v>124</v>
      </c>
      <c r="E196" s="36" t="s">
        <v>124</v>
      </c>
      <c r="F196" s="36" t="s">
        <v>124</v>
      </c>
      <c r="G196" s="36" t="s">
        <v>124</v>
      </c>
      <c r="H196" s="36" t="s">
        <v>124</v>
      </c>
      <c r="I196" s="36" t="s">
        <v>124</v>
      </c>
    </row>
    <row r="197" spans="2:9">
      <c r="B197" s="103" t="s">
        <v>216</v>
      </c>
      <c r="C197" s="36" t="s">
        <v>124</v>
      </c>
      <c r="D197" s="36" t="s">
        <v>124</v>
      </c>
      <c r="E197" s="36" t="s">
        <v>124</v>
      </c>
      <c r="F197" s="36" t="s">
        <v>124</v>
      </c>
      <c r="G197" s="36" t="s">
        <v>124</v>
      </c>
      <c r="H197" s="36" t="s">
        <v>124</v>
      </c>
      <c r="I197" s="36" t="s">
        <v>124</v>
      </c>
    </row>
    <row r="198" spans="2:9">
      <c r="B198" s="103" t="s">
        <v>206</v>
      </c>
      <c r="C198" s="36" t="s">
        <v>124</v>
      </c>
      <c r="D198" s="36" t="s">
        <v>124</v>
      </c>
      <c r="E198" s="36" t="s">
        <v>124</v>
      </c>
      <c r="F198" s="36" t="s">
        <v>124</v>
      </c>
      <c r="G198" s="36" t="s">
        <v>124</v>
      </c>
      <c r="H198" s="36" t="s">
        <v>124</v>
      </c>
      <c r="I198" s="36" t="s">
        <v>124</v>
      </c>
    </row>
    <row r="199" spans="2:9">
      <c r="B199" s="222" t="s">
        <v>217</v>
      </c>
      <c r="C199" s="36" t="s">
        <v>124</v>
      </c>
      <c r="D199" s="36" t="s">
        <v>124</v>
      </c>
      <c r="E199" s="36" t="s">
        <v>124</v>
      </c>
      <c r="F199" s="36" t="s">
        <v>124</v>
      </c>
      <c r="G199" s="36" t="s">
        <v>124</v>
      </c>
      <c r="H199" s="36" t="s">
        <v>124</v>
      </c>
      <c r="I199" s="36" t="s">
        <v>124</v>
      </c>
    </row>
    <row r="200" spans="2:9">
      <c r="B200" s="222" t="s">
        <v>218</v>
      </c>
      <c r="C200" s="36" t="s">
        <v>124</v>
      </c>
      <c r="D200" s="36" t="s">
        <v>124</v>
      </c>
      <c r="E200" s="36" t="s">
        <v>124</v>
      </c>
      <c r="F200" s="36" t="s">
        <v>124</v>
      </c>
      <c r="G200" s="36" t="s">
        <v>124</v>
      </c>
      <c r="H200" s="36" t="s">
        <v>124</v>
      </c>
      <c r="I200" s="36" t="s">
        <v>124</v>
      </c>
    </row>
    <row r="201" spans="2:9">
      <c r="B201" s="222" t="s">
        <v>219</v>
      </c>
      <c r="C201" s="36" t="s">
        <v>124</v>
      </c>
      <c r="D201" s="36" t="s">
        <v>124</v>
      </c>
      <c r="E201" s="36" t="s">
        <v>124</v>
      </c>
      <c r="F201" s="36" t="s">
        <v>124</v>
      </c>
      <c r="G201" s="36" t="s">
        <v>124</v>
      </c>
      <c r="H201" s="36" t="s">
        <v>124</v>
      </c>
      <c r="I201" s="36" t="s">
        <v>124</v>
      </c>
    </row>
    <row r="202" spans="2:9">
      <c r="B202" s="222"/>
      <c r="C202" s="36"/>
      <c r="D202" s="36"/>
      <c r="E202" s="36"/>
      <c r="F202" s="36"/>
      <c r="G202" s="36"/>
      <c r="H202" s="36"/>
      <c r="I202" s="36"/>
    </row>
    <row r="203" spans="2:9" ht="26.4">
      <c r="B203" s="49" t="s">
        <v>222</v>
      </c>
      <c r="C203" s="36"/>
      <c r="D203" s="36"/>
      <c r="E203" s="36"/>
      <c r="F203" s="36"/>
      <c r="G203" s="36"/>
      <c r="H203" s="36"/>
      <c r="I203" s="36"/>
    </row>
    <row r="204" spans="2:9">
      <c r="B204" s="103" t="s">
        <v>213</v>
      </c>
      <c r="C204" s="36" t="s">
        <v>124</v>
      </c>
      <c r="D204" s="36" t="s">
        <v>124</v>
      </c>
      <c r="E204" s="36" t="s">
        <v>124</v>
      </c>
      <c r="F204" s="36" t="s">
        <v>124</v>
      </c>
      <c r="G204" s="36" t="s">
        <v>124</v>
      </c>
      <c r="H204" s="36" t="s">
        <v>124</v>
      </c>
      <c r="I204" s="36" t="s">
        <v>124</v>
      </c>
    </row>
    <row r="205" spans="2:9">
      <c r="B205" s="222" t="s">
        <v>214</v>
      </c>
      <c r="C205" s="36" t="s">
        <v>124</v>
      </c>
      <c r="D205" s="36" t="s">
        <v>124</v>
      </c>
      <c r="E205" s="36" t="s">
        <v>124</v>
      </c>
      <c r="F205" s="36" t="s">
        <v>124</v>
      </c>
      <c r="G205" s="36" t="s">
        <v>124</v>
      </c>
      <c r="H205" s="36" t="s">
        <v>124</v>
      </c>
      <c r="I205" s="36" t="s">
        <v>124</v>
      </c>
    </row>
    <row r="206" spans="2:9">
      <c r="B206" s="222" t="s">
        <v>215</v>
      </c>
      <c r="C206" s="36" t="s">
        <v>124</v>
      </c>
      <c r="D206" s="36" t="s">
        <v>124</v>
      </c>
      <c r="E206" s="36" t="s">
        <v>124</v>
      </c>
      <c r="F206" s="36" t="s">
        <v>124</v>
      </c>
      <c r="G206" s="36" t="s">
        <v>124</v>
      </c>
      <c r="H206" s="36" t="s">
        <v>124</v>
      </c>
      <c r="I206" s="36" t="s">
        <v>124</v>
      </c>
    </row>
    <row r="207" spans="2:9">
      <c r="B207" s="103" t="s">
        <v>216</v>
      </c>
      <c r="C207" s="36">
        <v>125778.401</v>
      </c>
      <c r="D207" s="36">
        <v>95608.913</v>
      </c>
      <c r="E207" s="36">
        <v>89454.455000000002</v>
      </c>
      <c r="F207" s="36">
        <v>115981.31600000001</v>
      </c>
      <c r="G207" s="943">
        <v>95862.028000000006</v>
      </c>
      <c r="H207" s="943">
        <v>110412.704</v>
      </c>
      <c r="I207" s="36">
        <v>77795.044999999998</v>
      </c>
    </row>
    <row r="208" spans="2:9">
      <c r="B208" s="103" t="s">
        <v>206</v>
      </c>
      <c r="C208" s="36" t="s">
        <v>124</v>
      </c>
      <c r="D208" s="36" t="s">
        <v>124</v>
      </c>
      <c r="E208" s="36" t="s">
        <v>124</v>
      </c>
      <c r="F208" s="36" t="s">
        <v>124</v>
      </c>
      <c r="G208" s="36" t="s">
        <v>124</v>
      </c>
      <c r="H208" s="36" t="s">
        <v>124</v>
      </c>
      <c r="I208" s="36" t="s">
        <v>124</v>
      </c>
    </row>
    <row r="209" spans="2:9">
      <c r="B209" s="222" t="s">
        <v>217</v>
      </c>
      <c r="C209" s="36" t="s">
        <v>124</v>
      </c>
      <c r="D209" s="36" t="s">
        <v>124</v>
      </c>
      <c r="E209" s="36" t="s">
        <v>124</v>
      </c>
      <c r="F209" s="36" t="s">
        <v>124</v>
      </c>
      <c r="G209" s="36" t="s">
        <v>124</v>
      </c>
      <c r="H209" s="36" t="s">
        <v>124</v>
      </c>
      <c r="I209" s="36" t="s">
        <v>124</v>
      </c>
    </row>
    <row r="210" spans="2:9">
      <c r="B210" s="222" t="s">
        <v>218</v>
      </c>
      <c r="C210" s="36" t="s">
        <v>124</v>
      </c>
      <c r="D210" s="36" t="s">
        <v>124</v>
      </c>
      <c r="E210" s="36" t="s">
        <v>124</v>
      </c>
      <c r="F210" s="36" t="s">
        <v>124</v>
      </c>
      <c r="G210" s="36" t="s">
        <v>124</v>
      </c>
      <c r="H210" s="36" t="s">
        <v>124</v>
      </c>
      <c r="I210" s="36" t="s">
        <v>124</v>
      </c>
    </row>
    <row r="211" spans="2:9" ht="15" thickBot="1">
      <c r="B211" s="91" t="s">
        <v>219</v>
      </c>
      <c r="C211" s="23" t="s">
        <v>124</v>
      </c>
      <c r="D211" s="23" t="s">
        <v>124</v>
      </c>
      <c r="E211" s="23" t="s">
        <v>124</v>
      </c>
      <c r="F211" s="23" t="s">
        <v>124</v>
      </c>
      <c r="G211" s="23" t="s">
        <v>124</v>
      </c>
      <c r="H211" s="23" t="s">
        <v>124</v>
      </c>
      <c r="I211" s="23" t="s">
        <v>124</v>
      </c>
    </row>
    <row r="212" spans="2:9" ht="15" thickTop="1">
      <c r="B212" s="1324" t="s">
        <v>1315</v>
      </c>
      <c r="C212" s="1324"/>
      <c r="D212" s="1324"/>
      <c r="E212" s="1324"/>
      <c r="F212" s="1324"/>
      <c r="G212" s="1324"/>
      <c r="H212" s="1324"/>
      <c r="I212" s="1324"/>
    </row>
    <row r="213" spans="2:9">
      <c r="B213" s="1334" t="s">
        <v>1316</v>
      </c>
      <c r="C213" s="1334"/>
      <c r="D213" s="1334"/>
      <c r="E213" s="1334"/>
      <c r="F213" s="1334"/>
      <c r="G213" s="1334"/>
      <c r="H213" s="1334"/>
      <c r="I213" s="1334"/>
    </row>
    <row r="214" spans="2:9">
      <c r="B214" s="27"/>
    </row>
    <row r="215" spans="2:9">
      <c r="B215" s="1319" t="s">
        <v>21</v>
      </c>
      <c r="C215" s="1319"/>
      <c r="D215" s="1319"/>
      <c r="E215" s="1319"/>
      <c r="F215" s="1319"/>
      <c r="G215" s="1319"/>
      <c r="H215" s="1319"/>
      <c r="I215" s="1319"/>
    </row>
    <row r="216" spans="2:9">
      <c r="B216" s="803" t="s">
        <v>20</v>
      </c>
    </row>
    <row r="217" spans="2:9">
      <c r="B217" s="26" t="s">
        <v>224</v>
      </c>
    </row>
    <row r="218" spans="2:9">
      <c r="B218" s="27"/>
    </row>
    <row r="219" spans="2:9">
      <c r="B219" s="16"/>
      <c r="C219" s="17">
        <v>2014</v>
      </c>
      <c r="D219" s="17">
        <v>2015</v>
      </c>
      <c r="E219" s="17">
        <v>2016</v>
      </c>
      <c r="F219" s="17">
        <v>2017</v>
      </c>
      <c r="G219" s="17">
        <v>2018</v>
      </c>
      <c r="H219" s="17">
        <v>2019</v>
      </c>
      <c r="I219" s="17">
        <v>2020</v>
      </c>
    </row>
    <row r="220" spans="2:9">
      <c r="B220" s="44" t="s">
        <v>197</v>
      </c>
      <c r="C220" s="86"/>
      <c r="D220" s="86"/>
      <c r="E220" s="86"/>
      <c r="F220" s="86"/>
      <c r="G220" s="86"/>
      <c r="H220" s="86"/>
      <c r="I220" s="86"/>
    </row>
    <row r="221" spans="2:9">
      <c r="B221" s="103" t="s">
        <v>198</v>
      </c>
      <c r="C221" s="86">
        <v>14325897.307512635</v>
      </c>
      <c r="D221" s="86">
        <v>10827413.137149192</v>
      </c>
      <c r="E221" s="86">
        <v>10333102.425851062</v>
      </c>
      <c r="F221" s="86">
        <v>12362997.619006053</v>
      </c>
      <c r="G221" s="970">
        <v>12220459.185825195</v>
      </c>
      <c r="H221" s="970">
        <v>13326530.165366901</v>
      </c>
      <c r="I221" s="970">
        <v>11636929.626036281</v>
      </c>
    </row>
    <row r="222" spans="2:9">
      <c r="B222" s="220" t="s">
        <v>199</v>
      </c>
      <c r="C222" s="86"/>
      <c r="D222" s="86"/>
      <c r="E222" s="86"/>
      <c r="F222" s="86"/>
      <c r="G222" s="970"/>
      <c r="H222" s="970"/>
      <c r="I222" s="970"/>
    </row>
    <row r="223" spans="2:9">
      <c r="B223" s="220" t="s">
        <v>200</v>
      </c>
      <c r="C223" s="86">
        <v>14325897.307512635</v>
      </c>
      <c r="D223" s="86">
        <v>10827413.137149192</v>
      </c>
      <c r="E223" s="86">
        <v>10333102.425851062</v>
      </c>
      <c r="F223" s="86">
        <v>12362997.619006053</v>
      </c>
      <c r="G223" s="970">
        <v>12220459.185825195</v>
      </c>
      <c r="H223" s="970">
        <v>13326530.165366901</v>
      </c>
      <c r="I223" s="970">
        <v>11636929.626036281</v>
      </c>
    </row>
    <row r="224" spans="2:9">
      <c r="B224" s="221" t="s">
        <v>201</v>
      </c>
      <c r="C224" s="86">
        <v>2134491.965855523</v>
      </c>
      <c r="D224" s="86">
        <v>1291924.3080291762</v>
      </c>
      <c r="E224" s="86">
        <v>1870568.9573105965</v>
      </c>
      <c r="F224" s="86">
        <v>2259531.0214402508</v>
      </c>
      <c r="G224" s="970">
        <v>1867174.4983240331</v>
      </c>
      <c r="H224" s="970">
        <v>1312575.7665581866</v>
      </c>
      <c r="I224" s="970">
        <v>823354.96626326931</v>
      </c>
    </row>
    <row r="225" spans="2:9">
      <c r="B225" s="93" t="s">
        <v>202</v>
      </c>
      <c r="C225" s="86">
        <v>411684.34450248443</v>
      </c>
      <c r="D225" s="86">
        <v>318158.10889654356</v>
      </c>
      <c r="E225" s="86">
        <v>324391.47716016427</v>
      </c>
      <c r="F225" s="86">
        <v>392493.44607517618</v>
      </c>
      <c r="G225" s="970">
        <v>392409.02128644893</v>
      </c>
      <c r="H225" s="970">
        <v>454079.29791961942</v>
      </c>
      <c r="I225" s="970">
        <v>379187.82772652293</v>
      </c>
    </row>
    <row r="226" spans="2:9">
      <c r="B226" s="220" t="s">
        <v>203</v>
      </c>
      <c r="C226" s="86">
        <v>148126.7639189706</v>
      </c>
      <c r="D226" s="86">
        <v>116745.38634455627</v>
      </c>
      <c r="E226" s="86">
        <v>123625.87115666179</v>
      </c>
      <c r="F226" s="86">
        <v>155198.93322975724</v>
      </c>
      <c r="G226" s="970">
        <v>153636.69639066688</v>
      </c>
      <c r="H226" s="970">
        <v>169476.67223831377</v>
      </c>
      <c r="I226" s="970">
        <v>157050.73322910737</v>
      </c>
    </row>
    <row r="227" spans="2:9">
      <c r="B227" s="220" t="s">
        <v>204</v>
      </c>
      <c r="C227" s="86" t="s">
        <v>124</v>
      </c>
      <c r="D227" s="86" t="s">
        <v>124</v>
      </c>
      <c r="E227" s="86" t="s">
        <v>124</v>
      </c>
      <c r="F227" s="86" t="s">
        <v>124</v>
      </c>
      <c r="G227" s="970" t="s">
        <v>124</v>
      </c>
      <c r="H227" s="970" t="s">
        <v>124</v>
      </c>
      <c r="I227" s="970" t="s">
        <v>124</v>
      </c>
    </row>
    <row r="228" spans="2:9" ht="15">
      <c r="B228" s="220" t="s">
        <v>1311</v>
      </c>
      <c r="C228" s="86">
        <v>263557.58058351389</v>
      </c>
      <c r="D228" s="86">
        <v>201412.72255198733</v>
      </c>
      <c r="E228" s="86">
        <v>200765.60600350244</v>
      </c>
      <c r="F228" s="86">
        <v>237294.51284541894</v>
      </c>
      <c r="G228" s="970">
        <v>238772.32489578205</v>
      </c>
      <c r="H228" s="970">
        <v>284602.6256813056</v>
      </c>
      <c r="I228" s="970">
        <v>222137.09449741556</v>
      </c>
    </row>
    <row r="229" spans="2:9">
      <c r="B229" s="93" t="s">
        <v>206</v>
      </c>
      <c r="C229" s="86">
        <v>750.63774093939776</v>
      </c>
      <c r="D229" s="86">
        <v>386.5690897115644</v>
      </c>
      <c r="E229" s="86">
        <v>365.73306921597339</v>
      </c>
      <c r="F229" s="86">
        <v>1089.825215348473</v>
      </c>
      <c r="G229" s="970">
        <v>2747.9590054434047</v>
      </c>
      <c r="H229" s="970">
        <v>7924.1411997187097</v>
      </c>
      <c r="I229" s="970">
        <v>10123.910687019659</v>
      </c>
    </row>
    <row r="230" spans="2:9">
      <c r="B230" s="93" t="s">
        <v>207</v>
      </c>
      <c r="C230" s="86">
        <v>1189640.4988798362</v>
      </c>
      <c r="D230" s="86">
        <v>772499.91254080937</v>
      </c>
      <c r="E230" s="86">
        <v>627892.60394051624</v>
      </c>
      <c r="F230" s="86">
        <v>591473.06411527016</v>
      </c>
      <c r="G230" s="970">
        <v>457722.8734101975</v>
      </c>
      <c r="H230" s="970">
        <v>385597.92623091408</v>
      </c>
      <c r="I230" s="970">
        <v>213765.70132524721</v>
      </c>
    </row>
    <row r="231" spans="2:9">
      <c r="B231" s="37" t="s">
        <v>130</v>
      </c>
      <c r="C231" s="86">
        <v>1189640.4988798362</v>
      </c>
      <c r="D231" s="86">
        <v>772499.91254080937</v>
      </c>
      <c r="E231" s="86">
        <v>627892.60394051624</v>
      </c>
      <c r="F231" s="86">
        <v>591473.06411527016</v>
      </c>
      <c r="G231" s="970">
        <v>457722.8734101975</v>
      </c>
      <c r="H231" s="970">
        <v>385597.92623091408</v>
      </c>
      <c r="I231" s="970">
        <v>213765.70132524721</v>
      </c>
    </row>
    <row r="232" spans="2:9">
      <c r="B232" s="37" t="s">
        <v>131</v>
      </c>
      <c r="C232" s="86" t="s">
        <v>139</v>
      </c>
      <c r="D232" s="86" t="s">
        <v>139</v>
      </c>
      <c r="E232" s="86" t="s">
        <v>139</v>
      </c>
      <c r="F232" s="86" t="s">
        <v>139</v>
      </c>
      <c r="G232" s="970" t="s">
        <v>139</v>
      </c>
      <c r="H232" s="970" t="s">
        <v>139</v>
      </c>
      <c r="I232" s="970" t="s">
        <v>124</v>
      </c>
    </row>
    <row r="233" spans="2:9">
      <c r="B233" s="103" t="s">
        <v>208</v>
      </c>
      <c r="C233" s="86" t="s">
        <v>139</v>
      </c>
      <c r="D233" s="86" t="s">
        <v>139</v>
      </c>
      <c r="E233" s="86" t="s">
        <v>139</v>
      </c>
      <c r="F233" s="86" t="s">
        <v>139</v>
      </c>
      <c r="G233" s="970" t="s">
        <v>139</v>
      </c>
      <c r="H233" s="970" t="s">
        <v>139</v>
      </c>
      <c r="I233" s="970" t="s">
        <v>124</v>
      </c>
    </row>
    <row r="234" spans="2:9">
      <c r="B234" s="103"/>
      <c r="C234" s="86"/>
      <c r="D234" s="86"/>
      <c r="E234" s="86"/>
      <c r="F234" s="86"/>
      <c r="G234" s="970"/>
      <c r="H234" s="970"/>
      <c r="I234" s="970"/>
    </row>
    <row r="235" spans="2:9">
      <c r="B235" s="103" t="s">
        <v>225</v>
      </c>
      <c r="C235" s="86">
        <v>18062464.754491422</v>
      </c>
      <c r="D235" s="86">
        <v>13210382.035705432</v>
      </c>
      <c r="E235" s="86">
        <v>13156321.197331553</v>
      </c>
      <c r="F235" s="86">
        <v>15607584.975852096</v>
      </c>
      <c r="G235" s="970">
        <v>14940513.537851319</v>
      </c>
      <c r="H235" s="970">
        <v>15486707.297275338</v>
      </c>
      <c r="I235" s="970">
        <v>13063362.03203834</v>
      </c>
    </row>
    <row r="236" spans="2:9" ht="15">
      <c r="B236" s="222" t="s">
        <v>1312</v>
      </c>
      <c r="C236" s="86">
        <v>600650.37754278677</v>
      </c>
      <c r="D236" s="86">
        <v>485795.55216102081</v>
      </c>
      <c r="E236" s="86">
        <v>585024.05506272789</v>
      </c>
      <c r="F236" s="86">
        <v>605771.04087705561</v>
      </c>
      <c r="G236" s="970">
        <v>532218.9019915805</v>
      </c>
      <c r="H236" s="970">
        <v>620393.61404621019</v>
      </c>
      <c r="I236" s="970">
        <v>640696.98128848535</v>
      </c>
    </row>
    <row r="237" spans="2:9">
      <c r="B237" s="222"/>
      <c r="C237" s="86"/>
      <c r="D237" s="86"/>
      <c r="E237" s="86"/>
      <c r="F237" s="86"/>
      <c r="G237" s="970"/>
      <c r="H237" s="970"/>
      <c r="I237" s="970"/>
    </row>
    <row r="238" spans="2:9">
      <c r="B238" s="103" t="s">
        <v>211</v>
      </c>
      <c r="C238" s="86">
        <v>674409.1030704549</v>
      </c>
      <c r="D238" s="86">
        <v>610576.98295743857</v>
      </c>
      <c r="E238" s="86">
        <v>553859.5871730831</v>
      </c>
      <c r="F238" s="86">
        <v>598194.45045559597</v>
      </c>
      <c r="G238" s="970">
        <v>665324.77428818587</v>
      </c>
      <c r="H238" s="970">
        <v>723046.15626555833</v>
      </c>
      <c r="I238" s="970">
        <v>614050.98242173786</v>
      </c>
    </row>
    <row r="239" spans="2:9">
      <c r="B239" s="103"/>
      <c r="C239" s="86"/>
      <c r="D239" s="86"/>
      <c r="E239" s="86"/>
      <c r="F239" s="86"/>
      <c r="G239" s="970"/>
      <c r="H239" s="970"/>
      <c r="I239" s="970"/>
    </row>
    <row r="240" spans="2:9">
      <c r="B240" s="44" t="s">
        <v>212</v>
      </c>
      <c r="C240" s="86"/>
      <c r="D240" s="86"/>
      <c r="E240" s="86"/>
      <c r="F240" s="86"/>
      <c r="G240" s="970"/>
      <c r="H240" s="970"/>
      <c r="I240" s="970"/>
    </row>
    <row r="241" spans="2:9" ht="15.6">
      <c r="B241" s="103" t="s">
        <v>1313</v>
      </c>
      <c r="C241" s="86">
        <v>782013.89816112455</v>
      </c>
      <c r="D241" s="86">
        <v>648661.88486536685</v>
      </c>
      <c r="E241" s="86">
        <v>615973.27189733868</v>
      </c>
      <c r="F241" s="86">
        <v>684000.74549725919</v>
      </c>
      <c r="G241" s="970">
        <v>591515.88024508988</v>
      </c>
      <c r="H241" s="970">
        <v>576937.12382180383</v>
      </c>
      <c r="I241" s="970">
        <v>500041.64781046379</v>
      </c>
    </row>
    <row r="242" spans="2:9">
      <c r="B242" s="222" t="s">
        <v>214</v>
      </c>
      <c r="C242" s="86">
        <v>500942.24232386297</v>
      </c>
      <c r="D242" s="86">
        <v>390368.52577350469</v>
      </c>
      <c r="E242" s="86">
        <v>376026.53518215485</v>
      </c>
      <c r="F242" s="86">
        <v>427280.05137039936</v>
      </c>
      <c r="G242" s="970">
        <v>365759.52541167458</v>
      </c>
      <c r="H242" s="970">
        <v>363171.23618753959</v>
      </c>
      <c r="I242" s="970">
        <v>285084.33433763229</v>
      </c>
    </row>
    <row r="243" spans="2:9">
      <c r="B243" s="222" t="s">
        <v>215</v>
      </c>
      <c r="C243" s="86">
        <v>188220.59742117894</v>
      </c>
      <c r="D243" s="86">
        <v>177664.92646838591</v>
      </c>
      <c r="E243" s="86">
        <v>163467.72141360203</v>
      </c>
      <c r="F243" s="86">
        <v>167761.02991386061</v>
      </c>
      <c r="G243" s="970">
        <v>143920.89811987799</v>
      </c>
      <c r="H243" s="970">
        <v>138616.75082688223</v>
      </c>
      <c r="I243" s="970">
        <v>150776.84825672186</v>
      </c>
    </row>
    <row r="244" spans="2:9" ht="15.6">
      <c r="B244" s="103" t="s">
        <v>1314</v>
      </c>
      <c r="C244" s="86">
        <v>411684.34462153568</v>
      </c>
      <c r="D244" s="86">
        <v>318158.10884475993</v>
      </c>
      <c r="E244" s="86">
        <v>324757.21040392731</v>
      </c>
      <c r="F244" s="86">
        <v>393583.2714173845</v>
      </c>
      <c r="G244" s="970">
        <v>392461.29050835111</v>
      </c>
      <c r="H244" s="970">
        <v>455772.19463462156</v>
      </c>
      <c r="I244" s="970">
        <v>388919.97629305325</v>
      </c>
    </row>
    <row r="245" spans="2:9">
      <c r="B245" s="103" t="s">
        <v>206</v>
      </c>
      <c r="C245" s="86" t="s">
        <v>124</v>
      </c>
      <c r="D245" s="86" t="s">
        <v>124</v>
      </c>
      <c r="E245" s="86" t="s">
        <v>124</v>
      </c>
      <c r="F245" s="86" t="s">
        <v>124</v>
      </c>
      <c r="G245" s="970" t="s">
        <v>124</v>
      </c>
      <c r="H245" s="970" t="s">
        <v>124</v>
      </c>
      <c r="I245" s="970" t="s">
        <v>124</v>
      </c>
    </row>
    <row r="246" spans="2:9">
      <c r="B246" s="222" t="s">
        <v>217</v>
      </c>
      <c r="C246" s="86" t="s">
        <v>124</v>
      </c>
      <c r="D246" s="86" t="s">
        <v>124</v>
      </c>
      <c r="E246" s="86" t="s">
        <v>124</v>
      </c>
      <c r="F246" s="86" t="s">
        <v>124</v>
      </c>
      <c r="G246" s="970" t="s">
        <v>124</v>
      </c>
      <c r="H246" s="970" t="s">
        <v>124</v>
      </c>
      <c r="I246" s="970" t="s">
        <v>124</v>
      </c>
    </row>
    <row r="247" spans="2:9">
      <c r="B247" s="222" t="s">
        <v>218</v>
      </c>
      <c r="C247" s="86" t="s">
        <v>124</v>
      </c>
      <c r="D247" s="86" t="s">
        <v>124</v>
      </c>
      <c r="E247" s="86" t="s">
        <v>124</v>
      </c>
      <c r="F247" s="86" t="s">
        <v>124</v>
      </c>
      <c r="G247" s="970" t="s">
        <v>124</v>
      </c>
      <c r="H247" s="970" t="s">
        <v>124</v>
      </c>
      <c r="I247" s="970" t="s">
        <v>124</v>
      </c>
    </row>
    <row r="248" spans="2:9">
      <c r="B248" s="222" t="s">
        <v>219</v>
      </c>
      <c r="C248" s="86" t="s">
        <v>124</v>
      </c>
      <c r="D248" s="86" t="s">
        <v>124</v>
      </c>
      <c r="E248" s="86" t="s">
        <v>124</v>
      </c>
      <c r="F248" s="86" t="s">
        <v>124</v>
      </c>
      <c r="G248" s="970" t="s">
        <v>124</v>
      </c>
      <c r="H248" s="970" t="s">
        <v>124</v>
      </c>
      <c r="I248" s="970" t="s">
        <v>124</v>
      </c>
    </row>
    <row r="249" spans="2:9">
      <c r="B249" s="222"/>
      <c r="C249" s="86"/>
      <c r="D249" s="86"/>
      <c r="E249" s="86"/>
      <c r="F249" s="86"/>
      <c r="G249" s="970"/>
      <c r="H249" s="970"/>
      <c r="I249" s="970"/>
    </row>
    <row r="250" spans="2:9" ht="26.4">
      <c r="B250" s="49" t="s">
        <v>220</v>
      </c>
      <c r="C250" s="86"/>
      <c r="D250" s="86"/>
      <c r="E250" s="86"/>
      <c r="F250" s="86"/>
      <c r="G250" s="970"/>
      <c r="H250" s="970"/>
      <c r="I250" s="970"/>
    </row>
    <row r="251" spans="2:9">
      <c r="B251" s="103" t="s">
        <v>213</v>
      </c>
      <c r="C251" s="86">
        <v>782013.89816112455</v>
      </c>
      <c r="D251" s="86">
        <v>648661.88486536685</v>
      </c>
      <c r="E251" s="86">
        <v>615973.27189733868</v>
      </c>
      <c r="F251" s="86">
        <v>684000.74549725919</v>
      </c>
      <c r="G251" s="970">
        <v>591515.88024508988</v>
      </c>
      <c r="H251" s="970">
        <v>576937.12382180383</v>
      </c>
      <c r="I251" s="970">
        <v>500041.64781046379</v>
      </c>
    </row>
    <row r="252" spans="2:9">
      <c r="B252" s="222" t="s">
        <v>214</v>
      </c>
      <c r="C252" s="86">
        <v>500942.24232386297</v>
      </c>
      <c r="D252" s="86">
        <v>390368.52577350469</v>
      </c>
      <c r="E252" s="86">
        <v>376026.53518215485</v>
      </c>
      <c r="F252" s="86">
        <v>427280.05137039936</v>
      </c>
      <c r="G252" s="970">
        <v>365759.52541167458</v>
      </c>
      <c r="H252" s="970">
        <v>363171.23618753959</v>
      </c>
      <c r="I252" s="970">
        <v>285084.33433763229</v>
      </c>
    </row>
    <row r="253" spans="2:9">
      <c r="B253" s="222" t="s">
        <v>215</v>
      </c>
      <c r="C253" s="86">
        <v>188220.59742117894</v>
      </c>
      <c r="D253" s="86">
        <v>177664.92646838591</v>
      </c>
      <c r="E253" s="86">
        <v>163467.72141360203</v>
      </c>
      <c r="F253" s="86">
        <v>167761.02991386061</v>
      </c>
      <c r="G253" s="970">
        <v>143920.89811987799</v>
      </c>
      <c r="H253" s="970">
        <v>138616.75082688223</v>
      </c>
      <c r="I253" s="970">
        <v>150776.84825672186</v>
      </c>
    </row>
    <row r="254" spans="2:9">
      <c r="B254" s="103" t="s">
        <v>216</v>
      </c>
      <c r="C254" s="86">
        <v>400585.55314902117</v>
      </c>
      <c r="D254" s="86">
        <v>310787.08179830475</v>
      </c>
      <c r="E254" s="86">
        <v>318516.96552120114</v>
      </c>
      <c r="F254" s="86">
        <v>385273.89130775258</v>
      </c>
      <c r="G254" s="970">
        <v>383925.11502570432</v>
      </c>
      <c r="H254" s="970">
        <v>446547.40298077848</v>
      </c>
      <c r="I254" s="970">
        <v>385524.21707334521</v>
      </c>
    </row>
    <row r="255" spans="2:9">
      <c r="B255" s="103" t="s">
        <v>206</v>
      </c>
      <c r="C255" s="86" t="s">
        <v>124</v>
      </c>
      <c r="D255" s="86" t="s">
        <v>124</v>
      </c>
      <c r="E255" s="86" t="s">
        <v>124</v>
      </c>
      <c r="F255" s="86" t="s">
        <v>124</v>
      </c>
      <c r="G255" s="86" t="s">
        <v>124</v>
      </c>
      <c r="H255" s="86" t="s">
        <v>124</v>
      </c>
      <c r="I255" s="86" t="s">
        <v>124</v>
      </c>
    </row>
    <row r="256" spans="2:9">
      <c r="B256" s="222" t="s">
        <v>217</v>
      </c>
      <c r="C256" s="86" t="s">
        <v>124</v>
      </c>
      <c r="D256" s="86" t="s">
        <v>124</v>
      </c>
      <c r="E256" s="86" t="s">
        <v>124</v>
      </c>
      <c r="F256" s="86" t="s">
        <v>124</v>
      </c>
      <c r="G256" s="86" t="s">
        <v>124</v>
      </c>
      <c r="H256" s="86" t="s">
        <v>124</v>
      </c>
      <c r="I256" s="86" t="s">
        <v>124</v>
      </c>
    </row>
    <row r="257" spans="2:9">
      <c r="B257" s="222" t="s">
        <v>218</v>
      </c>
      <c r="C257" s="86" t="s">
        <v>124</v>
      </c>
      <c r="D257" s="86" t="s">
        <v>124</v>
      </c>
      <c r="E257" s="86" t="s">
        <v>124</v>
      </c>
      <c r="F257" s="86" t="s">
        <v>124</v>
      </c>
      <c r="G257" s="86" t="s">
        <v>124</v>
      </c>
      <c r="H257" s="86" t="s">
        <v>124</v>
      </c>
      <c r="I257" s="86" t="s">
        <v>124</v>
      </c>
    </row>
    <row r="258" spans="2:9">
      <c r="B258" s="222" t="s">
        <v>219</v>
      </c>
      <c r="C258" s="86" t="s">
        <v>124</v>
      </c>
      <c r="D258" s="86" t="s">
        <v>124</v>
      </c>
      <c r="E258" s="86" t="s">
        <v>124</v>
      </c>
      <c r="F258" s="86" t="s">
        <v>124</v>
      </c>
      <c r="G258" s="86" t="s">
        <v>124</v>
      </c>
      <c r="H258" s="86" t="s">
        <v>124</v>
      </c>
      <c r="I258" s="86" t="s">
        <v>124</v>
      </c>
    </row>
    <row r="259" spans="2:9">
      <c r="B259" s="222"/>
      <c r="C259" s="86"/>
      <c r="D259" s="86"/>
      <c r="E259" s="86"/>
      <c r="F259" s="86"/>
      <c r="G259" s="86"/>
      <c r="H259" s="86"/>
      <c r="I259" s="86"/>
    </row>
    <row r="260" spans="2:9" ht="26.4">
      <c r="B260" s="49" t="s">
        <v>221</v>
      </c>
      <c r="C260" s="86"/>
      <c r="D260" s="86"/>
      <c r="E260" s="86"/>
      <c r="F260" s="86"/>
      <c r="G260" s="86"/>
      <c r="H260" s="86"/>
      <c r="I260" s="86"/>
    </row>
    <row r="261" spans="2:9">
      <c r="B261" s="103" t="s">
        <v>213</v>
      </c>
      <c r="C261" s="86" t="s">
        <v>124</v>
      </c>
      <c r="D261" s="86" t="s">
        <v>124</v>
      </c>
      <c r="E261" s="86" t="s">
        <v>124</v>
      </c>
      <c r="F261" s="86" t="s">
        <v>124</v>
      </c>
      <c r="G261" s="86" t="s">
        <v>124</v>
      </c>
      <c r="H261" s="86" t="s">
        <v>124</v>
      </c>
      <c r="I261" s="86" t="s">
        <v>124</v>
      </c>
    </row>
    <row r="262" spans="2:9">
      <c r="B262" s="222" t="s">
        <v>214</v>
      </c>
      <c r="C262" s="86" t="s">
        <v>124</v>
      </c>
      <c r="D262" s="86" t="s">
        <v>124</v>
      </c>
      <c r="E262" s="86" t="s">
        <v>124</v>
      </c>
      <c r="F262" s="86" t="s">
        <v>124</v>
      </c>
      <c r="G262" s="86" t="s">
        <v>124</v>
      </c>
      <c r="H262" s="86" t="s">
        <v>124</v>
      </c>
      <c r="I262" s="86" t="s">
        <v>124</v>
      </c>
    </row>
    <row r="263" spans="2:9">
      <c r="B263" s="222" t="s">
        <v>215</v>
      </c>
      <c r="C263" s="86" t="s">
        <v>124</v>
      </c>
      <c r="D263" s="86" t="s">
        <v>124</v>
      </c>
      <c r="E263" s="86" t="s">
        <v>124</v>
      </c>
      <c r="F263" s="86" t="s">
        <v>124</v>
      </c>
      <c r="G263" s="86" t="s">
        <v>124</v>
      </c>
      <c r="H263" s="86" t="s">
        <v>124</v>
      </c>
      <c r="I263" s="86" t="s">
        <v>124</v>
      </c>
    </row>
    <row r="264" spans="2:9">
      <c r="B264" s="103" t="s">
        <v>216</v>
      </c>
      <c r="C264" s="86" t="s">
        <v>124</v>
      </c>
      <c r="D264" s="86" t="s">
        <v>124</v>
      </c>
      <c r="E264" s="86" t="s">
        <v>124</v>
      </c>
      <c r="F264" s="86" t="s">
        <v>124</v>
      </c>
      <c r="G264" s="86" t="s">
        <v>124</v>
      </c>
      <c r="H264" s="86" t="s">
        <v>124</v>
      </c>
      <c r="I264" s="86" t="s">
        <v>124</v>
      </c>
    </row>
    <row r="265" spans="2:9">
      <c r="B265" s="103" t="s">
        <v>206</v>
      </c>
      <c r="C265" s="86" t="s">
        <v>124</v>
      </c>
      <c r="D265" s="86" t="s">
        <v>124</v>
      </c>
      <c r="E265" s="86" t="s">
        <v>124</v>
      </c>
      <c r="F265" s="86" t="s">
        <v>124</v>
      </c>
      <c r="G265" s="86" t="s">
        <v>124</v>
      </c>
      <c r="H265" s="86" t="s">
        <v>124</v>
      </c>
      <c r="I265" s="86" t="s">
        <v>124</v>
      </c>
    </row>
    <row r="266" spans="2:9">
      <c r="B266" s="222" t="s">
        <v>217</v>
      </c>
      <c r="C266" s="86" t="s">
        <v>124</v>
      </c>
      <c r="D266" s="86" t="s">
        <v>124</v>
      </c>
      <c r="E266" s="86" t="s">
        <v>124</v>
      </c>
      <c r="F266" s="86" t="s">
        <v>124</v>
      </c>
      <c r="G266" s="86" t="s">
        <v>124</v>
      </c>
      <c r="H266" s="86" t="s">
        <v>124</v>
      </c>
      <c r="I266" s="86" t="s">
        <v>124</v>
      </c>
    </row>
    <row r="267" spans="2:9">
      <c r="B267" s="222" t="s">
        <v>218</v>
      </c>
      <c r="C267" s="86" t="s">
        <v>124</v>
      </c>
      <c r="D267" s="86" t="s">
        <v>124</v>
      </c>
      <c r="E267" s="86" t="s">
        <v>124</v>
      </c>
      <c r="F267" s="86" t="s">
        <v>124</v>
      </c>
      <c r="G267" s="86" t="s">
        <v>124</v>
      </c>
      <c r="H267" s="86" t="s">
        <v>124</v>
      </c>
      <c r="I267" s="86" t="s">
        <v>124</v>
      </c>
    </row>
    <row r="268" spans="2:9">
      <c r="B268" s="222" t="s">
        <v>219</v>
      </c>
      <c r="C268" s="86" t="s">
        <v>124</v>
      </c>
      <c r="D268" s="86" t="s">
        <v>124</v>
      </c>
      <c r="E268" s="86" t="s">
        <v>124</v>
      </c>
      <c r="F268" s="86" t="s">
        <v>124</v>
      </c>
      <c r="G268" s="86" t="s">
        <v>124</v>
      </c>
      <c r="H268" s="86" t="s">
        <v>124</v>
      </c>
      <c r="I268" s="86" t="s">
        <v>124</v>
      </c>
    </row>
    <row r="269" spans="2:9">
      <c r="B269" s="222"/>
      <c r="C269" s="86"/>
      <c r="D269" s="86"/>
      <c r="E269" s="86"/>
      <c r="F269" s="86"/>
      <c r="G269" s="86"/>
      <c r="H269" s="86"/>
      <c r="I269" s="86"/>
    </row>
    <row r="270" spans="2:9" ht="26.4">
      <c r="B270" s="49" t="s">
        <v>222</v>
      </c>
      <c r="C270" s="86"/>
      <c r="D270" s="86"/>
      <c r="E270" s="86"/>
      <c r="F270" s="86"/>
      <c r="G270" s="86"/>
      <c r="H270" s="86"/>
      <c r="I270" s="86"/>
    </row>
    <row r="271" spans="2:9">
      <c r="B271" s="103" t="s">
        <v>213</v>
      </c>
      <c r="C271" s="86" t="s">
        <v>124</v>
      </c>
      <c r="D271" s="86" t="s">
        <v>124</v>
      </c>
      <c r="E271" s="86" t="s">
        <v>124</v>
      </c>
      <c r="F271" s="86" t="s">
        <v>124</v>
      </c>
      <c r="G271" s="86" t="s">
        <v>124</v>
      </c>
      <c r="H271" s="86" t="s">
        <v>124</v>
      </c>
      <c r="I271" s="86" t="s">
        <v>124</v>
      </c>
    </row>
    <row r="272" spans="2:9">
      <c r="B272" s="222" t="s">
        <v>214</v>
      </c>
      <c r="C272" s="86" t="s">
        <v>124</v>
      </c>
      <c r="D272" s="86" t="s">
        <v>124</v>
      </c>
      <c r="E272" s="86" t="s">
        <v>124</v>
      </c>
      <c r="F272" s="86" t="s">
        <v>124</v>
      </c>
      <c r="G272" s="86" t="s">
        <v>124</v>
      </c>
      <c r="H272" s="86" t="s">
        <v>124</v>
      </c>
      <c r="I272" s="86" t="s">
        <v>124</v>
      </c>
    </row>
    <row r="273" spans="2:9">
      <c r="B273" s="222" t="s">
        <v>215</v>
      </c>
      <c r="C273" s="86" t="s">
        <v>124</v>
      </c>
      <c r="D273" s="86" t="s">
        <v>124</v>
      </c>
      <c r="E273" s="86" t="s">
        <v>124</v>
      </c>
      <c r="F273" s="86" t="s">
        <v>124</v>
      </c>
      <c r="G273" s="86" t="s">
        <v>124</v>
      </c>
      <c r="H273" s="86" t="s">
        <v>124</v>
      </c>
      <c r="I273" s="86" t="s">
        <v>124</v>
      </c>
    </row>
    <row r="274" spans="2:9">
      <c r="B274" s="103" t="s">
        <v>216</v>
      </c>
      <c r="C274" s="86">
        <v>11098.791353463288</v>
      </c>
      <c r="D274" s="86">
        <v>7371.0270464552077</v>
      </c>
      <c r="E274" s="86">
        <v>6240.2448827261505</v>
      </c>
      <c r="F274" s="86">
        <v>8309.3801096319494</v>
      </c>
      <c r="G274" s="970">
        <v>8536.1754826467532</v>
      </c>
      <c r="H274" s="970">
        <v>9224.7916538430345</v>
      </c>
      <c r="I274" s="970">
        <v>3395.7592197080153</v>
      </c>
    </row>
    <row r="275" spans="2:9">
      <c r="B275" s="103" t="s">
        <v>206</v>
      </c>
      <c r="C275" s="86" t="s">
        <v>124</v>
      </c>
      <c r="D275" s="86" t="s">
        <v>124</v>
      </c>
      <c r="E275" s="86" t="s">
        <v>124</v>
      </c>
      <c r="F275" s="86" t="s">
        <v>124</v>
      </c>
      <c r="G275" s="86" t="s">
        <v>124</v>
      </c>
      <c r="H275" s="86" t="s">
        <v>124</v>
      </c>
      <c r="I275" s="86" t="s">
        <v>124</v>
      </c>
    </row>
    <row r="276" spans="2:9">
      <c r="B276" s="222" t="s">
        <v>217</v>
      </c>
      <c r="C276" s="86" t="s">
        <v>124</v>
      </c>
      <c r="D276" s="86" t="s">
        <v>124</v>
      </c>
      <c r="E276" s="86" t="s">
        <v>124</v>
      </c>
      <c r="F276" s="86" t="s">
        <v>124</v>
      </c>
      <c r="G276" s="86" t="s">
        <v>124</v>
      </c>
      <c r="H276" s="86" t="s">
        <v>124</v>
      </c>
      <c r="I276" s="86" t="s">
        <v>124</v>
      </c>
    </row>
    <row r="277" spans="2:9">
      <c r="B277" s="222" t="s">
        <v>218</v>
      </c>
      <c r="C277" s="86" t="s">
        <v>124</v>
      </c>
      <c r="D277" s="86" t="s">
        <v>124</v>
      </c>
      <c r="E277" s="86" t="s">
        <v>124</v>
      </c>
      <c r="F277" s="86" t="s">
        <v>124</v>
      </c>
      <c r="G277" s="86" t="s">
        <v>124</v>
      </c>
      <c r="H277" s="86" t="s">
        <v>124</v>
      </c>
      <c r="I277" s="86" t="s">
        <v>124</v>
      </c>
    </row>
    <row r="278" spans="2:9" ht="15" thickBot="1">
      <c r="B278" s="91" t="s">
        <v>219</v>
      </c>
      <c r="C278" s="147" t="s">
        <v>124</v>
      </c>
      <c r="D278" s="147" t="s">
        <v>124</v>
      </c>
      <c r="E278" s="147" t="s">
        <v>124</v>
      </c>
      <c r="F278" s="147" t="s">
        <v>124</v>
      </c>
      <c r="G278" s="147" t="s">
        <v>124</v>
      </c>
      <c r="H278" s="147" t="s">
        <v>124</v>
      </c>
      <c r="I278" s="147" t="s">
        <v>124</v>
      </c>
    </row>
    <row r="279" spans="2:9" ht="15" thickTop="1">
      <c r="B279" s="1324" t="s">
        <v>1315</v>
      </c>
      <c r="C279" s="1324"/>
      <c r="D279" s="1324"/>
      <c r="E279" s="1324"/>
      <c r="F279" s="1324"/>
      <c r="G279" s="1324"/>
      <c r="H279" s="1324"/>
      <c r="I279" s="1324"/>
    </row>
    <row r="280" spans="2:9">
      <c r="B280" s="1334" t="s">
        <v>1317</v>
      </c>
      <c r="C280" s="1334"/>
      <c r="D280" s="1334"/>
      <c r="E280" s="1334"/>
      <c r="F280" s="1334"/>
      <c r="G280" s="1334"/>
      <c r="H280" s="1334"/>
      <c r="I280" s="1334"/>
    </row>
    <row r="281" spans="2:9">
      <c r="B281" s="27"/>
    </row>
    <row r="282" spans="2:9">
      <c r="B282" s="1319" t="s">
        <v>24</v>
      </c>
      <c r="C282" s="1319"/>
      <c r="D282" s="1319"/>
      <c r="E282" s="1319"/>
      <c r="F282" s="1319"/>
      <c r="G282" s="1319"/>
      <c r="H282" s="1319"/>
      <c r="I282" s="1319"/>
    </row>
    <row r="283" spans="2:9">
      <c r="B283" s="803" t="s">
        <v>23</v>
      </c>
    </row>
    <row r="284" spans="2:9">
      <c r="B284" s="26" t="s">
        <v>172</v>
      </c>
    </row>
    <row r="285" spans="2:9">
      <c r="B285" s="27"/>
    </row>
    <row r="286" spans="2:9">
      <c r="B286" s="16"/>
      <c r="C286" s="17">
        <v>2014</v>
      </c>
      <c r="D286" s="17">
        <v>2015</v>
      </c>
      <c r="E286" s="17">
        <v>2016</v>
      </c>
      <c r="F286" s="17">
        <v>2017</v>
      </c>
      <c r="G286" s="17">
        <v>2018</v>
      </c>
      <c r="H286" s="17">
        <v>2019</v>
      </c>
      <c r="I286" s="17">
        <v>2020</v>
      </c>
    </row>
    <row r="287" spans="2:9">
      <c r="B287" s="44" t="s">
        <v>226</v>
      </c>
      <c r="C287" s="815"/>
      <c r="D287" s="815"/>
      <c r="E287" s="815"/>
      <c r="F287" s="815"/>
      <c r="G287" s="815"/>
      <c r="H287" s="815"/>
      <c r="I287" s="815"/>
    </row>
    <row r="288" spans="2:9">
      <c r="B288" s="44"/>
      <c r="C288" s="815"/>
      <c r="D288" s="815"/>
      <c r="E288" s="815"/>
      <c r="F288" s="815"/>
      <c r="G288" s="815"/>
      <c r="H288" s="815"/>
      <c r="I288" s="815"/>
    </row>
    <row r="289" spans="2:9">
      <c r="B289" s="92" t="s">
        <v>1318</v>
      </c>
      <c r="C289" s="815"/>
      <c r="D289" s="815"/>
      <c r="E289" s="815"/>
      <c r="F289" s="815"/>
      <c r="G289" s="815"/>
      <c r="H289" s="815"/>
      <c r="I289" s="815"/>
    </row>
    <row r="290" spans="2:9">
      <c r="B290" s="93" t="s">
        <v>228</v>
      </c>
      <c r="C290" s="132">
        <v>172</v>
      </c>
      <c r="D290" s="132">
        <v>181</v>
      </c>
      <c r="E290" s="132">
        <v>187</v>
      </c>
      <c r="F290" s="132">
        <v>197</v>
      </c>
      <c r="G290" s="132">
        <v>214</v>
      </c>
      <c r="H290" s="132">
        <v>233</v>
      </c>
      <c r="I290" s="132">
        <v>269</v>
      </c>
    </row>
    <row r="291" spans="2:9">
      <c r="B291" s="95" t="s">
        <v>229</v>
      </c>
      <c r="C291" s="132">
        <v>172</v>
      </c>
      <c r="D291" s="132">
        <v>181</v>
      </c>
      <c r="E291" s="132">
        <v>187</v>
      </c>
      <c r="F291" s="132">
        <v>197</v>
      </c>
      <c r="G291" s="132">
        <v>214</v>
      </c>
      <c r="H291" s="132">
        <v>233</v>
      </c>
      <c r="I291" s="132">
        <v>269</v>
      </c>
    </row>
    <row r="292" spans="2:9">
      <c r="B292" s="96" t="s">
        <v>162</v>
      </c>
      <c r="C292" s="132">
        <v>130</v>
      </c>
      <c r="D292" s="132">
        <v>133</v>
      </c>
      <c r="E292" s="132">
        <v>134</v>
      </c>
      <c r="F292" s="132">
        <v>133</v>
      </c>
      <c r="G292" s="132">
        <v>131</v>
      </c>
      <c r="H292" s="132">
        <v>131</v>
      </c>
      <c r="I292" s="132">
        <v>139</v>
      </c>
    </row>
    <row r="293" spans="2:9">
      <c r="B293" s="96" t="s">
        <v>230</v>
      </c>
      <c r="C293" s="132">
        <v>1</v>
      </c>
      <c r="D293" s="132">
        <v>1</v>
      </c>
      <c r="E293" s="132">
        <v>1</v>
      </c>
      <c r="F293" s="132">
        <v>1</v>
      </c>
      <c r="G293" s="132">
        <v>1</v>
      </c>
      <c r="H293" s="132">
        <v>1</v>
      </c>
      <c r="I293" s="132">
        <v>1</v>
      </c>
    </row>
    <row r="294" spans="2:9">
      <c r="B294" s="96" t="s">
        <v>231</v>
      </c>
      <c r="C294" s="132">
        <v>41</v>
      </c>
      <c r="D294" s="132">
        <v>47</v>
      </c>
      <c r="E294" s="132">
        <v>52</v>
      </c>
      <c r="F294" s="132">
        <v>63</v>
      </c>
      <c r="G294" s="132">
        <v>82</v>
      </c>
      <c r="H294" s="132">
        <v>101</v>
      </c>
      <c r="I294" s="132">
        <v>129</v>
      </c>
    </row>
    <row r="295" spans="2:9">
      <c r="B295" s="97" t="s">
        <v>232</v>
      </c>
      <c r="C295" s="132">
        <v>1</v>
      </c>
      <c r="D295" s="132">
        <v>1</v>
      </c>
      <c r="E295" s="132">
        <v>1</v>
      </c>
      <c r="F295" s="132">
        <v>1</v>
      </c>
      <c r="G295" s="132">
        <v>1</v>
      </c>
      <c r="H295" s="132">
        <v>1</v>
      </c>
      <c r="I295" s="132">
        <v>1</v>
      </c>
    </row>
    <row r="296" spans="2:9">
      <c r="B296" s="97" t="s">
        <v>233</v>
      </c>
      <c r="C296" s="132">
        <v>0</v>
      </c>
      <c r="D296" s="132">
        <v>0</v>
      </c>
      <c r="E296" s="132">
        <v>0</v>
      </c>
      <c r="F296" s="132">
        <v>0</v>
      </c>
      <c r="G296" s="132">
        <v>0</v>
      </c>
      <c r="H296" s="132">
        <v>0</v>
      </c>
      <c r="I296" s="132">
        <v>0</v>
      </c>
    </row>
    <row r="297" spans="2:9">
      <c r="B297" s="97" t="s">
        <v>234</v>
      </c>
      <c r="C297" s="132">
        <v>3</v>
      </c>
      <c r="D297" s="132">
        <v>3</v>
      </c>
      <c r="E297" s="132">
        <v>3</v>
      </c>
      <c r="F297" s="132">
        <v>2</v>
      </c>
      <c r="G297" s="132">
        <v>2</v>
      </c>
      <c r="H297" s="132">
        <v>2</v>
      </c>
      <c r="I297" s="132">
        <v>2</v>
      </c>
    </row>
    <row r="298" spans="2:9">
      <c r="B298" s="97" t="s">
        <v>235</v>
      </c>
      <c r="C298" s="132">
        <v>37</v>
      </c>
      <c r="D298" s="132">
        <v>43</v>
      </c>
      <c r="E298" s="132">
        <v>48</v>
      </c>
      <c r="F298" s="132">
        <v>60</v>
      </c>
      <c r="G298" s="132">
        <v>79</v>
      </c>
      <c r="H298" s="132">
        <v>98</v>
      </c>
      <c r="I298" s="132">
        <v>126</v>
      </c>
    </row>
    <row r="299" spans="2:9">
      <c r="B299" s="97" t="s">
        <v>236</v>
      </c>
      <c r="C299" s="132">
        <v>0</v>
      </c>
      <c r="D299" s="132">
        <v>0</v>
      </c>
      <c r="E299" s="132">
        <v>0</v>
      </c>
      <c r="F299" s="132">
        <v>0</v>
      </c>
      <c r="G299" s="132">
        <v>0</v>
      </c>
      <c r="H299" s="132">
        <v>0</v>
      </c>
      <c r="I299" s="132">
        <v>0</v>
      </c>
    </row>
    <row r="300" spans="2:9">
      <c r="B300" s="95" t="s">
        <v>237</v>
      </c>
      <c r="C300" s="132">
        <v>0</v>
      </c>
      <c r="D300" s="132">
        <v>0</v>
      </c>
      <c r="E300" s="132">
        <v>0</v>
      </c>
      <c r="F300" s="132">
        <v>0</v>
      </c>
      <c r="G300" s="132">
        <v>0</v>
      </c>
      <c r="H300" s="132">
        <v>0</v>
      </c>
      <c r="I300" s="132"/>
    </row>
    <row r="301" spans="2:9">
      <c r="B301" s="95"/>
      <c r="C301" s="132"/>
      <c r="D301" s="132"/>
      <c r="E301" s="132"/>
      <c r="F301" s="132"/>
      <c r="G301" s="132"/>
      <c r="H301" s="132"/>
      <c r="I301" s="132"/>
    </row>
    <row r="302" spans="2:9" ht="15.6">
      <c r="B302" s="92" t="s">
        <v>1319</v>
      </c>
      <c r="C302" s="132"/>
      <c r="D302" s="132"/>
      <c r="E302" s="132"/>
      <c r="F302" s="132"/>
      <c r="G302" s="132"/>
      <c r="H302" s="132"/>
      <c r="I302" s="132"/>
    </row>
    <row r="303" spans="2:9">
      <c r="B303" s="93" t="s">
        <v>228</v>
      </c>
      <c r="C303" s="132" t="s">
        <v>139</v>
      </c>
      <c r="D303" s="132" t="s">
        <v>139</v>
      </c>
      <c r="E303" s="132" t="s">
        <v>139</v>
      </c>
      <c r="F303" s="132" t="s">
        <v>139</v>
      </c>
      <c r="G303" s="132" t="s">
        <v>139</v>
      </c>
      <c r="H303" s="132" t="s">
        <v>139</v>
      </c>
      <c r="I303" s="132" t="s">
        <v>139</v>
      </c>
    </row>
    <row r="304" spans="2:9">
      <c r="B304" s="95" t="s">
        <v>229</v>
      </c>
      <c r="C304" s="132" t="s">
        <v>139</v>
      </c>
      <c r="D304" s="132" t="s">
        <v>139</v>
      </c>
      <c r="E304" s="132" t="s">
        <v>139</v>
      </c>
      <c r="F304" s="132" t="s">
        <v>139</v>
      </c>
      <c r="G304" s="132" t="s">
        <v>139</v>
      </c>
      <c r="H304" s="132" t="s">
        <v>139</v>
      </c>
      <c r="I304" s="132" t="s">
        <v>139</v>
      </c>
    </row>
    <row r="305" spans="2:9">
      <c r="B305" s="96" t="s">
        <v>162</v>
      </c>
      <c r="C305" s="132" t="s">
        <v>139</v>
      </c>
      <c r="D305" s="132" t="s">
        <v>139</v>
      </c>
      <c r="E305" s="132" t="s">
        <v>139</v>
      </c>
      <c r="F305" s="132" t="s">
        <v>139</v>
      </c>
      <c r="G305" s="132" t="s">
        <v>139</v>
      </c>
      <c r="H305" s="132" t="s">
        <v>139</v>
      </c>
      <c r="I305" s="132" t="s">
        <v>139</v>
      </c>
    </row>
    <row r="306" spans="2:9">
      <c r="B306" s="96" t="s">
        <v>230</v>
      </c>
      <c r="C306" s="132" t="s">
        <v>139</v>
      </c>
      <c r="D306" s="132" t="s">
        <v>139</v>
      </c>
      <c r="E306" s="132" t="s">
        <v>139</v>
      </c>
      <c r="F306" s="132" t="s">
        <v>139</v>
      </c>
      <c r="G306" s="132" t="s">
        <v>139</v>
      </c>
      <c r="H306" s="132" t="s">
        <v>139</v>
      </c>
      <c r="I306" s="132" t="s">
        <v>139</v>
      </c>
    </row>
    <row r="307" spans="2:9">
      <c r="B307" s="96" t="s">
        <v>231</v>
      </c>
      <c r="C307" s="132" t="s">
        <v>139</v>
      </c>
      <c r="D307" s="132" t="s">
        <v>139</v>
      </c>
      <c r="E307" s="132" t="s">
        <v>139</v>
      </c>
      <c r="F307" s="132" t="s">
        <v>139</v>
      </c>
      <c r="G307" s="132" t="s">
        <v>139</v>
      </c>
      <c r="H307" s="132" t="s">
        <v>139</v>
      </c>
      <c r="I307" s="132" t="s">
        <v>139</v>
      </c>
    </row>
    <row r="308" spans="2:9">
      <c r="B308" s="97" t="s">
        <v>232</v>
      </c>
      <c r="C308" s="132" t="s">
        <v>139</v>
      </c>
      <c r="D308" s="132" t="s">
        <v>139</v>
      </c>
      <c r="E308" s="132" t="s">
        <v>139</v>
      </c>
      <c r="F308" s="132" t="s">
        <v>139</v>
      </c>
      <c r="G308" s="132" t="s">
        <v>139</v>
      </c>
      <c r="H308" s="132" t="s">
        <v>139</v>
      </c>
      <c r="I308" s="132" t="s">
        <v>139</v>
      </c>
    </row>
    <row r="309" spans="2:9">
      <c r="B309" s="97" t="s">
        <v>233</v>
      </c>
      <c r="C309" s="132" t="s">
        <v>139</v>
      </c>
      <c r="D309" s="132" t="s">
        <v>139</v>
      </c>
      <c r="E309" s="132" t="s">
        <v>139</v>
      </c>
      <c r="F309" s="132" t="s">
        <v>139</v>
      </c>
      <c r="G309" s="132" t="s">
        <v>139</v>
      </c>
      <c r="H309" s="132" t="s">
        <v>139</v>
      </c>
      <c r="I309" s="132" t="s">
        <v>139</v>
      </c>
    </row>
    <row r="310" spans="2:9">
      <c r="B310" s="97" t="s">
        <v>234</v>
      </c>
      <c r="C310" s="132" t="s">
        <v>139</v>
      </c>
      <c r="D310" s="132" t="s">
        <v>139</v>
      </c>
      <c r="E310" s="132" t="s">
        <v>139</v>
      </c>
      <c r="F310" s="132" t="s">
        <v>139</v>
      </c>
      <c r="G310" s="132" t="s">
        <v>139</v>
      </c>
      <c r="H310" s="132" t="s">
        <v>139</v>
      </c>
      <c r="I310" s="132" t="s">
        <v>139</v>
      </c>
    </row>
    <row r="311" spans="2:9">
      <c r="B311" s="97" t="s">
        <v>235</v>
      </c>
      <c r="C311" s="132" t="s">
        <v>139</v>
      </c>
      <c r="D311" s="132" t="s">
        <v>139</v>
      </c>
      <c r="E311" s="132" t="s">
        <v>139</v>
      </c>
      <c r="F311" s="132" t="s">
        <v>139</v>
      </c>
      <c r="G311" s="132" t="s">
        <v>139</v>
      </c>
      <c r="H311" s="132" t="s">
        <v>139</v>
      </c>
      <c r="I311" s="132" t="s">
        <v>139</v>
      </c>
    </row>
    <row r="312" spans="2:9">
      <c r="B312" s="97" t="s">
        <v>236</v>
      </c>
      <c r="C312" s="132" t="s">
        <v>139</v>
      </c>
      <c r="D312" s="132" t="s">
        <v>139</v>
      </c>
      <c r="E312" s="132" t="s">
        <v>139</v>
      </c>
      <c r="F312" s="132" t="s">
        <v>139</v>
      </c>
      <c r="G312" s="132" t="s">
        <v>139</v>
      </c>
      <c r="H312" s="132" t="s">
        <v>139</v>
      </c>
      <c r="I312" s="132" t="s">
        <v>139</v>
      </c>
    </row>
    <row r="313" spans="2:9">
      <c r="B313" s="95" t="s">
        <v>237</v>
      </c>
      <c r="C313" s="132" t="s">
        <v>139</v>
      </c>
      <c r="D313" s="132" t="s">
        <v>139</v>
      </c>
      <c r="E313" s="132" t="s">
        <v>139</v>
      </c>
      <c r="F313" s="132" t="s">
        <v>139</v>
      </c>
      <c r="G313" s="132" t="s">
        <v>139</v>
      </c>
      <c r="H313" s="132" t="s">
        <v>139</v>
      </c>
      <c r="I313" s="132" t="s">
        <v>139</v>
      </c>
    </row>
    <row r="314" spans="2:9">
      <c r="B314" s="47"/>
      <c r="C314" s="132"/>
      <c r="D314" s="132"/>
      <c r="E314" s="132"/>
      <c r="F314" s="132"/>
      <c r="G314" s="132"/>
      <c r="H314" s="132"/>
      <c r="I314" s="132"/>
    </row>
    <row r="315" spans="2:9">
      <c r="B315" s="92" t="s">
        <v>1320</v>
      </c>
      <c r="C315" s="132"/>
      <c r="D315" s="132"/>
      <c r="E315" s="132"/>
      <c r="F315" s="132"/>
      <c r="G315" s="132"/>
      <c r="H315" s="132"/>
      <c r="I315" s="132"/>
    </row>
    <row r="316" spans="2:9">
      <c r="B316" s="93" t="s">
        <v>228</v>
      </c>
      <c r="C316" s="132">
        <v>76</v>
      </c>
      <c r="D316" s="132">
        <v>77</v>
      </c>
      <c r="E316" s="132">
        <v>80</v>
      </c>
      <c r="F316" s="132">
        <v>72</v>
      </c>
      <c r="G316" s="132">
        <v>75</v>
      </c>
      <c r="H316" s="132">
        <v>81</v>
      </c>
      <c r="I316" s="132">
        <v>82</v>
      </c>
    </row>
    <row r="317" spans="2:9">
      <c r="B317" s="95" t="s">
        <v>229</v>
      </c>
      <c r="C317" s="132">
        <v>76</v>
      </c>
      <c r="D317" s="132">
        <v>77</v>
      </c>
      <c r="E317" s="132">
        <v>80</v>
      </c>
      <c r="F317" s="132">
        <v>72</v>
      </c>
      <c r="G317" s="132">
        <v>75</v>
      </c>
      <c r="H317" s="132">
        <v>81</v>
      </c>
      <c r="I317" s="132">
        <v>82</v>
      </c>
    </row>
    <row r="318" spans="2:9">
      <c r="B318" s="96" t="s">
        <v>162</v>
      </c>
      <c r="C318" s="132">
        <v>76</v>
      </c>
      <c r="D318" s="132">
        <v>77</v>
      </c>
      <c r="E318" s="132">
        <v>80</v>
      </c>
      <c r="F318" s="132">
        <v>72</v>
      </c>
      <c r="G318" s="132">
        <v>75</v>
      </c>
      <c r="H318" s="132">
        <v>81</v>
      </c>
      <c r="I318" s="132">
        <v>82</v>
      </c>
    </row>
    <row r="319" spans="2:9">
      <c r="B319" s="96" t="s">
        <v>230</v>
      </c>
      <c r="C319" s="132">
        <v>0</v>
      </c>
      <c r="D319" s="132">
        <v>0</v>
      </c>
      <c r="E319" s="132">
        <v>0</v>
      </c>
      <c r="F319" s="132">
        <v>0</v>
      </c>
      <c r="G319" s="132">
        <v>0</v>
      </c>
      <c r="H319" s="132">
        <v>0</v>
      </c>
      <c r="I319" s="132">
        <v>0</v>
      </c>
    </row>
    <row r="320" spans="2:9">
      <c r="B320" s="96" t="s">
        <v>231</v>
      </c>
      <c r="C320" s="132">
        <v>0</v>
      </c>
      <c r="D320" s="132">
        <v>0</v>
      </c>
      <c r="E320" s="132">
        <v>0</v>
      </c>
      <c r="F320" s="132">
        <v>0</v>
      </c>
      <c r="G320" s="132">
        <v>0</v>
      </c>
      <c r="H320" s="132">
        <v>0</v>
      </c>
      <c r="I320" s="132">
        <v>0</v>
      </c>
    </row>
    <row r="321" spans="2:9">
      <c r="B321" s="97" t="s">
        <v>232</v>
      </c>
      <c r="C321" s="132">
        <v>0</v>
      </c>
      <c r="D321" s="132">
        <v>0</v>
      </c>
      <c r="E321" s="132">
        <v>0</v>
      </c>
      <c r="F321" s="132">
        <v>0</v>
      </c>
      <c r="G321" s="132">
        <v>0</v>
      </c>
      <c r="H321" s="132">
        <v>0</v>
      </c>
      <c r="I321" s="132">
        <v>0</v>
      </c>
    </row>
    <row r="322" spans="2:9">
      <c r="B322" s="97" t="s">
        <v>233</v>
      </c>
      <c r="C322" s="132">
        <v>0</v>
      </c>
      <c r="D322" s="132">
        <v>0</v>
      </c>
      <c r="E322" s="132">
        <v>0</v>
      </c>
      <c r="F322" s="132">
        <v>0</v>
      </c>
      <c r="G322" s="132">
        <v>0</v>
      </c>
      <c r="H322" s="132">
        <v>0</v>
      </c>
      <c r="I322" s="132">
        <v>0</v>
      </c>
    </row>
    <row r="323" spans="2:9">
      <c r="B323" s="97" t="s">
        <v>234</v>
      </c>
      <c r="C323" s="132">
        <v>0</v>
      </c>
      <c r="D323" s="132">
        <v>0</v>
      </c>
      <c r="E323" s="132">
        <v>0</v>
      </c>
      <c r="F323" s="132">
        <v>0</v>
      </c>
      <c r="G323" s="132">
        <v>0</v>
      </c>
      <c r="H323" s="132">
        <v>0</v>
      </c>
      <c r="I323" s="132">
        <v>0</v>
      </c>
    </row>
    <row r="324" spans="2:9">
      <c r="B324" s="97" t="s">
        <v>235</v>
      </c>
      <c r="C324" s="132">
        <v>0</v>
      </c>
      <c r="D324" s="132">
        <v>0</v>
      </c>
      <c r="E324" s="132">
        <v>0</v>
      </c>
      <c r="F324" s="132">
        <v>0</v>
      </c>
      <c r="G324" s="132">
        <v>0</v>
      </c>
      <c r="H324" s="132">
        <v>0</v>
      </c>
      <c r="I324" s="132">
        <v>0</v>
      </c>
    </row>
    <row r="325" spans="2:9">
      <c r="B325" s="97" t="s">
        <v>236</v>
      </c>
      <c r="C325" s="132">
        <v>0</v>
      </c>
      <c r="D325" s="132">
        <v>0</v>
      </c>
      <c r="E325" s="132">
        <v>0</v>
      </c>
      <c r="F325" s="132">
        <v>0</v>
      </c>
      <c r="G325" s="132">
        <v>0</v>
      </c>
      <c r="H325" s="132">
        <v>0</v>
      </c>
      <c r="I325" s="132">
        <v>0</v>
      </c>
    </row>
    <row r="326" spans="2:9">
      <c r="B326" s="95" t="s">
        <v>237</v>
      </c>
      <c r="C326" s="132">
        <v>0</v>
      </c>
      <c r="D326" s="132">
        <v>0</v>
      </c>
      <c r="E326" s="132">
        <v>0</v>
      </c>
      <c r="F326" s="132">
        <v>0</v>
      </c>
      <c r="G326" s="132">
        <v>0</v>
      </c>
      <c r="H326" s="132">
        <v>0</v>
      </c>
      <c r="I326" s="132">
        <v>0</v>
      </c>
    </row>
    <row r="327" spans="2:9">
      <c r="B327" s="47"/>
      <c r="C327" s="132"/>
      <c r="D327" s="132"/>
      <c r="E327" s="132"/>
      <c r="F327" s="132"/>
      <c r="G327" s="132"/>
      <c r="H327" s="132"/>
      <c r="I327" s="132"/>
    </row>
    <row r="328" spans="2:9">
      <c r="B328" s="44" t="s">
        <v>241</v>
      </c>
      <c r="C328" s="132"/>
      <c r="D328" s="132"/>
      <c r="E328" s="132"/>
      <c r="F328" s="132"/>
      <c r="G328" s="132"/>
      <c r="H328" s="132"/>
      <c r="I328" s="132"/>
    </row>
    <row r="329" spans="2:9">
      <c r="B329" s="44"/>
      <c r="C329" s="132"/>
      <c r="D329" s="132"/>
      <c r="E329" s="132"/>
      <c r="F329" s="132"/>
      <c r="G329" s="132"/>
      <c r="H329" s="132"/>
      <c r="I329" s="132"/>
    </row>
    <row r="330" spans="2:9" ht="15.6">
      <c r="B330" s="92" t="s">
        <v>1319</v>
      </c>
      <c r="C330" s="132"/>
      <c r="D330" s="132"/>
      <c r="E330" s="132"/>
      <c r="F330" s="132"/>
      <c r="G330" s="132"/>
      <c r="H330" s="132"/>
      <c r="I330" s="132"/>
    </row>
    <row r="331" spans="2:9">
      <c r="B331" s="93" t="s">
        <v>228</v>
      </c>
      <c r="C331" s="132">
        <v>102</v>
      </c>
      <c r="D331" s="132">
        <v>101</v>
      </c>
      <c r="E331" s="132">
        <v>101</v>
      </c>
      <c r="F331" s="132">
        <v>97</v>
      </c>
      <c r="G331" s="132">
        <v>96</v>
      </c>
      <c r="H331" s="132">
        <v>102</v>
      </c>
      <c r="I331" s="132">
        <v>126</v>
      </c>
    </row>
    <row r="332" spans="2:9">
      <c r="B332" s="95" t="s">
        <v>229</v>
      </c>
      <c r="C332" s="132">
        <v>102</v>
      </c>
      <c r="D332" s="132">
        <v>101</v>
      </c>
      <c r="E332" s="132">
        <v>101</v>
      </c>
      <c r="F332" s="132">
        <v>97</v>
      </c>
      <c r="G332" s="132">
        <v>96</v>
      </c>
      <c r="H332" s="132">
        <v>102</v>
      </c>
      <c r="I332" s="132">
        <v>126</v>
      </c>
    </row>
    <row r="333" spans="2:9">
      <c r="B333" s="96" t="s">
        <v>162</v>
      </c>
      <c r="C333" s="132">
        <v>88</v>
      </c>
      <c r="D333" s="132">
        <v>88</v>
      </c>
      <c r="E333" s="132">
        <v>87</v>
      </c>
      <c r="F333" s="132">
        <v>86</v>
      </c>
      <c r="G333" s="132">
        <v>85</v>
      </c>
      <c r="H333" s="132">
        <v>82</v>
      </c>
      <c r="I333" s="132">
        <v>96</v>
      </c>
    </row>
    <row r="334" spans="2:9">
      <c r="B334" s="96" t="s">
        <v>230</v>
      </c>
      <c r="C334" s="132">
        <v>0</v>
      </c>
      <c r="D334" s="132">
        <v>0</v>
      </c>
      <c r="E334" s="132">
        <v>0</v>
      </c>
      <c r="F334" s="132">
        <v>0</v>
      </c>
      <c r="G334" s="132">
        <v>0</v>
      </c>
      <c r="H334" s="132">
        <v>0</v>
      </c>
      <c r="I334" s="132">
        <v>0</v>
      </c>
    </row>
    <row r="335" spans="2:9">
      <c r="B335" s="96" t="s">
        <v>231</v>
      </c>
      <c r="C335" s="132">
        <v>14</v>
      </c>
      <c r="D335" s="132">
        <v>13</v>
      </c>
      <c r="E335" s="132">
        <v>14</v>
      </c>
      <c r="F335" s="132">
        <v>11</v>
      </c>
      <c r="G335" s="132">
        <v>11</v>
      </c>
      <c r="H335" s="132">
        <v>20</v>
      </c>
      <c r="I335" s="930">
        <v>30</v>
      </c>
    </row>
    <row r="336" spans="2:9">
      <c r="B336" s="97" t="s">
        <v>232</v>
      </c>
      <c r="C336" s="132">
        <v>0</v>
      </c>
      <c r="D336" s="132">
        <v>0</v>
      </c>
      <c r="E336" s="132">
        <v>0</v>
      </c>
      <c r="F336" s="132">
        <v>0</v>
      </c>
      <c r="G336" s="132">
        <v>0</v>
      </c>
      <c r="H336" s="132">
        <v>0</v>
      </c>
      <c r="I336" s="132">
        <v>0</v>
      </c>
    </row>
    <row r="337" spans="2:9">
      <c r="B337" s="97" t="s">
        <v>233</v>
      </c>
      <c r="C337" s="132">
        <v>0</v>
      </c>
      <c r="D337" s="132">
        <v>0</v>
      </c>
      <c r="E337" s="132">
        <v>0</v>
      </c>
      <c r="F337" s="132">
        <v>0</v>
      </c>
      <c r="G337" s="132">
        <v>0</v>
      </c>
      <c r="H337" s="132">
        <v>0</v>
      </c>
      <c r="I337" s="132">
        <v>0</v>
      </c>
    </row>
    <row r="338" spans="2:9">
      <c r="B338" s="97" t="s">
        <v>234</v>
      </c>
      <c r="C338" s="132">
        <v>0</v>
      </c>
      <c r="D338" s="132">
        <v>0</v>
      </c>
      <c r="E338" s="132">
        <v>0</v>
      </c>
      <c r="F338" s="132">
        <v>0</v>
      </c>
      <c r="G338" s="132">
        <v>0</v>
      </c>
      <c r="H338" s="132">
        <v>0</v>
      </c>
      <c r="I338" s="132">
        <v>0</v>
      </c>
    </row>
    <row r="339" spans="2:9">
      <c r="B339" s="97" t="s">
        <v>235</v>
      </c>
      <c r="C339" s="132">
        <v>14</v>
      </c>
      <c r="D339" s="132">
        <v>13</v>
      </c>
      <c r="E339" s="132">
        <v>14</v>
      </c>
      <c r="F339" s="132">
        <v>11</v>
      </c>
      <c r="G339" s="132">
        <v>11</v>
      </c>
      <c r="H339" s="132">
        <v>20</v>
      </c>
      <c r="I339" s="132">
        <v>30</v>
      </c>
    </row>
    <row r="340" spans="2:9">
      <c r="B340" s="97" t="s">
        <v>236</v>
      </c>
      <c r="C340" s="132">
        <v>0</v>
      </c>
      <c r="D340" s="132">
        <v>0</v>
      </c>
      <c r="E340" s="132">
        <v>0</v>
      </c>
      <c r="F340" s="132">
        <v>0</v>
      </c>
      <c r="G340" s="132">
        <v>0</v>
      </c>
      <c r="H340" s="132">
        <v>0</v>
      </c>
      <c r="I340" s="132">
        <v>0</v>
      </c>
    </row>
    <row r="341" spans="2:9">
      <c r="B341" s="95" t="s">
        <v>237</v>
      </c>
      <c r="C341" s="132">
        <v>0</v>
      </c>
      <c r="D341" s="132">
        <v>0</v>
      </c>
      <c r="E341" s="132">
        <v>0</v>
      </c>
      <c r="F341" s="132">
        <v>0</v>
      </c>
      <c r="G341" s="132">
        <v>0</v>
      </c>
      <c r="H341" s="132">
        <v>0</v>
      </c>
      <c r="I341" s="132">
        <v>0</v>
      </c>
    </row>
    <row r="342" spans="2:9">
      <c r="B342" s="95"/>
      <c r="C342" s="132"/>
      <c r="D342" s="132"/>
      <c r="E342" s="132"/>
      <c r="F342" s="132"/>
      <c r="G342" s="132"/>
      <c r="H342" s="132"/>
      <c r="I342" s="132"/>
    </row>
    <row r="343" spans="2:9">
      <c r="B343" s="92" t="s">
        <v>1321</v>
      </c>
      <c r="C343" s="132"/>
      <c r="D343" s="132"/>
      <c r="E343" s="132"/>
      <c r="F343" s="132"/>
      <c r="G343" s="132"/>
      <c r="H343" s="132"/>
      <c r="I343" s="132"/>
    </row>
    <row r="344" spans="2:9">
      <c r="B344" s="93" t="s">
        <v>228</v>
      </c>
      <c r="C344" s="132">
        <v>129</v>
      </c>
      <c r="D344" s="132">
        <v>119</v>
      </c>
      <c r="E344" s="132">
        <v>118</v>
      </c>
      <c r="F344" s="132">
        <v>111</v>
      </c>
      <c r="G344" s="132">
        <v>103</v>
      </c>
      <c r="H344" s="132">
        <v>100</v>
      </c>
      <c r="I344" s="132">
        <v>97</v>
      </c>
    </row>
    <row r="345" spans="2:9">
      <c r="B345" s="95" t="s">
        <v>229</v>
      </c>
      <c r="C345" s="132">
        <v>129</v>
      </c>
      <c r="D345" s="132">
        <v>119</v>
      </c>
      <c r="E345" s="132">
        <v>118</v>
      </c>
      <c r="F345" s="132">
        <v>111</v>
      </c>
      <c r="G345" s="132">
        <v>103</v>
      </c>
      <c r="H345" s="132">
        <v>100</v>
      </c>
      <c r="I345" s="132">
        <v>97</v>
      </c>
    </row>
    <row r="346" spans="2:9">
      <c r="B346" s="96" t="s">
        <v>162</v>
      </c>
      <c r="C346" s="132">
        <v>115</v>
      </c>
      <c r="D346" s="132">
        <v>106</v>
      </c>
      <c r="E346" s="132">
        <v>104</v>
      </c>
      <c r="F346" s="132">
        <v>101</v>
      </c>
      <c r="G346" s="132">
        <v>92</v>
      </c>
      <c r="H346" s="132">
        <v>88</v>
      </c>
      <c r="I346" s="132">
        <v>84</v>
      </c>
    </row>
    <row r="347" spans="2:9">
      <c r="B347" s="96" t="s">
        <v>230</v>
      </c>
      <c r="C347" s="132">
        <v>0</v>
      </c>
      <c r="D347" s="132">
        <v>0</v>
      </c>
      <c r="E347" s="132">
        <v>0</v>
      </c>
      <c r="F347" s="132">
        <v>0</v>
      </c>
      <c r="G347" s="132">
        <v>0</v>
      </c>
      <c r="H347" s="132">
        <v>0</v>
      </c>
      <c r="I347" s="132">
        <v>0</v>
      </c>
    </row>
    <row r="348" spans="2:9">
      <c r="B348" s="96" t="s">
        <v>231</v>
      </c>
      <c r="C348" s="132">
        <v>14</v>
      </c>
      <c r="D348" s="132">
        <v>13</v>
      </c>
      <c r="E348" s="132">
        <v>14</v>
      </c>
      <c r="F348" s="132">
        <v>10</v>
      </c>
      <c r="G348" s="132">
        <v>11</v>
      </c>
      <c r="H348" s="132">
        <v>12</v>
      </c>
      <c r="I348" s="132">
        <v>13</v>
      </c>
    </row>
    <row r="349" spans="2:9">
      <c r="B349" s="97" t="s">
        <v>232</v>
      </c>
      <c r="C349" s="132">
        <v>0</v>
      </c>
      <c r="D349" s="132">
        <v>0</v>
      </c>
      <c r="E349" s="132">
        <v>0</v>
      </c>
      <c r="F349" s="132">
        <v>0</v>
      </c>
      <c r="G349" s="132">
        <v>0</v>
      </c>
      <c r="H349" s="132">
        <v>0</v>
      </c>
      <c r="I349" s="132">
        <v>0</v>
      </c>
    </row>
    <row r="350" spans="2:9">
      <c r="B350" s="97" t="s">
        <v>233</v>
      </c>
      <c r="C350" s="132">
        <v>0</v>
      </c>
      <c r="D350" s="132">
        <v>0</v>
      </c>
      <c r="E350" s="132">
        <v>0</v>
      </c>
      <c r="F350" s="132">
        <v>0</v>
      </c>
      <c r="G350" s="132">
        <v>0</v>
      </c>
      <c r="H350" s="132">
        <v>0</v>
      </c>
      <c r="I350" s="132">
        <v>0</v>
      </c>
    </row>
    <row r="351" spans="2:9">
      <c r="B351" s="97" t="s">
        <v>234</v>
      </c>
      <c r="C351" s="132">
        <v>0</v>
      </c>
      <c r="D351" s="132">
        <v>0</v>
      </c>
      <c r="E351" s="132">
        <v>0</v>
      </c>
      <c r="F351" s="132">
        <v>0</v>
      </c>
      <c r="G351" s="132">
        <v>0</v>
      </c>
      <c r="H351" s="132">
        <v>0</v>
      </c>
      <c r="I351" s="132">
        <v>0</v>
      </c>
    </row>
    <row r="352" spans="2:9">
      <c r="B352" s="97" t="s">
        <v>235</v>
      </c>
      <c r="C352" s="132">
        <v>14</v>
      </c>
      <c r="D352" s="132">
        <v>13</v>
      </c>
      <c r="E352" s="132">
        <v>14</v>
      </c>
      <c r="F352" s="132">
        <v>10</v>
      </c>
      <c r="G352" s="132">
        <v>11</v>
      </c>
      <c r="H352" s="132">
        <v>12</v>
      </c>
      <c r="I352" s="132">
        <v>13</v>
      </c>
    </row>
    <row r="353" spans="1:10">
      <c r="B353" s="97" t="s">
        <v>236</v>
      </c>
      <c r="C353" s="132">
        <v>0</v>
      </c>
      <c r="D353" s="132">
        <v>0</v>
      </c>
      <c r="E353" s="132">
        <v>0</v>
      </c>
      <c r="F353" s="132">
        <v>0</v>
      </c>
      <c r="G353" s="132">
        <v>0</v>
      </c>
      <c r="H353" s="132">
        <v>0</v>
      </c>
      <c r="I353" s="132">
        <v>0</v>
      </c>
    </row>
    <row r="354" spans="1:10">
      <c r="B354" s="95" t="s">
        <v>237</v>
      </c>
      <c r="C354" s="132">
        <v>0</v>
      </c>
      <c r="D354" s="132">
        <v>0</v>
      </c>
      <c r="E354" s="132">
        <v>0</v>
      </c>
      <c r="F354" s="132">
        <v>0</v>
      </c>
      <c r="G354" s="132">
        <v>0</v>
      </c>
      <c r="H354" s="132">
        <v>0</v>
      </c>
      <c r="I354" s="132">
        <v>0</v>
      </c>
    </row>
    <row r="355" spans="1:10">
      <c r="B355" s="103"/>
      <c r="C355" s="94"/>
      <c r="D355" s="94"/>
      <c r="E355" s="94"/>
      <c r="F355" s="94"/>
      <c r="G355" s="94"/>
      <c r="H355" s="94"/>
      <c r="I355" s="94"/>
    </row>
    <row r="356" spans="1:10">
      <c r="B356" s="92" t="s">
        <v>1322</v>
      </c>
      <c r="C356" s="132"/>
      <c r="D356" s="132"/>
      <c r="E356" s="132"/>
      <c r="F356" s="132"/>
      <c r="G356" s="132"/>
      <c r="H356" s="132"/>
      <c r="I356" s="132"/>
    </row>
    <row r="357" spans="1:10">
      <c r="B357" s="93" t="s">
        <v>228</v>
      </c>
      <c r="C357" s="132">
        <v>122</v>
      </c>
      <c r="D357" s="132">
        <v>122</v>
      </c>
      <c r="E357" s="132">
        <v>120</v>
      </c>
      <c r="F357" s="132">
        <v>113</v>
      </c>
      <c r="G357" s="132">
        <v>111</v>
      </c>
      <c r="H357" s="132">
        <v>122</v>
      </c>
      <c r="I357" s="132">
        <v>102</v>
      </c>
    </row>
    <row r="358" spans="1:10">
      <c r="B358" s="95" t="s">
        <v>229</v>
      </c>
      <c r="C358" s="132">
        <v>122</v>
      </c>
      <c r="D358" s="132">
        <v>122</v>
      </c>
      <c r="E358" s="132">
        <v>120</v>
      </c>
      <c r="F358" s="132">
        <v>113</v>
      </c>
      <c r="G358" s="132">
        <v>111</v>
      </c>
      <c r="H358" s="132">
        <v>122</v>
      </c>
      <c r="I358" s="132">
        <v>102</v>
      </c>
    </row>
    <row r="359" spans="1:10">
      <c r="B359" s="96" t="s">
        <v>162</v>
      </c>
      <c r="C359" s="132">
        <v>107</v>
      </c>
      <c r="D359" s="132">
        <v>107</v>
      </c>
      <c r="E359" s="132">
        <v>105</v>
      </c>
      <c r="F359" s="132">
        <v>102</v>
      </c>
      <c r="G359" s="132">
        <v>95</v>
      </c>
      <c r="H359" s="132">
        <v>92</v>
      </c>
      <c r="I359" s="132">
        <v>83</v>
      </c>
    </row>
    <row r="360" spans="1:10">
      <c r="B360" s="96" t="s">
        <v>230</v>
      </c>
      <c r="C360" s="132">
        <v>0</v>
      </c>
      <c r="D360" s="132">
        <v>0</v>
      </c>
      <c r="E360" s="132">
        <v>0</v>
      </c>
      <c r="F360" s="132">
        <v>0</v>
      </c>
      <c r="G360" s="132">
        <v>0</v>
      </c>
      <c r="H360" s="132">
        <v>0</v>
      </c>
      <c r="I360" s="132">
        <v>0</v>
      </c>
    </row>
    <row r="361" spans="1:10">
      <c r="B361" s="96" t="s">
        <v>231</v>
      </c>
      <c r="C361" s="132">
        <v>15</v>
      </c>
      <c r="D361" s="132">
        <v>15</v>
      </c>
      <c r="E361" s="132">
        <v>15</v>
      </c>
      <c r="F361" s="132">
        <v>11</v>
      </c>
      <c r="G361" s="132">
        <v>16</v>
      </c>
      <c r="H361" s="132">
        <v>30</v>
      </c>
      <c r="I361" s="132">
        <v>19</v>
      </c>
    </row>
    <row r="362" spans="1:10">
      <c r="B362" s="97" t="s">
        <v>232</v>
      </c>
      <c r="C362" s="132">
        <v>0</v>
      </c>
      <c r="D362" s="132">
        <v>0</v>
      </c>
      <c r="E362" s="132">
        <v>0</v>
      </c>
      <c r="F362" s="132">
        <v>0</v>
      </c>
      <c r="G362" s="132">
        <v>0</v>
      </c>
      <c r="H362" s="132">
        <v>0</v>
      </c>
      <c r="I362" s="132">
        <v>0</v>
      </c>
    </row>
    <row r="363" spans="1:10">
      <c r="B363" s="97" t="s">
        <v>233</v>
      </c>
      <c r="C363" s="132">
        <v>0</v>
      </c>
      <c r="D363" s="132">
        <v>0</v>
      </c>
      <c r="E363" s="132">
        <v>0</v>
      </c>
      <c r="F363" s="132">
        <v>0</v>
      </c>
      <c r="G363" s="132">
        <v>0</v>
      </c>
      <c r="H363" s="132">
        <v>0</v>
      </c>
      <c r="I363" s="132">
        <v>0</v>
      </c>
    </row>
    <row r="364" spans="1:10">
      <c r="B364" s="97" t="s">
        <v>234</v>
      </c>
      <c r="C364" s="132">
        <v>0</v>
      </c>
      <c r="D364" s="132">
        <v>0</v>
      </c>
      <c r="E364" s="132">
        <v>0</v>
      </c>
      <c r="F364" s="132">
        <v>0</v>
      </c>
      <c r="G364" s="132">
        <v>0</v>
      </c>
      <c r="H364" s="132">
        <v>0</v>
      </c>
      <c r="I364" s="132">
        <v>0</v>
      </c>
    </row>
    <row r="365" spans="1:10">
      <c r="B365" s="97" t="s">
        <v>235</v>
      </c>
      <c r="C365" s="132">
        <v>15</v>
      </c>
      <c r="D365" s="132">
        <v>15</v>
      </c>
      <c r="E365" s="132">
        <v>15</v>
      </c>
      <c r="F365" s="132">
        <v>11</v>
      </c>
      <c r="G365" s="132">
        <v>16</v>
      </c>
      <c r="H365" s="132">
        <v>30</v>
      </c>
      <c r="I365" s="132">
        <v>19</v>
      </c>
    </row>
    <row r="366" spans="1:10">
      <c r="B366" s="97" t="s">
        <v>236</v>
      </c>
      <c r="C366" s="132">
        <v>0</v>
      </c>
      <c r="D366" s="132">
        <v>0</v>
      </c>
      <c r="E366" s="132">
        <v>0</v>
      </c>
      <c r="F366" s="132">
        <v>0</v>
      </c>
      <c r="G366" s="132">
        <v>0</v>
      </c>
      <c r="H366" s="132">
        <v>0</v>
      </c>
      <c r="I366" s="132">
        <v>0</v>
      </c>
    </row>
    <row r="367" spans="1:10">
      <c r="B367" s="95" t="s">
        <v>237</v>
      </c>
      <c r="C367" s="132">
        <v>0</v>
      </c>
      <c r="D367" s="132">
        <v>0</v>
      </c>
      <c r="E367" s="132">
        <v>0</v>
      </c>
      <c r="F367" s="132">
        <v>0</v>
      </c>
      <c r="G367" s="132">
        <v>0</v>
      </c>
      <c r="H367" s="132">
        <v>0</v>
      </c>
      <c r="I367" s="132">
        <v>0</v>
      </c>
    </row>
    <row r="368" spans="1:10" s="906" customFormat="1">
      <c r="A368" s="14"/>
      <c r="B368" s="95"/>
      <c r="C368" s="132"/>
      <c r="D368" s="132"/>
      <c r="E368" s="132"/>
      <c r="F368" s="132"/>
      <c r="G368" s="132"/>
      <c r="H368" s="132"/>
      <c r="I368" s="132"/>
      <c r="J368" s="14"/>
    </row>
    <row r="369" spans="1:10" s="906" customFormat="1">
      <c r="A369" s="14"/>
      <c r="B369" s="92" t="s">
        <v>1464</v>
      </c>
      <c r="C369" s="132"/>
      <c r="D369" s="132"/>
      <c r="E369" s="132"/>
      <c r="F369" s="132"/>
      <c r="G369" s="132"/>
      <c r="H369" s="132"/>
      <c r="I369" s="132"/>
      <c r="J369" s="14"/>
    </row>
    <row r="370" spans="1:10" s="906" customFormat="1">
      <c r="A370" s="14"/>
      <c r="B370" s="93" t="s">
        <v>228</v>
      </c>
      <c r="C370" s="132"/>
      <c r="D370" s="132"/>
      <c r="E370" s="132"/>
      <c r="F370" s="132"/>
      <c r="G370" s="132"/>
      <c r="H370" s="132"/>
      <c r="I370" s="132">
        <v>734</v>
      </c>
      <c r="J370" s="14"/>
    </row>
    <row r="371" spans="1:10" s="906" customFormat="1">
      <c r="A371" s="14"/>
      <c r="B371" s="95" t="s">
        <v>229</v>
      </c>
      <c r="C371" s="132"/>
      <c r="D371" s="132"/>
      <c r="E371" s="132"/>
      <c r="F371" s="132"/>
      <c r="G371" s="132"/>
      <c r="H371" s="132"/>
      <c r="I371" s="132">
        <v>90</v>
      </c>
      <c r="J371" s="14"/>
    </row>
    <row r="372" spans="1:10" s="906" customFormat="1">
      <c r="A372" s="14"/>
      <c r="B372" s="96" t="s">
        <v>162</v>
      </c>
      <c r="C372" s="132"/>
      <c r="D372" s="132"/>
      <c r="E372" s="132"/>
      <c r="F372" s="132"/>
      <c r="G372" s="132"/>
      <c r="H372" s="132"/>
      <c r="I372" s="132">
        <v>53</v>
      </c>
      <c r="J372" s="14"/>
    </row>
    <row r="373" spans="1:10" s="906" customFormat="1">
      <c r="A373" s="14"/>
      <c r="B373" s="96" t="s">
        <v>230</v>
      </c>
      <c r="C373" s="132"/>
      <c r="D373" s="132"/>
      <c r="E373" s="132"/>
      <c r="F373" s="132"/>
      <c r="G373" s="132"/>
      <c r="H373" s="132"/>
      <c r="I373" s="132">
        <v>0</v>
      </c>
      <c r="J373" s="14"/>
    </row>
    <row r="374" spans="1:10" s="906" customFormat="1">
      <c r="A374" s="14"/>
      <c r="B374" s="96" t="s">
        <v>231</v>
      </c>
      <c r="C374" s="132"/>
      <c r="D374" s="132"/>
      <c r="E374" s="132"/>
      <c r="F374" s="132"/>
      <c r="G374" s="132"/>
      <c r="H374" s="132"/>
      <c r="I374" s="132">
        <v>37</v>
      </c>
      <c r="J374" s="14"/>
    </row>
    <row r="375" spans="1:10" s="906" customFormat="1">
      <c r="A375" s="14"/>
      <c r="B375" s="97" t="s">
        <v>232</v>
      </c>
      <c r="C375" s="132"/>
      <c r="D375" s="132"/>
      <c r="E375" s="132"/>
      <c r="F375" s="132"/>
      <c r="G375" s="132"/>
      <c r="H375" s="132"/>
      <c r="I375" s="132">
        <v>1</v>
      </c>
      <c r="J375" s="14"/>
    </row>
    <row r="376" spans="1:10" s="906" customFormat="1">
      <c r="A376" s="14"/>
      <c r="B376" s="97" t="s">
        <v>233</v>
      </c>
      <c r="C376" s="132"/>
      <c r="D376" s="132"/>
      <c r="E376" s="132"/>
      <c r="F376" s="132"/>
      <c r="G376" s="132"/>
      <c r="H376" s="132"/>
      <c r="I376" s="132">
        <v>0</v>
      </c>
      <c r="J376" s="14"/>
    </row>
    <row r="377" spans="1:10" s="906" customFormat="1">
      <c r="A377" s="14"/>
      <c r="B377" s="97" t="s">
        <v>234</v>
      </c>
      <c r="C377" s="132"/>
      <c r="D377" s="132"/>
      <c r="E377" s="132"/>
      <c r="F377" s="132"/>
      <c r="G377" s="132"/>
      <c r="H377" s="132"/>
      <c r="I377" s="132">
        <v>0</v>
      </c>
      <c r="J377" s="14"/>
    </row>
    <row r="378" spans="1:10" s="906" customFormat="1">
      <c r="A378" s="14"/>
      <c r="B378" s="97" t="s">
        <v>235</v>
      </c>
      <c r="C378" s="132"/>
      <c r="D378" s="132"/>
      <c r="E378" s="132"/>
      <c r="F378" s="132"/>
      <c r="G378" s="132"/>
      <c r="H378" s="132"/>
      <c r="I378" s="132">
        <v>36</v>
      </c>
      <c r="J378" s="14"/>
    </row>
    <row r="379" spans="1:10" s="906" customFormat="1">
      <c r="A379" s="14"/>
      <c r="B379" s="97" t="s">
        <v>236</v>
      </c>
      <c r="C379" s="132"/>
      <c r="D379" s="132"/>
      <c r="E379" s="132"/>
      <c r="F379" s="132"/>
      <c r="G379" s="132"/>
      <c r="H379" s="132"/>
      <c r="I379" s="132">
        <v>0</v>
      </c>
      <c r="J379" s="14"/>
    </row>
    <row r="380" spans="1:10" s="906" customFormat="1" ht="15" thickBot="1">
      <c r="A380" s="14"/>
      <c r="B380" s="95" t="s">
        <v>237</v>
      </c>
      <c r="C380" s="132"/>
      <c r="D380" s="132"/>
      <c r="E380" s="132"/>
      <c r="F380" s="132"/>
      <c r="G380" s="132"/>
      <c r="H380" s="132"/>
      <c r="I380" s="132">
        <v>644</v>
      </c>
      <c r="J380" s="14"/>
    </row>
    <row r="381" spans="1:10" ht="15" thickTop="1">
      <c r="B381" s="1320"/>
      <c r="C381" s="1320"/>
      <c r="D381" s="1320"/>
      <c r="E381" s="1320"/>
      <c r="F381" s="1320"/>
      <c r="G381" s="1320"/>
      <c r="H381" s="1320"/>
      <c r="I381" s="1320"/>
    </row>
    <row r="382" spans="1:10">
      <c r="B382" s="1334"/>
      <c r="C382" s="1334"/>
      <c r="D382" s="1334"/>
      <c r="E382" s="1334"/>
      <c r="F382" s="1334"/>
      <c r="G382" s="1334"/>
      <c r="H382" s="1334"/>
      <c r="I382" s="1334"/>
    </row>
    <row r="383" spans="1:10">
      <c r="B383" s="27"/>
    </row>
    <row r="384" spans="1:10">
      <c r="B384" s="1319" t="s">
        <v>26</v>
      </c>
      <c r="C384" s="1319"/>
      <c r="D384" s="1319"/>
      <c r="E384" s="1319"/>
      <c r="F384" s="1319"/>
      <c r="G384" s="1319"/>
      <c r="H384" s="1319"/>
      <c r="I384" s="1319"/>
    </row>
    <row r="385" spans="2:10">
      <c r="B385" s="803" t="s">
        <v>25</v>
      </c>
    </row>
    <row r="386" spans="2:10">
      <c r="B386" s="26" t="s">
        <v>115</v>
      </c>
    </row>
    <row r="387" spans="2:10">
      <c r="B387" s="27"/>
    </row>
    <row r="388" spans="2:10">
      <c r="B388" s="16"/>
      <c r="C388" s="17">
        <v>2014</v>
      </c>
      <c r="D388" s="17">
        <v>2015</v>
      </c>
      <c r="E388" s="17">
        <v>2016</v>
      </c>
      <c r="F388" s="17">
        <v>2017</v>
      </c>
      <c r="G388" s="17">
        <v>2018</v>
      </c>
      <c r="H388" s="17">
        <v>2019</v>
      </c>
      <c r="I388" s="17">
        <v>2020</v>
      </c>
    </row>
    <row r="389" spans="2:10">
      <c r="B389" s="44" t="s">
        <v>226</v>
      </c>
      <c r="C389" s="816"/>
      <c r="D389" s="816"/>
      <c r="E389" s="816"/>
      <c r="F389" s="816"/>
      <c r="G389" s="816"/>
      <c r="H389" s="816"/>
      <c r="I389" s="816"/>
    </row>
    <row r="390" spans="2:10">
      <c r="B390" s="44"/>
      <c r="C390" s="816"/>
      <c r="D390" s="816"/>
      <c r="E390" s="816"/>
      <c r="F390" s="816"/>
      <c r="G390" s="816"/>
      <c r="H390" s="816"/>
      <c r="I390" s="816"/>
    </row>
    <row r="391" spans="2:10">
      <c r="B391" s="92" t="s">
        <v>1318</v>
      </c>
      <c r="C391" s="816"/>
      <c r="D391" s="816"/>
      <c r="E391" s="816"/>
      <c r="F391" s="816"/>
      <c r="G391" s="816"/>
      <c r="H391" s="816"/>
      <c r="I391" s="816"/>
    </row>
    <row r="392" spans="2:10">
      <c r="B392" s="93" t="s">
        <v>246</v>
      </c>
      <c r="C392" s="34">
        <v>36.502000000000002</v>
      </c>
      <c r="D392" s="34">
        <v>42.537999999999997</v>
      </c>
      <c r="E392" s="34">
        <v>69.584999999999994</v>
      </c>
      <c r="F392" s="34">
        <v>74.602999999999994</v>
      </c>
      <c r="G392" s="34">
        <v>78.497</v>
      </c>
      <c r="H392" s="34">
        <v>213.56100000000001</v>
      </c>
      <c r="I392" s="34">
        <v>532.05758700000001</v>
      </c>
    </row>
    <row r="393" spans="2:10">
      <c r="B393" s="95" t="s">
        <v>247</v>
      </c>
      <c r="C393" s="34">
        <v>36.502000000000002</v>
      </c>
      <c r="D393" s="34">
        <v>42.537999999999997</v>
      </c>
      <c r="E393" s="34">
        <v>69.584999999999994</v>
      </c>
      <c r="F393" s="34">
        <v>74.602999999999994</v>
      </c>
      <c r="G393" s="34">
        <v>78.497</v>
      </c>
      <c r="H393" s="34">
        <v>213.56100000000001</v>
      </c>
      <c r="I393" s="34">
        <v>532.05758700000001</v>
      </c>
    </row>
    <row r="394" spans="2:10">
      <c r="B394" s="107" t="s">
        <v>248</v>
      </c>
      <c r="C394" s="34" t="s">
        <v>139</v>
      </c>
      <c r="D394" s="34" t="s">
        <v>139</v>
      </c>
      <c r="E394" s="34" t="s">
        <v>139</v>
      </c>
      <c r="F394" s="34" t="s">
        <v>139</v>
      </c>
      <c r="G394" s="34" t="s">
        <v>139</v>
      </c>
      <c r="H394" s="34" t="s">
        <v>139</v>
      </c>
      <c r="I394" s="34" t="s">
        <v>139</v>
      </c>
    </row>
    <row r="395" spans="2:10">
      <c r="B395" s="107" t="s">
        <v>249</v>
      </c>
      <c r="C395" s="34" t="s">
        <v>139</v>
      </c>
      <c r="D395" s="34" t="s">
        <v>139</v>
      </c>
      <c r="E395" s="34" t="s">
        <v>139</v>
      </c>
      <c r="F395" s="34" t="s">
        <v>139</v>
      </c>
      <c r="G395" s="34" t="s">
        <v>139</v>
      </c>
      <c r="H395" s="34" t="s">
        <v>139</v>
      </c>
      <c r="I395" s="34" t="s">
        <v>139</v>
      </c>
    </row>
    <row r="396" spans="2:10">
      <c r="B396" s="47" t="s">
        <v>253</v>
      </c>
      <c r="C396" s="817">
        <v>47.72</v>
      </c>
      <c r="D396" s="817">
        <v>51.24</v>
      </c>
      <c r="E396" s="817">
        <v>64.92</v>
      </c>
      <c r="F396" s="817">
        <v>58.82</v>
      </c>
      <c r="G396" s="817">
        <v>41.65</v>
      </c>
      <c r="H396" s="817">
        <v>57.08</v>
      </c>
      <c r="I396" s="817">
        <v>62.14</v>
      </c>
      <c r="J396" s="818"/>
    </row>
    <row r="397" spans="2:10">
      <c r="B397" s="47"/>
      <c r="C397" s="34"/>
      <c r="D397" s="34"/>
      <c r="E397" s="34"/>
      <c r="F397" s="34"/>
      <c r="G397" s="34"/>
      <c r="H397" s="34"/>
      <c r="I397" s="34"/>
    </row>
    <row r="398" spans="2:10" ht="15.6">
      <c r="B398" s="92" t="s">
        <v>1319</v>
      </c>
      <c r="C398" s="34"/>
      <c r="D398" s="34"/>
      <c r="E398" s="34"/>
      <c r="F398" s="34"/>
      <c r="G398" s="34"/>
      <c r="H398" s="34"/>
      <c r="I398" s="34"/>
    </row>
    <row r="399" spans="2:10">
      <c r="B399" s="93" t="s">
        <v>246</v>
      </c>
      <c r="C399" s="34" t="s">
        <v>139</v>
      </c>
      <c r="D399" s="34" t="s">
        <v>139</v>
      </c>
      <c r="E399" s="34" t="s">
        <v>139</v>
      </c>
      <c r="F399" s="34" t="s">
        <v>139</v>
      </c>
      <c r="G399" s="34" t="s">
        <v>139</v>
      </c>
      <c r="H399" s="34" t="s">
        <v>139</v>
      </c>
      <c r="I399" s="34" t="s">
        <v>139</v>
      </c>
    </row>
    <row r="400" spans="2:10">
      <c r="B400" s="95" t="s">
        <v>247</v>
      </c>
      <c r="C400" s="34" t="s">
        <v>139</v>
      </c>
      <c r="D400" s="34" t="s">
        <v>139</v>
      </c>
      <c r="E400" s="34" t="s">
        <v>139</v>
      </c>
      <c r="F400" s="34" t="s">
        <v>139</v>
      </c>
      <c r="G400" s="34" t="s">
        <v>139</v>
      </c>
      <c r="H400" s="34" t="s">
        <v>139</v>
      </c>
      <c r="I400" s="34" t="s">
        <v>139</v>
      </c>
    </row>
    <row r="401" spans="2:9">
      <c r="B401" s="107" t="s">
        <v>248</v>
      </c>
      <c r="C401" s="34" t="s">
        <v>139</v>
      </c>
      <c r="D401" s="34" t="s">
        <v>139</v>
      </c>
      <c r="E401" s="34" t="s">
        <v>139</v>
      </c>
      <c r="F401" s="34" t="s">
        <v>139</v>
      </c>
      <c r="G401" s="34" t="s">
        <v>139</v>
      </c>
      <c r="H401" s="34" t="s">
        <v>139</v>
      </c>
      <c r="I401" s="34" t="s">
        <v>139</v>
      </c>
    </row>
    <row r="402" spans="2:9">
      <c r="B402" s="107" t="s">
        <v>249</v>
      </c>
      <c r="C402" s="34" t="s">
        <v>139</v>
      </c>
      <c r="D402" s="34" t="s">
        <v>139</v>
      </c>
      <c r="E402" s="34" t="s">
        <v>139</v>
      </c>
      <c r="F402" s="34" t="s">
        <v>139</v>
      </c>
      <c r="G402" s="34" t="s">
        <v>139</v>
      </c>
      <c r="H402" s="34" t="s">
        <v>139</v>
      </c>
      <c r="I402" s="34" t="s">
        <v>139</v>
      </c>
    </row>
    <row r="403" spans="2:9">
      <c r="B403" s="47" t="s">
        <v>253</v>
      </c>
      <c r="C403" s="817" t="s">
        <v>139</v>
      </c>
      <c r="D403" s="817" t="s">
        <v>139</v>
      </c>
      <c r="E403" s="34" t="s">
        <v>139</v>
      </c>
      <c r="F403" s="34" t="s">
        <v>139</v>
      </c>
      <c r="G403" s="34" t="s">
        <v>139</v>
      </c>
      <c r="H403" s="34" t="s">
        <v>139</v>
      </c>
      <c r="I403" s="34" t="s">
        <v>139</v>
      </c>
    </row>
    <row r="404" spans="2:9">
      <c r="B404" s="92"/>
      <c r="C404" s="34"/>
      <c r="D404" s="34"/>
      <c r="E404" s="34"/>
      <c r="F404" s="34"/>
      <c r="G404" s="34"/>
      <c r="H404" s="34"/>
      <c r="I404" s="34"/>
    </row>
    <row r="405" spans="2:9">
      <c r="B405" s="92" t="s">
        <v>1320</v>
      </c>
      <c r="C405" s="34"/>
      <c r="D405" s="34"/>
      <c r="E405" s="34"/>
      <c r="F405" s="34"/>
      <c r="G405" s="34"/>
      <c r="H405" s="34"/>
      <c r="I405" s="34"/>
    </row>
    <row r="406" spans="2:9">
      <c r="B406" s="93" t="s">
        <v>246</v>
      </c>
      <c r="C406" s="34">
        <v>2.9000000000000001E-2</v>
      </c>
      <c r="D406" s="34">
        <v>3.2000000000000001E-2</v>
      </c>
      <c r="E406" s="34">
        <v>2.4E-2</v>
      </c>
      <c r="F406" s="34">
        <v>2.4E-2</v>
      </c>
      <c r="G406" s="34">
        <v>2.1000000000000001E-2</v>
      </c>
      <c r="H406" s="34">
        <v>2.1999999999999999E-2</v>
      </c>
      <c r="I406" s="34">
        <v>1.7377E-2</v>
      </c>
    </row>
    <row r="407" spans="2:9">
      <c r="B407" s="95" t="s">
        <v>247</v>
      </c>
      <c r="C407" s="34">
        <v>2.9000000000000001E-2</v>
      </c>
      <c r="D407" s="34">
        <v>3.2000000000000001E-2</v>
      </c>
      <c r="E407" s="34">
        <v>2.4E-2</v>
      </c>
      <c r="F407" s="34">
        <v>2.4E-2</v>
      </c>
      <c r="G407" s="34">
        <v>2.1000000000000001E-2</v>
      </c>
      <c r="H407" s="34">
        <v>2.1999999999999999E-2</v>
      </c>
      <c r="I407" s="34">
        <v>1.7377E-2</v>
      </c>
    </row>
    <row r="408" spans="2:9">
      <c r="B408" s="107" t="s">
        <v>248</v>
      </c>
      <c r="C408" s="34" t="s">
        <v>139</v>
      </c>
      <c r="D408" s="34" t="s">
        <v>139</v>
      </c>
      <c r="E408" s="34" t="s">
        <v>139</v>
      </c>
      <c r="F408" s="34" t="s">
        <v>139</v>
      </c>
      <c r="G408" s="34" t="s">
        <v>139</v>
      </c>
      <c r="H408" s="34" t="s">
        <v>139</v>
      </c>
      <c r="I408" s="34" t="s">
        <v>139</v>
      </c>
    </row>
    <row r="409" spans="2:9">
      <c r="B409" s="107" t="s">
        <v>249</v>
      </c>
      <c r="C409" s="34" t="s">
        <v>139</v>
      </c>
      <c r="D409" s="34" t="s">
        <v>139</v>
      </c>
      <c r="E409" s="34" t="s">
        <v>139</v>
      </c>
      <c r="F409" s="34" t="s">
        <v>139</v>
      </c>
      <c r="G409" s="34" t="s">
        <v>139</v>
      </c>
      <c r="H409" s="34" t="s">
        <v>139</v>
      </c>
      <c r="I409" s="34" t="s">
        <v>139</v>
      </c>
    </row>
    <row r="410" spans="2:9">
      <c r="B410" s="47" t="s">
        <v>253</v>
      </c>
      <c r="C410" s="817">
        <v>47.29</v>
      </c>
      <c r="D410" s="817">
        <v>34.75</v>
      </c>
      <c r="E410" s="817">
        <v>25.96</v>
      </c>
      <c r="F410" s="817">
        <v>21.8</v>
      </c>
      <c r="G410" s="817">
        <v>19.190000000000001</v>
      </c>
      <c r="H410" s="817">
        <v>21.55</v>
      </c>
      <c r="I410" s="817">
        <v>22.17</v>
      </c>
    </row>
    <row r="411" spans="2:9">
      <c r="B411" s="47"/>
      <c r="C411" s="34"/>
      <c r="D411" s="34"/>
      <c r="E411" s="34"/>
      <c r="F411" s="34"/>
      <c r="G411" s="34"/>
      <c r="H411" s="34"/>
      <c r="I411" s="34"/>
    </row>
    <row r="412" spans="2:9">
      <c r="B412" s="589" t="s">
        <v>241</v>
      </c>
      <c r="C412" s="34"/>
      <c r="D412" s="34"/>
      <c r="E412" s="34"/>
      <c r="F412" s="34"/>
      <c r="G412" s="34"/>
      <c r="H412" s="34"/>
      <c r="I412" s="34"/>
    </row>
    <row r="413" spans="2:9">
      <c r="B413" s="589"/>
      <c r="C413" s="34"/>
      <c r="D413" s="34"/>
      <c r="E413" s="34"/>
      <c r="F413" s="34"/>
      <c r="G413" s="34"/>
      <c r="H413" s="34"/>
      <c r="I413" s="34"/>
    </row>
    <row r="414" spans="2:9" ht="15.6">
      <c r="B414" s="92" t="s">
        <v>1319</v>
      </c>
      <c r="C414" s="34"/>
      <c r="D414" s="34"/>
      <c r="E414" s="34"/>
      <c r="F414" s="34"/>
      <c r="G414" s="34"/>
      <c r="H414" s="34"/>
      <c r="I414" s="34"/>
    </row>
    <row r="415" spans="2:9">
      <c r="B415" s="93" t="s">
        <v>246</v>
      </c>
      <c r="C415" s="34">
        <v>226.941</v>
      </c>
      <c r="D415" s="34">
        <v>294.10000000000002</v>
      </c>
      <c r="E415" s="34">
        <v>411.31099999999998</v>
      </c>
      <c r="F415" s="34">
        <v>534.58500000000004</v>
      </c>
      <c r="G415" s="34">
        <v>637.29499999999996</v>
      </c>
      <c r="H415" s="34">
        <v>839.47446000000002</v>
      </c>
      <c r="I415" s="34">
        <v>1331.5828690000001</v>
      </c>
    </row>
    <row r="416" spans="2:9">
      <c r="B416" s="95" t="s">
        <v>247</v>
      </c>
      <c r="C416" s="34">
        <v>226.941</v>
      </c>
      <c r="D416" s="34">
        <v>294.10000000000002</v>
      </c>
      <c r="E416" s="34">
        <v>411.31099999999998</v>
      </c>
      <c r="F416" s="34">
        <v>534.58500000000004</v>
      </c>
      <c r="G416" s="34">
        <v>637.29499999999996</v>
      </c>
      <c r="H416" s="34">
        <v>839.47446000000002</v>
      </c>
      <c r="I416" s="34">
        <v>1331.5828690000001</v>
      </c>
    </row>
    <row r="417" spans="2:9">
      <c r="B417" s="112" t="s">
        <v>254</v>
      </c>
      <c r="C417" s="34">
        <v>226.941</v>
      </c>
      <c r="D417" s="34">
        <v>294.10000000000002</v>
      </c>
      <c r="E417" s="34">
        <v>411.31099999999998</v>
      </c>
      <c r="F417" s="34">
        <v>534.58500000000004</v>
      </c>
      <c r="G417" s="34">
        <v>637.29499999999996</v>
      </c>
      <c r="H417" s="34">
        <v>839.47446000000002</v>
      </c>
      <c r="I417" s="34">
        <v>1331.5828690000001</v>
      </c>
    </row>
    <row r="418" spans="2:9">
      <c r="B418" s="112" t="s">
        <v>255</v>
      </c>
      <c r="C418" s="34" t="s">
        <v>139</v>
      </c>
      <c r="D418" s="34" t="s">
        <v>139</v>
      </c>
      <c r="E418" s="34" t="s">
        <v>139</v>
      </c>
      <c r="F418" s="34" t="s">
        <v>139</v>
      </c>
      <c r="G418" s="34" t="s">
        <v>139</v>
      </c>
      <c r="H418" s="34" t="s">
        <v>139</v>
      </c>
      <c r="I418" s="34" t="s">
        <v>139</v>
      </c>
    </row>
    <row r="419" spans="2:9">
      <c r="B419" s="112" t="s">
        <v>256</v>
      </c>
      <c r="C419" s="34" t="s">
        <v>139</v>
      </c>
      <c r="D419" s="34" t="s">
        <v>139</v>
      </c>
      <c r="E419" s="34" t="s">
        <v>139</v>
      </c>
      <c r="F419" s="34" t="s">
        <v>139</v>
      </c>
      <c r="G419" s="34" t="s">
        <v>139</v>
      </c>
      <c r="H419" s="34" t="s">
        <v>139</v>
      </c>
      <c r="I419" s="34" t="s">
        <v>139</v>
      </c>
    </row>
    <row r="420" spans="2:9">
      <c r="B420" s="112" t="s">
        <v>257</v>
      </c>
      <c r="C420" s="34" t="s">
        <v>139</v>
      </c>
      <c r="D420" s="34" t="s">
        <v>139</v>
      </c>
      <c r="E420" s="34" t="s">
        <v>139</v>
      </c>
      <c r="F420" s="34" t="s">
        <v>139</v>
      </c>
      <c r="G420" s="34" t="s">
        <v>139</v>
      </c>
      <c r="H420" s="34" t="s">
        <v>139</v>
      </c>
      <c r="I420" s="34" t="s">
        <v>139</v>
      </c>
    </row>
    <row r="421" spans="2:9">
      <c r="B421" s="112" t="s">
        <v>258</v>
      </c>
      <c r="C421" s="34" t="s">
        <v>139</v>
      </c>
      <c r="D421" s="34" t="s">
        <v>139</v>
      </c>
      <c r="E421" s="34" t="s">
        <v>139</v>
      </c>
      <c r="F421" s="34" t="s">
        <v>139</v>
      </c>
      <c r="G421" s="34" t="s">
        <v>139</v>
      </c>
      <c r="H421" s="34" t="s">
        <v>139</v>
      </c>
      <c r="I421" s="34" t="s">
        <v>139</v>
      </c>
    </row>
    <row r="422" spans="2:9">
      <c r="B422" s="112" t="s">
        <v>259</v>
      </c>
      <c r="C422" s="34" t="s">
        <v>139</v>
      </c>
      <c r="D422" s="34" t="s">
        <v>139</v>
      </c>
      <c r="E422" s="34" t="s">
        <v>139</v>
      </c>
      <c r="F422" s="34" t="s">
        <v>139</v>
      </c>
      <c r="G422" s="34" t="s">
        <v>139</v>
      </c>
      <c r="H422" s="34" t="s">
        <v>139</v>
      </c>
      <c r="I422" s="34" t="s">
        <v>139</v>
      </c>
    </row>
    <row r="423" spans="2:9">
      <c r="B423" s="112" t="s">
        <v>260</v>
      </c>
      <c r="C423" s="34" t="s">
        <v>139</v>
      </c>
      <c r="D423" s="34" t="s">
        <v>139</v>
      </c>
      <c r="E423" s="34" t="s">
        <v>139</v>
      </c>
      <c r="F423" s="34" t="s">
        <v>139</v>
      </c>
      <c r="G423" s="34" t="s">
        <v>139</v>
      </c>
      <c r="H423" s="34" t="s">
        <v>139</v>
      </c>
      <c r="I423" s="34" t="s">
        <v>139</v>
      </c>
    </row>
    <row r="424" spans="2:9">
      <c r="B424" s="107" t="s">
        <v>248</v>
      </c>
      <c r="C424" s="34" t="s">
        <v>139</v>
      </c>
      <c r="D424" s="34" t="s">
        <v>139</v>
      </c>
      <c r="E424" s="34" t="s">
        <v>139</v>
      </c>
      <c r="F424" s="34" t="s">
        <v>139</v>
      </c>
      <c r="G424" s="34" t="s">
        <v>139</v>
      </c>
      <c r="H424" s="34" t="s">
        <v>139</v>
      </c>
      <c r="I424" s="34" t="s">
        <v>139</v>
      </c>
    </row>
    <row r="425" spans="2:9">
      <c r="B425" s="112" t="s">
        <v>254</v>
      </c>
      <c r="C425" s="34" t="s">
        <v>139</v>
      </c>
      <c r="D425" s="34" t="s">
        <v>139</v>
      </c>
      <c r="E425" s="34" t="s">
        <v>139</v>
      </c>
      <c r="F425" s="34" t="s">
        <v>139</v>
      </c>
      <c r="G425" s="34" t="s">
        <v>139</v>
      </c>
      <c r="H425" s="34" t="s">
        <v>139</v>
      </c>
      <c r="I425" s="34" t="s">
        <v>139</v>
      </c>
    </row>
    <row r="426" spans="2:9">
      <c r="B426" s="112" t="s">
        <v>255</v>
      </c>
      <c r="C426" s="34" t="s">
        <v>139</v>
      </c>
      <c r="D426" s="34" t="s">
        <v>139</v>
      </c>
      <c r="E426" s="34" t="s">
        <v>139</v>
      </c>
      <c r="F426" s="34" t="s">
        <v>139</v>
      </c>
      <c r="G426" s="34" t="s">
        <v>139</v>
      </c>
      <c r="H426" s="34" t="s">
        <v>139</v>
      </c>
      <c r="I426" s="34" t="s">
        <v>139</v>
      </c>
    </row>
    <row r="427" spans="2:9">
      <c r="B427" s="112" t="s">
        <v>256</v>
      </c>
      <c r="C427" s="34" t="s">
        <v>139</v>
      </c>
      <c r="D427" s="34" t="s">
        <v>139</v>
      </c>
      <c r="E427" s="34" t="s">
        <v>139</v>
      </c>
      <c r="F427" s="34" t="s">
        <v>139</v>
      </c>
      <c r="G427" s="34" t="s">
        <v>139</v>
      </c>
      <c r="H427" s="34" t="s">
        <v>139</v>
      </c>
      <c r="I427" s="34" t="s">
        <v>139</v>
      </c>
    </row>
    <row r="428" spans="2:9">
      <c r="B428" s="112" t="s">
        <v>257</v>
      </c>
      <c r="C428" s="34" t="s">
        <v>139</v>
      </c>
      <c r="D428" s="34" t="s">
        <v>139</v>
      </c>
      <c r="E428" s="34" t="s">
        <v>139</v>
      </c>
      <c r="F428" s="34" t="s">
        <v>139</v>
      </c>
      <c r="G428" s="34" t="s">
        <v>139</v>
      </c>
      <c r="H428" s="34" t="s">
        <v>139</v>
      </c>
      <c r="I428" s="34" t="s">
        <v>139</v>
      </c>
    </row>
    <row r="429" spans="2:9">
      <c r="B429" s="112" t="s">
        <v>258</v>
      </c>
      <c r="C429" s="34" t="s">
        <v>139</v>
      </c>
      <c r="D429" s="34" t="s">
        <v>139</v>
      </c>
      <c r="E429" s="34" t="s">
        <v>139</v>
      </c>
      <c r="F429" s="34" t="s">
        <v>139</v>
      </c>
      <c r="G429" s="34" t="s">
        <v>139</v>
      </c>
      <c r="H429" s="34" t="s">
        <v>139</v>
      </c>
      <c r="I429" s="34" t="s">
        <v>139</v>
      </c>
    </row>
    <row r="430" spans="2:9">
      <c r="B430" s="112" t="s">
        <v>259</v>
      </c>
      <c r="C430" s="34" t="s">
        <v>139</v>
      </c>
      <c r="D430" s="34" t="s">
        <v>139</v>
      </c>
      <c r="E430" s="34" t="s">
        <v>139</v>
      </c>
      <c r="F430" s="34" t="s">
        <v>139</v>
      </c>
      <c r="G430" s="34" t="s">
        <v>139</v>
      </c>
      <c r="H430" s="34" t="s">
        <v>139</v>
      </c>
      <c r="I430" s="34" t="s">
        <v>139</v>
      </c>
    </row>
    <row r="431" spans="2:9">
      <c r="B431" s="112" t="s">
        <v>260</v>
      </c>
      <c r="C431" s="34" t="s">
        <v>139</v>
      </c>
      <c r="D431" s="34" t="s">
        <v>139</v>
      </c>
      <c r="E431" s="34" t="s">
        <v>139</v>
      </c>
      <c r="F431" s="34" t="s">
        <v>139</v>
      </c>
      <c r="G431" s="34" t="s">
        <v>139</v>
      </c>
      <c r="H431" s="34" t="s">
        <v>139</v>
      </c>
      <c r="I431" s="34" t="s">
        <v>139</v>
      </c>
    </row>
    <row r="432" spans="2:9">
      <c r="B432" s="47" t="s">
        <v>253</v>
      </c>
      <c r="C432" s="34">
        <v>80.849999999999994</v>
      </c>
      <c r="D432" s="34">
        <v>81.53</v>
      </c>
      <c r="E432" s="34">
        <v>82.38</v>
      </c>
      <c r="F432" s="817">
        <v>84.49</v>
      </c>
      <c r="G432" s="817">
        <v>82.35</v>
      </c>
      <c r="H432" s="817">
        <v>78.4065587891739</v>
      </c>
      <c r="I432" s="817">
        <v>71.28</v>
      </c>
    </row>
    <row r="433" spans="2:9">
      <c r="B433" s="113"/>
      <c r="C433" s="34"/>
      <c r="D433" s="34"/>
      <c r="E433" s="34"/>
      <c r="F433" s="34"/>
      <c r="G433" s="34"/>
      <c r="H433" s="34"/>
      <c r="I433" s="34"/>
    </row>
    <row r="434" spans="2:9">
      <c r="B434" s="589" t="s">
        <v>1321</v>
      </c>
      <c r="C434" s="34"/>
      <c r="D434" s="34"/>
      <c r="E434" s="34"/>
      <c r="F434" s="34"/>
      <c r="G434" s="34"/>
      <c r="H434" s="34"/>
      <c r="I434" s="34"/>
    </row>
    <row r="435" spans="2:9">
      <c r="B435" s="93" t="s">
        <v>246</v>
      </c>
      <c r="C435" s="34">
        <v>799.73500000000001</v>
      </c>
      <c r="D435" s="34">
        <v>711.6</v>
      </c>
      <c r="E435" s="34">
        <v>694.33</v>
      </c>
      <c r="F435" s="34">
        <v>517.53700000000003</v>
      </c>
      <c r="G435" s="34">
        <v>449.25900000000001</v>
      </c>
      <c r="H435" s="34">
        <v>399.74299999999999</v>
      </c>
      <c r="I435" s="34">
        <v>294.96826800000002</v>
      </c>
    </row>
    <row r="436" spans="2:9">
      <c r="B436" s="95" t="s">
        <v>247</v>
      </c>
      <c r="C436" s="34">
        <v>799.73500000000001</v>
      </c>
      <c r="D436" s="34">
        <v>711.6</v>
      </c>
      <c r="E436" s="34">
        <v>694.33</v>
      </c>
      <c r="F436" s="34">
        <v>517.53700000000003</v>
      </c>
      <c r="G436" s="34">
        <v>449.25900000000001</v>
      </c>
      <c r="H436" s="34">
        <v>399.74299999999999</v>
      </c>
      <c r="I436" s="34">
        <v>294.96826800000002</v>
      </c>
    </row>
    <row r="437" spans="2:9">
      <c r="B437" s="112" t="s">
        <v>254</v>
      </c>
      <c r="C437" s="34">
        <v>0</v>
      </c>
      <c r="D437" s="34">
        <v>0</v>
      </c>
      <c r="E437" s="34">
        <v>0</v>
      </c>
      <c r="F437" s="34">
        <v>0</v>
      </c>
      <c r="G437" s="34">
        <v>0</v>
      </c>
      <c r="H437" s="34">
        <v>0</v>
      </c>
      <c r="I437" s="34">
        <v>0</v>
      </c>
    </row>
    <row r="438" spans="2:9">
      <c r="B438" s="112" t="s">
        <v>255</v>
      </c>
      <c r="C438" s="34">
        <v>0</v>
      </c>
      <c r="D438" s="34">
        <v>0</v>
      </c>
      <c r="E438" s="34">
        <v>0</v>
      </c>
      <c r="F438" s="34">
        <v>0</v>
      </c>
      <c r="G438" s="34">
        <v>0</v>
      </c>
      <c r="H438" s="34">
        <v>0</v>
      </c>
      <c r="I438" s="34">
        <v>0</v>
      </c>
    </row>
    <row r="439" spans="2:9">
      <c r="B439" s="112" t="s">
        <v>256</v>
      </c>
      <c r="C439" s="34">
        <v>0</v>
      </c>
      <c r="D439" s="34">
        <v>0</v>
      </c>
      <c r="E439" s="34">
        <v>0</v>
      </c>
      <c r="F439" s="34">
        <v>0</v>
      </c>
      <c r="G439" s="34">
        <v>0</v>
      </c>
      <c r="H439" s="34">
        <v>0</v>
      </c>
      <c r="I439" s="34">
        <v>0</v>
      </c>
    </row>
    <row r="440" spans="2:9">
      <c r="B440" s="112" t="s">
        <v>257</v>
      </c>
      <c r="C440" s="34">
        <v>0</v>
      </c>
      <c r="D440" s="34">
        <v>0</v>
      </c>
      <c r="E440" s="34">
        <v>0</v>
      </c>
      <c r="F440" s="34">
        <v>0</v>
      </c>
      <c r="G440" s="34">
        <v>0</v>
      </c>
      <c r="H440" s="34">
        <v>0</v>
      </c>
      <c r="I440" s="34">
        <v>0</v>
      </c>
    </row>
    <row r="441" spans="2:9">
      <c r="B441" s="112" t="s">
        <v>258</v>
      </c>
      <c r="C441" s="34">
        <v>0</v>
      </c>
      <c r="D441" s="34">
        <v>0</v>
      </c>
      <c r="E441" s="34">
        <v>0</v>
      </c>
      <c r="F441" s="34">
        <v>0</v>
      </c>
      <c r="G441" s="34">
        <v>0</v>
      </c>
      <c r="H441" s="34">
        <v>0</v>
      </c>
      <c r="I441" s="34">
        <v>0</v>
      </c>
    </row>
    <row r="442" spans="2:9">
      <c r="B442" s="112" t="s">
        <v>259</v>
      </c>
      <c r="C442" s="34">
        <v>799.73500000000001</v>
      </c>
      <c r="D442" s="34">
        <v>711.6</v>
      </c>
      <c r="E442" s="34">
        <v>694.33</v>
      </c>
      <c r="F442" s="34">
        <v>517.53700000000003</v>
      </c>
      <c r="G442" s="34">
        <v>449.25900000000001</v>
      </c>
      <c r="H442" s="34">
        <v>399.74299999999999</v>
      </c>
      <c r="I442" s="34">
        <v>294.96826800000002</v>
      </c>
    </row>
    <row r="443" spans="2:9">
      <c r="B443" s="112" t="s">
        <v>260</v>
      </c>
      <c r="C443" s="34">
        <v>0</v>
      </c>
      <c r="D443" s="34">
        <v>0</v>
      </c>
      <c r="E443" s="34">
        <v>0</v>
      </c>
      <c r="F443" s="34">
        <v>0</v>
      </c>
      <c r="G443" s="34">
        <v>0</v>
      </c>
      <c r="H443" s="34">
        <v>0</v>
      </c>
      <c r="I443" s="34">
        <v>0</v>
      </c>
    </row>
    <row r="444" spans="2:9">
      <c r="B444" s="107" t="s">
        <v>248</v>
      </c>
      <c r="C444" s="34" t="s">
        <v>139</v>
      </c>
      <c r="D444" s="34" t="s">
        <v>139</v>
      </c>
      <c r="E444" s="34" t="s">
        <v>139</v>
      </c>
      <c r="F444" s="34" t="s">
        <v>139</v>
      </c>
      <c r="G444" s="34" t="s">
        <v>139</v>
      </c>
      <c r="H444" s="34" t="s">
        <v>139</v>
      </c>
      <c r="I444" s="34" t="s">
        <v>139</v>
      </c>
    </row>
    <row r="445" spans="2:9">
      <c r="B445" s="112" t="s">
        <v>254</v>
      </c>
      <c r="C445" s="34" t="s">
        <v>139</v>
      </c>
      <c r="D445" s="34" t="s">
        <v>139</v>
      </c>
      <c r="E445" s="34" t="s">
        <v>139</v>
      </c>
      <c r="F445" s="34" t="s">
        <v>139</v>
      </c>
      <c r="G445" s="34" t="s">
        <v>139</v>
      </c>
      <c r="H445" s="34" t="s">
        <v>139</v>
      </c>
      <c r="I445" s="34" t="s">
        <v>139</v>
      </c>
    </row>
    <row r="446" spans="2:9">
      <c r="B446" s="112" t="s">
        <v>255</v>
      </c>
      <c r="C446" s="34" t="s">
        <v>139</v>
      </c>
      <c r="D446" s="34" t="s">
        <v>139</v>
      </c>
      <c r="E446" s="34" t="s">
        <v>139</v>
      </c>
      <c r="F446" s="34" t="s">
        <v>139</v>
      </c>
      <c r="G446" s="34" t="s">
        <v>139</v>
      </c>
      <c r="H446" s="34" t="s">
        <v>139</v>
      </c>
      <c r="I446" s="34" t="s">
        <v>139</v>
      </c>
    </row>
    <row r="447" spans="2:9">
      <c r="B447" s="112" t="s">
        <v>256</v>
      </c>
      <c r="C447" s="34" t="s">
        <v>139</v>
      </c>
      <c r="D447" s="34" t="s">
        <v>139</v>
      </c>
      <c r="E447" s="34" t="s">
        <v>139</v>
      </c>
      <c r="F447" s="34" t="s">
        <v>139</v>
      </c>
      <c r="G447" s="34" t="s">
        <v>139</v>
      </c>
      <c r="H447" s="34" t="s">
        <v>139</v>
      </c>
      <c r="I447" s="34" t="s">
        <v>139</v>
      </c>
    </row>
    <row r="448" spans="2:9">
      <c r="B448" s="112" t="s">
        <v>257</v>
      </c>
      <c r="C448" s="34" t="s">
        <v>139</v>
      </c>
      <c r="D448" s="34" t="s">
        <v>139</v>
      </c>
      <c r="E448" s="34" t="s">
        <v>139</v>
      </c>
      <c r="F448" s="34" t="s">
        <v>139</v>
      </c>
      <c r="G448" s="34" t="s">
        <v>139</v>
      </c>
      <c r="H448" s="34" t="s">
        <v>139</v>
      </c>
      <c r="I448" s="34" t="s">
        <v>139</v>
      </c>
    </row>
    <row r="449" spans="2:10">
      <c r="B449" s="112" t="s">
        <v>258</v>
      </c>
      <c r="C449" s="34" t="s">
        <v>139</v>
      </c>
      <c r="D449" s="34" t="s">
        <v>139</v>
      </c>
      <c r="E449" s="34" t="s">
        <v>139</v>
      </c>
      <c r="F449" s="34" t="s">
        <v>139</v>
      </c>
      <c r="G449" s="34" t="s">
        <v>139</v>
      </c>
      <c r="H449" s="34" t="s">
        <v>139</v>
      </c>
      <c r="I449" s="34" t="s">
        <v>139</v>
      </c>
    </row>
    <row r="450" spans="2:10">
      <c r="B450" s="112" t="s">
        <v>259</v>
      </c>
      <c r="C450" s="34" t="s">
        <v>139</v>
      </c>
      <c r="D450" s="34" t="s">
        <v>139</v>
      </c>
      <c r="E450" s="34" t="s">
        <v>139</v>
      </c>
      <c r="F450" s="34" t="s">
        <v>139</v>
      </c>
      <c r="G450" s="34" t="s">
        <v>139</v>
      </c>
      <c r="H450" s="34" t="s">
        <v>139</v>
      </c>
      <c r="I450" s="34" t="s">
        <v>139</v>
      </c>
    </row>
    <row r="451" spans="2:10">
      <c r="B451" s="112" t="s">
        <v>260</v>
      </c>
      <c r="C451" s="34" t="s">
        <v>139</v>
      </c>
      <c r="D451" s="34" t="s">
        <v>139</v>
      </c>
      <c r="E451" s="34" t="s">
        <v>139</v>
      </c>
      <c r="F451" s="34" t="s">
        <v>139</v>
      </c>
      <c r="G451" s="34" t="s">
        <v>139</v>
      </c>
      <c r="H451" s="34" t="s">
        <v>139</v>
      </c>
      <c r="I451" s="34" t="s">
        <v>139</v>
      </c>
    </row>
    <row r="452" spans="2:10">
      <c r="B452" s="47" t="s">
        <v>253</v>
      </c>
      <c r="C452" s="817">
        <v>79.06</v>
      </c>
      <c r="D452" s="817">
        <v>78.42</v>
      </c>
      <c r="E452" s="817">
        <v>68.69</v>
      </c>
      <c r="F452" s="817">
        <v>79.3</v>
      </c>
      <c r="G452" s="817">
        <v>79.31</v>
      </c>
      <c r="H452" s="817">
        <v>78.180000000000007</v>
      </c>
      <c r="I452" s="817">
        <v>76.98</v>
      </c>
      <c r="J452" s="818"/>
    </row>
    <row r="453" spans="2:10">
      <c r="B453" s="47"/>
      <c r="C453" s="34"/>
      <c r="D453" s="34"/>
      <c r="E453" s="34"/>
      <c r="F453" s="34"/>
      <c r="G453" s="34"/>
      <c r="H453" s="34"/>
      <c r="I453" s="34"/>
    </row>
    <row r="454" spans="2:10">
      <c r="B454" s="925" t="s">
        <v>1322</v>
      </c>
      <c r="C454" s="34"/>
      <c r="D454" s="34"/>
      <c r="E454" s="34"/>
      <c r="F454" s="34"/>
      <c r="G454" s="34"/>
      <c r="H454" s="34"/>
      <c r="I454" s="34"/>
    </row>
    <row r="455" spans="2:10">
      <c r="B455" s="93" t="s">
        <v>246</v>
      </c>
      <c r="C455" s="34">
        <v>5877.518</v>
      </c>
      <c r="D455" s="34">
        <v>6582.2920000000004</v>
      </c>
      <c r="E455" s="34">
        <v>7613.3819999999996</v>
      </c>
      <c r="F455" s="34">
        <v>9144.8639999999996</v>
      </c>
      <c r="G455" s="34">
        <v>3899.893</v>
      </c>
      <c r="H455" s="34">
        <v>4279.01</v>
      </c>
      <c r="I455" s="34">
        <v>4976.7767720000002</v>
      </c>
    </row>
    <row r="456" spans="2:10">
      <c r="B456" s="95" t="s">
        <v>247</v>
      </c>
      <c r="C456" s="34">
        <v>5877.518</v>
      </c>
      <c r="D456" s="34">
        <v>6582.2920000000004</v>
      </c>
      <c r="E456" s="34">
        <v>7613.3819999999996</v>
      </c>
      <c r="F456" s="34">
        <v>9144.8639999999996</v>
      </c>
      <c r="G456" s="34">
        <v>3899.893</v>
      </c>
      <c r="H456" s="34">
        <v>4279.01</v>
      </c>
      <c r="I456" s="34">
        <v>4976.7767720000002</v>
      </c>
    </row>
    <row r="457" spans="2:10">
      <c r="B457" s="112" t="s">
        <v>254</v>
      </c>
      <c r="C457" s="34">
        <v>5877.518</v>
      </c>
      <c r="D457" s="34">
        <v>6582.2920000000004</v>
      </c>
      <c r="E457" s="34">
        <v>7613.3819999999996</v>
      </c>
      <c r="F457" s="34">
        <v>9144.8639999999996</v>
      </c>
      <c r="G457" s="34">
        <v>3899.893</v>
      </c>
      <c r="H457" s="34">
        <v>4279.01</v>
      </c>
      <c r="I457" s="34">
        <v>4976.7767720000002</v>
      </c>
    </row>
    <row r="458" spans="2:10">
      <c r="B458" s="112" t="s">
        <v>255</v>
      </c>
      <c r="C458" s="34">
        <v>0</v>
      </c>
      <c r="D458" s="34">
        <v>0</v>
      </c>
      <c r="E458" s="34">
        <v>0</v>
      </c>
      <c r="F458" s="34">
        <v>0</v>
      </c>
      <c r="G458" s="34">
        <v>0</v>
      </c>
      <c r="H458" s="34">
        <v>0</v>
      </c>
      <c r="I458" s="34">
        <v>0</v>
      </c>
    </row>
    <row r="459" spans="2:10">
      <c r="B459" s="112" t="s">
        <v>256</v>
      </c>
      <c r="C459" s="34" t="s">
        <v>124</v>
      </c>
      <c r="D459" s="34" t="s">
        <v>124</v>
      </c>
      <c r="E459" s="34" t="s">
        <v>124</v>
      </c>
      <c r="F459" s="34" t="s">
        <v>124</v>
      </c>
      <c r="G459" s="34" t="s">
        <v>124</v>
      </c>
      <c r="H459" s="34" t="s">
        <v>124</v>
      </c>
      <c r="I459" s="34" t="s">
        <v>124</v>
      </c>
    </row>
    <row r="460" spans="2:10">
      <c r="B460" s="112" t="s">
        <v>257</v>
      </c>
      <c r="C460" s="34">
        <v>0</v>
      </c>
      <c r="D460" s="34">
        <v>0</v>
      </c>
      <c r="E460" s="34">
        <v>0</v>
      </c>
      <c r="F460" s="34">
        <v>0</v>
      </c>
      <c r="G460" s="34">
        <v>0</v>
      </c>
      <c r="H460" s="34">
        <v>0</v>
      </c>
      <c r="I460" s="34">
        <v>0</v>
      </c>
    </row>
    <row r="461" spans="2:10">
      <c r="B461" s="112" t="s">
        <v>258</v>
      </c>
      <c r="C461" s="34">
        <v>0</v>
      </c>
      <c r="D461" s="34">
        <v>0</v>
      </c>
      <c r="E461" s="34">
        <v>0</v>
      </c>
      <c r="F461" s="34">
        <v>0</v>
      </c>
      <c r="G461" s="34">
        <v>0</v>
      </c>
      <c r="H461" s="34">
        <v>0</v>
      </c>
      <c r="I461" s="34">
        <v>0</v>
      </c>
    </row>
    <row r="462" spans="2:10">
      <c r="B462" s="112" t="s">
        <v>259</v>
      </c>
      <c r="C462" s="34">
        <v>0</v>
      </c>
      <c r="D462" s="34">
        <v>0</v>
      </c>
      <c r="E462" s="34">
        <v>0</v>
      </c>
      <c r="F462" s="34">
        <v>0</v>
      </c>
      <c r="G462" s="34">
        <v>0</v>
      </c>
      <c r="H462" s="34">
        <v>0</v>
      </c>
      <c r="I462" s="34">
        <v>0</v>
      </c>
    </row>
    <row r="463" spans="2:10">
      <c r="B463" s="112" t="s">
        <v>260</v>
      </c>
      <c r="C463" s="34">
        <v>0</v>
      </c>
      <c r="D463" s="34">
        <v>0</v>
      </c>
      <c r="E463" s="34">
        <v>0</v>
      </c>
      <c r="F463" s="34">
        <v>0</v>
      </c>
      <c r="G463" s="34">
        <v>0</v>
      </c>
      <c r="H463" s="34">
        <v>0</v>
      </c>
      <c r="I463" s="34">
        <v>0</v>
      </c>
    </row>
    <row r="464" spans="2:10">
      <c r="B464" s="107" t="s">
        <v>248</v>
      </c>
      <c r="C464" s="34" t="s">
        <v>139</v>
      </c>
      <c r="D464" s="34" t="s">
        <v>139</v>
      </c>
      <c r="E464" s="34" t="s">
        <v>139</v>
      </c>
      <c r="F464" s="34" t="s">
        <v>139</v>
      </c>
      <c r="G464" s="34" t="s">
        <v>139</v>
      </c>
      <c r="H464" s="34" t="s">
        <v>139</v>
      </c>
      <c r="I464" s="34" t="s">
        <v>139</v>
      </c>
    </row>
    <row r="465" spans="1:10">
      <c r="B465" s="112" t="s">
        <v>254</v>
      </c>
      <c r="C465" s="34" t="s">
        <v>139</v>
      </c>
      <c r="D465" s="34" t="s">
        <v>139</v>
      </c>
      <c r="E465" s="34" t="s">
        <v>139</v>
      </c>
      <c r="F465" s="34" t="s">
        <v>139</v>
      </c>
      <c r="G465" s="34" t="s">
        <v>139</v>
      </c>
      <c r="H465" s="34" t="s">
        <v>139</v>
      </c>
      <c r="I465" s="34" t="s">
        <v>139</v>
      </c>
    </row>
    <row r="466" spans="1:10">
      <c r="B466" s="112" t="s">
        <v>255</v>
      </c>
      <c r="C466" s="34" t="s">
        <v>139</v>
      </c>
      <c r="D466" s="34" t="s">
        <v>139</v>
      </c>
      <c r="E466" s="34" t="s">
        <v>139</v>
      </c>
      <c r="F466" s="34" t="s">
        <v>139</v>
      </c>
      <c r="G466" s="34" t="s">
        <v>139</v>
      </c>
      <c r="H466" s="34" t="s">
        <v>139</v>
      </c>
      <c r="I466" s="34" t="s">
        <v>139</v>
      </c>
    </row>
    <row r="467" spans="1:10">
      <c r="B467" s="112" t="s">
        <v>256</v>
      </c>
      <c r="C467" s="34" t="s">
        <v>139</v>
      </c>
      <c r="D467" s="34" t="s">
        <v>139</v>
      </c>
      <c r="E467" s="34" t="s">
        <v>139</v>
      </c>
      <c r="F467" s="34" t="s">
        <v>139</v>
      </c>
      <c r="G467" s="34" t="s">
        <v>139</v>
      </c>
      <c r="H467" s="34" t="s">
        <v>139</v>
      </c>
      <c r="I467" s="34" t="s">
        <v>139</v>
      </c>
    </row>
    <row r="468" spans="1:10">
      <c r="B468" s="112" t="s">
        <v>257</v>
      </c>
      <c r="C468" s="34" t="s">
        <v>139</v>
      </c>
      <c r="D468" s="34" t="s">
        <v>139</v>
      </c>
      <c r="E468" s="34" t="s">
        <v>139</v>
      </c>
      <c r="F468" s="34" t="s">
        <v>139</v>
      </c>
      <c r="G468" s="34" t="s">
        <v>139</v>
      </c>
      <c r="H468" s="34" t="s">
        <v>139</v>
      </c>
      <c r="I468" s="34" t="s">
        <v>139</v>
      </c>
    </row>
    <row r="469" spans="1:10">
      <c r="B469" s="112" t="s">
        <v>258</v>
      </c>
      <c r="C469" s="34" t="s">
        <v>139</v>
      </c>
      <c r="D469" s="34" t="s">
        <v>139</v>
      </c>
      <c r="E469" s="34" t="s">
        <v>139</v>
      </c>
      <c r="F469" s="34" t="s">
        <v>139</v>
      </c>
      <c r="G469" s="34" t="s">
        <v>139</v>
      </c>
      <c r="H469" s="34" t="s">
        <v>139</v>
      </c>
      <c r="I469" s="34" t="s">
        <v>139</v>
      </c>
    </row>
    <row r="470" spans="1:10">
      <c r="B470" s="112" t="s">
        <v>259</v>
      </c>
      <c r="C470" s="34" t="s">
        <v>139</v>
      </c>
      <c r="D470" s="34" t="s">
        <v>139</v>
      </c>
      <c r="E470" s="34" t="s">
        <v>139</v>
      </c>
      <c r="F470" s="34" t="s">
        <v>139</v>
      </c>
      <c r="G470" s="34" t="s">
        <v>139</v>
      </c>
      <c r="H470" s="34" t="s">
        <v>139</v>
      </c>
      <c r="I470" s="34" t="s">
        <v>139</v>
      </c>
    </row>
    <row r="471" spans="1:10">
      <c r="B471" s="112" t="s">
        <v>260</v>
      </c>
      <c r="C471" s="34" t="s">
        <v>139</v>
      </c>
      <c r="D471" s="34" t="s">
        <v>139</v>
      </c>
      <c r="E471" s="34" t="s">
        <v>139</v>
      </c>
      <c r="F471" s="34" t="s">
        <v>139</v>
      </c>
      <c r="G471" s="34" t="s">
        <v>139</v>
      </c>
      <c r="H471" s="34" t="s">
        <v>139</v>
      </c>
      <c r="I471" s="34" t="s">
        <v>139</v>
      </c>
    </row>
    <row r="472" spans="1:10">
      <c r="B472" s="113" t="s">
        <v>253</v>
      </c>
      <c r="C472" s="817">
        <v>85.15</v>
      </c>
      <c r="D472" s="817">
        <v>84.42</v>
      </c>
      <c r="E472" s="817">
        <v>82.93</v>
      </c>
      <c r="F472" s="817">
        <v>79.819999999999993</v>
      </c>
      <c r="G472" s="817">
        <v>86.16</v>
      </c>
      <c r="H472" s="817">
        <v>83.93</v>
      </c>
      <c r="I472" s="817">
        <v>81.34</v>
      </c>
    </row>
    <row r="473" spans="1:10" s="906" customFormat="1">
      <c r="A473" s="14"/>
      <c r="B473" s="113"/>
      <c r="C473" s="817"/>
      <c r="D473" s="817"/>
      <c r="E473" s="817"/>
      <c r="F473" s="817"/>
      <c r="G473" s="817"/>
      <c r="H473" s="817"/>
      <c r="I473" s="817"/>
      <c r="J473" s="14"/>
    </row>
    <row r="474" spans="1:10" s="906" customFormat="1">
      <c r="A474" s="14"/>
      <c r="B474" s="589" t="s">
        <v>1464</v>
      </c>
      <c r="C474" s="34"/>
      <c r="D474" s="34"/>
      <c r="E474" s="34"/>
      <c r="F474" s="34"/>
      <c r="G474" s="34"/>
      <c r="H474" s="34"/>
      <c r="I474" s="34"/>
      <c r="J474" s="14"/>
    </row>
    <row r="475" spans="1:10" s="906" customFormat="1">
      <c r="A475" s="14"/>
      <c r="B475" s="93" t="s">
        <v>246</v>
      </c>
      <c r="C475" s="34"/>
      <c r="D475" s="34"/>
      <c r="E475" s="34"/>
      <c r="F475" s="34"/>
      <c r="G475" s="34"/>
      <c r="H475" s="34"/>
      <c r="I475" s="34">
        <v>154.41584800000001</v>
      </c>
      <c r="J475" s="14"/>
    </row>
    <row r="476" spans="1:10" s="906" customFormat="1">
      <c r="A476" s="14"/>
      <c r="B476" s="95" t="s">
        <v>247</v>
      </c>
      <c r="C476" s="34"/>
      <c r="D476" s="34"/>
      <c r="E476" s="34"/>
      <c r="F476" s="34"/>
      <c r="G476" s="34"/>
      <c r="H476" s="34"/>
      <c r="I476" s="34">
        <v>154.41584800000001</v>
      </c>
      <c r="J476" s="14"/>
    </row>
    <row r="477" spans="1:10" s="906" customFormat="1">
      <c r="A477" s="14"/>
      <c r="B477" s="112" t="s">
        <v>254</v>
      </c>
      <c r="C477" s="34"/>
      <c r="D477" s="34"/>
      <c r="E477" s="34"/>
      <c r="F477" s="34"/>
      <c r="G477" s="34"/>
      <c r="H477" s="34"/>
      <c r="I477" s="34">
        <v>154.41584800000001</v>
      </c>
      <c r="J477" s="14"/>
    </row>
    <row r="478" spans="1:10" s="906" customFormat="1">
      <c r="A478" s="14"/>
      <c r="B478" s="112" t="s">
        <v>255</v>
      </c>
      <c r="C478" s="34"/>
      <c r="D478" s="34"/>
      <c r="E478" s="34"/>
      <c r="F478" s="34"/>
      <c r="G478" s="34"/>
      <c r="H478" s="34"/>
      <c r="I478" s="34" t="s">
        <v>139</v>
      </c>
      <c r="J478" s="14"/>
    </row>
    <row r="479" spans="1:10" s="906" customFormat="1">
      <c r="A479" s="14"/>
      <c r="B479" s="112" t="s">
        <v>256</v>
      </c>
      <c r="C479" s="34"/>
      <c r="D479" s="34"/>
      <c r="E479" s="34"/>
      <c r="F479" s="34"/>
      <c r="G479" s="34"/>
      <c r="H479" s="34"/>
      <c r="I479" s="34" t="s">
        <v>139</v>
      </c>
      <c r="J479" s="14"/>
    </row>
    <row r="480" spans="1:10" s="906" customFormat="1">
      <c r="A480" s="14"/>
      <c r="B480" s="112" t="s">
        <v>257</v>
      </c>
      <c r="C480" s="34"/>
      <c r="D480" s="34"/>
      <c r="E480" s="34"/>
      <c r="F480" s="34"/>
      <c r="G480" s="34"/>
      <c r="H480" s="34"/>
      <c r="I480" s="34" t="s">
        <v>139</v>
      </c>
      <c r="J480" s="14"/>
    </row>
    <row r="481" spans="1:10" s="906" customFormat="1">
      <c r="A481" s="14"/>
      <c r="B481" s="112" t="s">
        <v>258</v>
      </c>
      <c r="C481" s="34"/>
      <c r="D481" s="34"/>
      <c r="E481" s="34"/>
      <c r="F481" s="34"/>
      <c r="G481" s="34"/>
      <c r="H481" s="34"/>
      <c r="I481" s="34" t="s">
        <v>139</v>
      </c>
      <c r="J481" s="14"/>
    </row>
    <row r="482" spans="1:10" s="906" customFormat="1">
      <c r="A482" s="14"/>
      <c r="B482" s="112" t="s">
        <v>259</v>
      </c>
      <c r="C482" s="34"/>
      <c r="D482" s="34"/>
      <c r="E482" s="34"/>
      <c r="F482" s="34"/>
      <c r="G482" s="34"/>
      <c r="H482" s="34"/>
      <c r="I482" s="34" t="s">
        <v>139</v>
      </c>
      <c r="J482" s="14"/>
    </row>
    <row r="483" spans="1:10" s="906" customFormat="1">
      <c r="A483" s="14"/>
      <c r="B483" s="112" t="s">
        <v>260</v>
      </c>
      <c r="C483" s="34"/>
      <c r="D483" s="34"/>
      <c r="E483" s="34"/>
      <c r="F483" s="34"/>
      <c r="G483" s="34"/>
      <c r="H483" s="34"/>
      <c r="I483" s="34" t="s">
        <v>139</v>
      </c>
      <c r="J483" s="14"/>
    </row>
    <row r="484" spans="1:10" s="906" customFormat="1">
      <c r="A484" s="14"/>
      <c r="B484" s="107" t="s">
        <v>248</v>
      </c>
      <c r="C484" s="34"/>
      <c r="D484" s="34"/>
      <c r="E484" s="34"/>
      <c r="F484" s="34"/>
      <c r="G484" s="34"/>
      <c r="H484" s="34"/>
      <c r="I484" s="34" t="s">
        <v>139</v>
      </c>
      <c r="J484" s="14"/>
    </row>
    <row r="485" spans="1:10" s="906" customFormat="1">
      <c r="A485" s="14"/>
      <c r="B485" s="112" t="s">
        <v>254</v>
      </c>
      <c r="C485" s="34"/>
      <c r="D485" s="34"/>
      <c r="E485" s="34"/>
      <c r="F485" s="34"/>
      <c r="G485" s="34"/>
      <c r="H485" s="34"/>
      <c r="I485" s="34" t="s">
        <v>139</v>
      </c>
      <c r="J485" s="14"/>
    </row>
    <row r="486" spans="1:10" s="906" customFormat="1">
      <c r="A486" s="14"/>
      <c r="B486" s="112" t="s">
        <v>255</v>
      </c>
      <c r="C486" s="34"/>
      <c r="D486" s="34"/>
      <c r="E486" s="34"/>
      <c r="F486" s="34"/>
      <c r="G486" s="34"/>
      <c r="H486" s="34"/>
      <c r="I486" s="34" t="s">
        <v>139</v>
      </c>
      <c r="J486" s="14"/>
    </row>
    <row r="487" spans="1:10" s="906" customFormat="1">
      <c r="A487" s="14"/>
      <c r="B487" s="112" t="s">
        <v>256</v>
      </c>
      <c r="C487" s="34"/>
      <c r="D487" s="34"/>
      <c r="E487" s="34"/>
      <c r="F487" s="34"/>
      <c r="G487" s="34"/>
      <c r="H487" s="34"/>
      <c r="I487" s="34" t="s">
        <v>139</v>
      </c>
      <c r="J487" s="14"/>
    </row>
    <row r="488" spans="1:10" s="906" customFormat="1">
      <c r="A488" s="14"/>
      <c r="B488" s="112" t="s">
        <v>257</v>
      </c>
      <c r="C488" s="34"/>
      <c r="D488" s="34"/>
      <c r="E488" s="34"/>
      <c r="F488" s="34"/>
      <c r="G488" s="34"/>
      <c r="H488" s="34"/>
      <c r="I488" s="34" t="s">
        <v>139</v>
      </c>
      <c r="J488" s="14"/>
    </row>
    <row r="489" spans="1:10" s="906" customFormat="1">
      <c r="A489" s="14"/>
      <c r="B489" s="112" t="s">
        <v>258</v>
      </c>
      <c r="C489" s="34"/>
      <c r="D489" s="34"/>
      <c r="E489" s="34"/>
      <c r="F489" s="34"/>
      <c r="G489" s="34"/>
      <c r="H489" s="34"/>
      <c r="I489" s="34" t="s">
        <v>139</v>
      </c>
      <c r="J489" s="14"/>
    </row>
    <row r="490" spans="1:10" s="906" customFormat="1">
      <c r="A490" s="14"/>
      <c r="B490" s="112" t="s">
        <v>259</v>
      </c>
      <c r="C490" s="34"/>
      <c r="D490" s="34"/>
      <c r="E490" s="34"/>
      <c r="F490" s="34"/>
      <c r="G490" s="34"/>
      <c r="H490" s="34"/>
      <c r="I490" s="34" t="s">
        <v>139</v>
      </c>
      <c r="J490" s="14"/>
    </row>
    <row r="491" spans="1:10" s="906" customFormat="1">
      <c r="A491" s="14"/>
      <c r="B491" s="112" t="s">
        <v>260</v>
      </c>
      <c r="C491" s="34"/>
      <c r="D491" s="34"/>
      <c r="E491" s="34"/>
      <c r="F491" s="34"/>
      <c r="G491" s="34"/>
      <c r="H491" s="34"/>
      <c r="I491" s="34" t="s">
        <v>139</v>
      </c>
      <c r="J491" s="14"/>
    </row>
    <row r="492" spans="1:10" s="906" customFormat="1" ht="15" thickBot="1">
      <c r="A492" s="14"/>
      <c r="B492" s="819" t="s">
        <v>253</v>
      </c>
      <c r="C492" s="817"/>
      <c r="D492" s="817"/>
      <c r="E492" s="817"/>
      <c r="F492" s="817"/>
      <c r="G492" s="817"/>
      <c r="H492" s="817"/>
      <c r="I492" s="817">
        <v>64.03</v>
      </c>
      <c r="J492" s="14"/>
    </row>
    <row r="493" spans="1:10" ht="15" thickTop="1">
      <c r="B493" s="1320"/>
      <c r="C493" s="1320"/>
      <c r="D493" s="1320"/>
      <c r="E493" s="1320"/>
      <c r="F493" s="1320"/>
      <c r="G493" s="1320"/>
      <c r="H493" s="1320"/>
      <c r="I493" s="1320"/>
    </row>
    <row r="494" spans="1:10">
      <c r="B494" s="1334"/>
      <c r="C494" s="1334"/>
      <c r="D494" s="1334"/>
      <c r="E494" s="1334"/>
      <c r="F494" s="1334"/>
      <c r="G494" s="1334"/>
      <c r="H494" s="1334"/>
      <c r="I494" s="1334"/>
    </row>
    <row r="495" spans="1:10">
      <c r="B495" s="27"/>
    </row>
    <row r="496" spans="1:10">
      <c r="B496" s="1319" t="s">
        <v>28</v>
      </c>
      <c r="C496" s="1319"/>
      <c r="D496" s="1319"/>
      <c r="E496" s="1319"/>
      <c r="F496" s="1319"/>
      <c r="G496" s="1319"/>
      <c r="H496" s="1319"/>
      <c r="I496" s="1319"/>
    </row>
    <row r="497" spans="2:9">
      <c r="B497" s="803" t="s">
        <v>27</v>
      </c>
    </row>
    <row r="498" spans="2:9">
      <c r="B498" s="26" t="s">
        <v>224</v>
      </c>
    </row>
    <row r="499" spans="2:9">
      <c r="B499" s="27"/>
    </row>
    <row r="500" spans="2:9">
      <c r="B500" s="16"/>
      <c r="C500" s="17">
        <v>2014</v>
      </c>
      <c r="D500" s="17">
        <v>2015</v>
      </c>
      <c r="E500" s="17">
        <v>2016</v>
      </c>
      <c r="F500" s="17">
        <v>2017</v>
      </c>
      <c r="G500" s="17">
        <v>2018</v>
      </c>
      <c r="H500" s="17">
        <v>2019</v>
      </c>
      <c r="I500" s="17">
        <v>2020</v>
      </c>
    </row>
    <row r="501" spans="2:9">
      <c r="B501" s="44" t="s">
        <v>226</v>
      </c>
      <c r="C501" s="106"/>
      <c r="D501" s="106"/>
      <c r="E501" s="106"/>
      <c r="F501" s="106"/>
      <c r="G501" s="106"/>
      <c r="H501" s="106"/>
      <c r="I501" s="106"/>
    </row>
    <row r="502" spans="2:9">
      <c r="B502" s="44"/>
      <c r="C502" s="106"/>
      <c r="D502" s="106"/>
      <c r="E502" s="106"/>
      <c r="F502" s="106"/>
      <c r="G502" s="106"/>
      <c r="H502" s="106"/>
      <c r="I502" s="106"/>
    </row>
    <row r="503" spans="2:9">
      <c r="B503" s="92" t="s">
        <v>1318</v>
      </c>
      <c r="C503" s="106"/>
      <c r="D503" s="106"/>
      <c r="E503" s="106"/>
      <c r="F503" s="106"/>
      <c r="G503" s="106"/>
      <c r="H503" s="106"/>
      <c r="I503" s="106"/>
    </row>
    <row r="504" spans="2:9">
      <c r="B504" s="93" t="s">
        <v>246</v>
      </c>
      <c r="C504" s="114">
        <v>113277194.98747188</v>
      </c>
      <c r="D504" s="114">
        <v>83545793.854494259</v>
      </c>
      <c r="E504" s="114">
        <v>89879150.519048035</v>
      </c>
      <c r="F504" s="114">
        <v>92884398.242756456</v>
      </c>
      <c r="G504" s="114">
        <v>96522701.851851851</v>
      </c>
      <c r="H504" s="114">
        <v>99990433.476090327</v>
      </c>
      <c r="I504" s="224">
        <v>115761499.88632673</v>
      </c>
    </row>
    <row r="505" spans="2:9">
      <c r="B505" s="95" t="s">
        <v>247</v>
      </c>
      <c r="C505" s="114">
        <v>113277194.98747188</v>
      </c>
      <c r="D505" s="114">
        <v>83545793.854494259</v>
      </c>
      <c r="E505" s="114">
        <v>89879150.519048035</v>
      </c>
      <c r="F505" s="114">
        <v>92884398.242756456</v>
      </c>
      <c r="G505" s="114">
        <v>96522701.851851851</v>
      </c>
      <c r="H505" s="114">
        <v>99990433.476090327</v>
      </c>
      <c r="I505" s="224">
        <v>115761499.88632673</v>
      </c>
    </row>
    <row r="506" spans="2:9">
      <c r="B506" s="107" t="s">
        <v>248</v>
      </c>
      <c r="C506" s="114" t="s">
        <v>139</v>
      </c>
      <c r="D506" s="114" t="s">
        <v>139</v>
      </c>
      <c r="E506" s="114" t="s">
        <v>139</v>
      </c>
      <c r="F506" s="114" t="s">
        <v>139</v>
      </c>
      <c r="G506" s="114" t="s">
        <v>139</v>
      </c>
      <c r="H506" s="114" t="s">
        <v>139</v>
      </c>
      <c r="I506" s="224" t="s">
        <v>139</v>
      </c>
    </row>
    <row r="507" spans="2:9">
      <c r="B507" s="107" t="s">
        <v>249</v>
      </c>
      <c r="C507" s="114" t="s">
        <v>139</v>
      </c>
      <c r="D507" s="114" t="s">
        <v>139</v>
      </c>
      <c r="E507" s="114" t="s">
        <v>139</v>
      </c>
      <c r="F507" s="114" t="s">
        <v>139</v>
      </c>
      <c r="G507" s="114" t="s">
        <v>139</v>
      </c>
      <c r="H507" s="114" t="s">
        <v>139</v>
      </c>
      <c r="I507" s="224" t="s">
        <v>139</v>
      </c>
    </row>
    <row r="508" spans="2:9">
      <c r="B508" s="47" t="s">
        <v>253</v>
      </c>
      <c r="C508" s="820">
        <v>60.42</v>
      </c>
      <c r="D508" s="820">
        <v>58.48</v>
      </c>
      <c r="E508" s="820">
        <v>62.08</v>
      </c>
      <c r="F508" s="820">
        <v>58.57</v>
      </c>
      <c r="G508" s="820">
        <v>60.58</v>
      </c>
      <c r="H508" s="820">
        <v>58.46</v>
      </c>
      <c r="I508" s="1066">
        <v>62.86</v>
      </c>
    </row>
    <row r="509" spans="2:9">
      <c r="B509" s="47"/>
      <c r="C509" s="816"/>
      <c r="D509" s="816"/>
      <c r="E509" s="816"/>
      <c r="F509" s="816"/>
      <c r="G509" s="816"/>
      <c r="H509" s="816"/>
      <c r="I509" s="1067"/>
    </row>
    <row r="510" spans="2:9" ht="15.6">
      <c r="B510" s="92" t="s">
        <v>1319</v>
      </c>
      <c r="C510" s="816"/>
      <c r="D510" s="816"/>
      <c r="E510" s="816"/>
      <c r="F510" s="816"/>
      <c r="G510" s="816"/>
      <c r="H510" s="816"/>
      <c r="I510" s="1067"/>
    </row>
    <row r="511" spans="2:9">
      <c r="B511" s="93" t="s">
        <v>246</v>
      </c>
      <c r="C511" s="114" t="s">
        <v>139</v>
      </c>
      <c r="D511" s="114" t="s">
        <v>139</v>
      </c>
      <c r="E511" s="114" t="s">
        <v>139</v>
      </c>
      <c r="F511" s="114" t="s">
        <v>139</v>
      </c>
      <c r="G511" s="114" t="s">
        <v>139</v>
      </c>
      <c r="H511" s="114" t="s">
        <v>139</v>
      </c>
      <c r="I511" s="224" t="s">
        <v>139</v>
      </c>
    </row>
    <row r="512" spans="2:9">
      <c r="B512" s="95" t="s">
        <v>247</v>
      </c>
      <c r="C512" s="114" t="s">
        <v>139</v>
      </c>
      <c r="D512" s="114" t="s">
        <v>139</v>
      </c>
      <c r="E512" s="114" t="s">
        <v>139</v>
      </c>
      <c r="F512" s="114" t="s">
        <v>139</v>
      </c>
      <c r="G512" s="114" t="s">
        <v>139</v>
      </c>
      <c r="H512" s="114" t="s">
        <v>139</v>
      </c>
      <c r="I512" s="224" t="s">
        <v>139</v>
      </c>
    </row>
    <row r="513" spans="2:9">
      <c r="B513" s="107" t="s">
        <v>248</v>
      </c>
      <c r="C513" s="114" t="s">
        <v>139</v>
      </c>
      <c r="D513" s="114" t="s">
        <v>139</v>
      </c>
      <c r="E513" s="114" t="s">
        <v>139</v>
      </c>
      <c r="F513" s="114" t="s">
        <v>139</v>
      </c>
      <c r="G513" s="114" t="s">
        <v>139</v>
      </c>
      <c r="H513" s="114" t="s">
        <v>139</v>
      </c>
      <c r="I513" s="224" t="s">
        <v>139</v>
      </c>
    </row>
    <row r="514" spans="2:9">
      <c r="B514" s="107" t="s">
        <v>249</v>
      </c>
      <c r="C514" s="114" t="s">
        <v>139</v>
      </c>
      <c r="D514" s="114" t="s">
        <v>139</v>
      </c>
      <c r="E514" s="114" t="s">
        <v>139</v>
      </c>
      <c r="F514" s="114" t="s">
        <v>139</v>
      </c>
      <c r="G514" s="114" t="s">
        <v>139</v>
      </c>
      <c r="H514" s="114" t="s">
        <v>139</v>
      </c>
      <c r="I514" s="224" t="s">
        <v>139</v>
      </c>
    </row>
    <row r="515" spans="2:9">
      <c r="B515" s="47" t="s">
        <v>253</v>
      </c>
      <c r="C515" s="820" t="s">
        <v>139</v>
      </c>
      <c r="D515" s="392" t="s">
        <v>139</v>
      </c>
      <c r="E515" s="114" t="s">
        <v>139</v>
      </c>
      <c r="F515" s="114" t="s">
        <v>139</v>
      </c>
      <c r="G515" s="114" t="s">
        <v>139</v>
      </c>
      <c r="H515" s="114" t="s">
        <v>139</v>
      </c>
      <c r="I515" s="224" t="s">
        <v>139</v>
      </c>
    </row>
    <row r="516" spans="2:9">
      <c r="B516" s="92"/>
      <c r="C516" s="816"/>
      <c r="D516" s="816"/>
      <c r="E516" s="816"/>
      <c r="F516" s="816"/>
      <c r="G516" s="816"/>
      <c r="H516" s="816"/>
      <c r="I516" s="1067"/>
    </row>
    <row r="517" spans="2:9">
      <c r="B517" s="92" t="s">
        <v>1320</v>
      </c>
      <c r="C517" s="816"/>
      <c r="D517" s="816"/>
      <c r="E517" s="816"/>
      <c r="F517" s="816"/>
      <c r="G517" s="816"/>
      <c r="H517" s="816"/>
      <c r="I517" s="1067"/>
    </row>
    <row r="518" spans="2:9">
      <c r="B518" s="93" t="s">
        <v>246</v>
      </c>
      <c r="C518" s="114">
        <v>352642.12001528859</v>
      </c>
      <c r="D518" s="114">
        <v>325998.44250756287</v>
      </c>
      <c r="E518" s="114">
        <v>302587.48887549166</v>
      </c>
      <c r="F518" s="114">
        <v>320197.33750978857</v>
      </c>
      <c r="G518" s="114">
        <v>298661.57886098803</v>
      </c>
      <c r="H518" s="114">
        <v>338155.64734801452</v>
      </c>
      <c r="I518" s="224">
        <v>265811.72704701847</v>
      </c>
    </row>
    <row r="519" spans="2:9">
      <c r="B519" s="95" t="s">
        <v>247</v>
      </c>
      <c r="C519" s="114">
        <v>352642.12001528859</v>
      </c>
      <c r="D519" s="114">
        <v>325998.44250756287</v>
      </c>
      <c r="E519" s="114">
        <v>302587.48887549166</v>
      </c>
      <c r="F519" s="114">
        <v>320197.33750978857</v>
      </c>
      <c r="G519" s="114">
        <v>298661.57886098803</v>
      </c>
      <c r="H519" s="114">
        <v>338155.64734801452</v>
      </c>
      <c r="I519" s="224">
        <v>265811.72704701847</v>
      </c>
    </row>
    <row r="520" spans="2:9">
      <c r="B520" s="107" t="s">
        <v>248</v>
      </c>
      <c r="C520" s="114" t="s">
        <v>139</v>
      </c>
      <c r="D520" s="114" t="s">
        <v>139</v>
      </c>
      <c r="E520" s="114" t="s">
        <v>139</v>
      </c>
      <c r="F520" s="114" t="s">
        <v>139</v>
      </c>
      <c r="G520" s="114" t="s">
        <v>139</v>
      </c>
      <c r="H520" s="114" t="s">
        <v>139</v>
      </c>
      <c r="I520" s="224" t="s">
        <v>139</v>
      </c>
    </row>
    <row r="521" spans="2:9">
      <c r="B521" s="107" t="s">
        <v>249</v>
      </c>
      <c r="C521" s="114" t="s">
        <v>139</v>
      </c>
      <c r="D521" s="114" t="s">
        <v>139</v>
      </c>
      <c r="E521" s="114" t="s">
        <v>139</v>
      </c>
      <c r="F521" s="114" t="s">
        <v>139</v>
      </c>
      <c r="G521" s="114" t="s">
        <v>139</v>
      </c>
      <c r="H521" s="114" t="s">
        <v>139</v>
      </c>
      <c r="I521" s="224" t="s">
        <v>139</v>
      </c>
    </row>
    <row r="522" spans="2:9">
      <c r="B522" s="47" t="s">
        <v>253</v>
      </c>
      <c r="C522" s="821">
        <v>61.54</v>
      </c>
      <c r="D522" s="822">
        <v>40.82</v>
      </c>
      <c r="E522" s="822">
        <v>40.74</v>
      </c>
      <c r="F522" s="822">
        <v>41.4</v>
      </c>
      <c r="G522" s="822">
        <v>42.25</v>
      </c>
      <c r="H522" s="822">
        <v>42.03</v>
      </c>
      <c r="I522" s="1068">
        <v>44.92</v>
      </c>
    </row>
    <row r="523" spans="2:9">
      <c r="B523" s="47"/>
      <c r="C523" s="816"/>
      <c r="D523" s="816"/>
      <c r="E523" s="816"/>
      <c r="F523" s="816"/>
      <c r="G523" s="816"/>
      <c r="H523" s="816"/>
      <c r="I523" s="1067"/>
    </row>
    <row r="524" spans="2:9">
      <c r="B524" s="589" t="s">
        <v>241</v>
      </c>
      <c r="C524" s="816"/>
      <c r="D524" s="816"/>
      <c r="E524" s="816"/>
      <c r="F524" s="816"/>
      <c r="G524" s="816"/>
      <c r="H524" s="816"/>
      <c r="I524" s="1067"/>
    </row>
    <row r="525" spans="2:9">
      <c r="B525" s="589"/>
      <c r="C525" s="816"/>
      <c r="D525" s="816"/>
      <c r="E525" s="816"/>
      <c r="F525" s="816"/>
      <c r="G525" s="816"/>
      <c r="H525" s="816"/>
      <c r="I525" s="1067"/>
    </row>
    <row r="526" spans="2:9" ht="15.6">
      <c r="B526" s="92" t="s">
        <v>1319</v>
      </c>
      <c r="C526" s="816"/>
      <c r="D526" s="816"/>
      <c r="E526" s="816"/>
      <c r="F526" s="816"/>
      <c r="G526" s="816"/>
      <c r="H526" s="816"/>
      <c r="I526" s="1067"/>
    </row>
    <row r="527" spans="2:9">
      <c r="B527" s="93" t="s">
        <v>246</v>
      </c>
      <c r="C527" s="114">
        <v>1647164.5649127278</v>
      </c>
      <c r="D527" s="114">
        <v>1237583.5612663613</v>
      </c>
      <c r="E527" s="114">
        <v>1247815.5895271725</v>
      </c>
      <c r="F527" s="114">
        <v>1468621.1022709475</v>
      </c>
      <c r="G527" s="114">
        <v>1440468.9679413533</v>
      </c>
      <c r="H527" s="114">
        <v>1502080.5488993512</v>
      </c>
      <c r="I527" s="224">
        <v>1304857.2628106945</v>
      </c>
    </row>
    <row r="528" spans="2:9">
      <c r="B528" s="95" t="s">
        <v>247</v>
      </c>
      <c r="C528" s="114">
        <v>1647164.5649127278</v>
      </c>
      <c r="D528" s="114">
        <v>1237583.5612663613</v>
      </c>
      <c r="E528" s="114">
        <v>1247815.5895271725</v>
      </c>
      <c r="F528" s="114">
        <v>1468621.1022709475</v>
      </c>
      <c r="G528" s="114">
        <v>1440468.9679413533</v>
      </c>
      <c r="H528" s="114">
        <v>1502080.5488993512</v>
      </c>
      <c r="I528" s="224">
        <v>1304857.2628106945</v>
      </c>
    </row>
    <row r="529" spans="2:9">
      <c r="B529" s="112" t="s">
        <v>254</v>
      </c>
      <c r="C529" s="114">
        <v>1647164.5649127278</v>
      </c>
      <c r="D529" s="114">
        <v>1237583.5612663613</v>
      </c>
      <c r="E529" s="114">
        <v>1247815.5895271725</v>
      </c>
      <c r="F529" s="114">
        <v>1468621.1022709475</v>
      </c>
      <c r="G529" s="114">
        <v>1440468.9679413533</v>
      </c>
      <c r="H529" s="114">
        <v>1502080.5488993512</v>
      </c>
      <c r="I529" s="224">
        <v>1304857.2628106945</v>
      </c>
    </row>
    <row r="530" spans="2:9">
      <c r="B530" s="112" t="s">
        <v>255</v>
      </c>
      <c r="C530" s="114" t="s">
        <v>139</v>
      </c>
      <c r="D530" s="114" t="s">
        <v>139</v>
      </c>
      <c r="E530" s="114" t="s">
        <v>139</v>
      </c>
      <c r="F530" s="114" t="s">
        <v>139</v>
      </c>
      <c r="G530" s="114" t="s">
        <v>139</v>
      </c>
      <c r="H530" s="114" t="s">
        <v>139</v>
      </c>
      <c r="I530" s="114" t="s">
        <v>139</v>
      </c>
    </row>
    <row r="531" spans="2:9">
      <c r="B531" s="112" t="s">
        <v>256</v>
      </c>
      <c r="C531" s="114" t="s">
        <v>139</v>
      </c>
      <c r="D531" s="114" t="s">
        <v>139</v>
      </c>
      <c r="E531" s="114" t="s">
        <v>139</v>
      </c>
      <c r="F531" s="114" t="s">
        <v>139</v>
      </c>
      <c r="G531" s="114" t="s">
        <v>139</v>
      </c>
      <c r="H531" s="114" t="s">
        <v>139</v>
      </c>
      <c r="I531" s="114" t="s">
        <v>139</v>
      </c>
    </row>
    <row r="532" spans="2:9">
      <c r="B532" s="112" t="s">
        <v>257</v>
      </c>
      <c r="C532" s="114" t="s">
        <v>139</v>
      </c>
      <c r="D532" s="114" t="s">
        <v>139</v>
      </c>
      <c r="E532" s="114" t="s">
        <v>139</v>
      </c>
      <c r="F532" s="114" t="s">
        <v>139</v>
      </c>
      <c r="G532" s="114" t="s">
        <v>139</v>
      </c>
      <c r="H532" s="114" t="s">
        <v>139</v>
      </c>
      <c r="I532" s="114" t="s">
        <v>139</v>
      </c>
    </row>
    <row r="533" spans="2:9">
      <c r="B533" s="112" t="s">
        <v>258</v>
      </c>
      <c r="C533" s="114" t="s">
        <v>139</v>
      </c>
      <c r="D533" s="114" t="s">
        <v>139</v>
      </c>
      <c r="E533" s="114" t="s">
        <v>139</v>
      </c>
      <c r="F533" s="114" t="s">
        <v>139</v>
      </c>
      <c r="G533" s="114" t="s">
        <v>139</v>
      </c>
      <c r="H533" s="114" t="s">
        <v>139</v>
      </c>
      <c r="I533" s="114" t="s">
        <v>139</v>
      </c>
    </row>
    <row r="534" spans="2:9">
      <c r="B534" s="112" t="s">
        <v>259</v>
      </c>
      <c r="C534" s="114" t="s">
        <v>139</v>
      </c>
      <c r="D534" s="114" t="s">
        <v>139</v>
      </c>
      <c r="E534" s="114" t="s">
        <v>139</v>
      </c>
      <c r="F534" s="114" t="s">
        <v>139</v>
      </c>
      <c r="G534" s="114" t="s">
        <v>139</v>
      </c>
      <c r="H534" s="114" t="s">
        <v>139</v>
      </c>
      <c r="I534" s="114" t="s">
        <v>139</v>
      </c>
    </row>
    <row r="535" spans="2:9">
      <c r="B535" s="112" t="s">
        <v>260</v>
      </c>
      <c r="C535" s="114" t="s">
        <v>139</v>
      </c>
      <c r="D535" s="114" t="s">
        <v>139</v>
      </c>
      <c r="E535" s="114" t="s">
        <v>139</v>
      </c>
      <c r="F535" s="114" t="s">
        <v>139</v>
      </c>
      <c r="G535" s="114" t="s">
        <v>139</v>
      </c>
      <c r="H535" s="114" t="s">
        <v>139</v>
      </c>
      <c r="I535" s="114" t="s">
        <v>139</v>
      </c>
    </row>
    <row r="536" spans="2:9">
      <c r="B536" s="107" t="s">
        <v>248</v>
      </c>
      <c r="C536" s="114" t="s">
        <v>139</v>
      </c>
      <c r="D536" s="114" t="s">
        <v>139</v>
      </c>
      <c r="E536" s="114" t="s">
        <v>139</v>
      </c>
      <c r="F536" s="114" t="s">
        <v>139</v>
      </c>
      <c r="G536" s="114" t="s">
        <v>139</v>
      </c>
      <c r="H536" s="114" t="s">
        <v>139</v>
      </c>
      <c r="I536" s="114" t="s">
        <v>139</v>
      </c>
    </row>
    <row r="537" spans="2:9">
      <c r="B537" s="112" t="s">
        <v>254</v>
      </c>
      <c r="C537" s="114" t="s">
        <v>139</v>
      </c>
      <c r="D537" s="114" t="s">
        <v>139</v>
      </c>
      <c r="E537" s="114" t="s">
        <v>139</v>
      </c>
      <c r="F537" s="114" t="s">
        <v>139</v>
      </c>
      <c r="G537" s="114" t="s">
        <v>139</v>
      </c>
      <c r="H537" s="114" t="s">
        <v>139</v>
      </c>
      <c r="I537" s="114" t="s">
        <v>139</v>
      </c>
    </row>
    <row r="538" spans="2:9">
      <c r="B538" s="112" t="s">
        <v>255</v>
      </c>
      <c r="C538" s="114" t="s">
        <v>139</v>
      </c>
      <c r="D538" s="114" t="s">
        <v>139</v>
      </c>
      <c r="E538" s="114" t="s">
        <v>139</v>
      </c>
      <c r="F538" s="114" t="s">
        <v>139</v>
      </c>
      <c r="G538" s="114" t="s">
        <v>139</v>
      </c>
      <c r="H538" s="114" t="s">
        <v>139</v>
      </c>
      <c r="I538" s="114" t="s">
        <v>139</v>
      </c>
    </row>
    <row r="539" spans="2:9">
      <c r="B539" s="112" t="s">
        <v>256</v>
      </c>
      <c r="C539" s="114" t="s">
        <v>139</v>
      </c>
      <c r="D539" s="114" t="s">
        <v>139</v>
      </c>
      <c r="E539" s="114" t="s">
        <v>139</v>
      </c>
      <c r="F539" s="114" t="s">
        <v>139</v>
      </c>
      <c r="G539" s="114" t="s">
        <v>139</v>
      </c>
      <c r="H539" s="114" t="s">
        <v>139</v>
      </c>
      <c r="I539" s="114" t="s">
        <v>139</v>
      </c>
    </row>
    <row r="540" spans="2:9">
      <c r="B540" s="112" t="s">
        <v>257</v>
      </c>
      <c r="C540" s="114" t="s">
        <v>139</v>
      </c>
      <c r="D540" s="114" t="s">
        <v>139</v>
      </c>
      <c r="E540" s="114" t="s">
        <v>139</v>
      </c>
      <c r="F540" s="114" t="s">
        <v>139</v>
      </c>
      <c r="G540" s="114" t="s">
        <v>139</v>
      </c>
      <c r="H540" s="114" t="s">
        <v>139</v>
      </c>
      <c r="I540" s="114" t="s">
        <v>139</v>
      </c>
    </row>
    <row r="541" spans="2:9">
      <c r="B541" s="112" t="s">
        <v>258</v>
      </c>
      <c r="C541" s="114" t="s">
        <v>139</v>
      </c>
      <c r="D541" s="114" t="s">
        <v>139</v>
      </c>
      <c r="E541" s="114" t="s">
        <v>139</v>
      </c>
      <c r="F541" s="114" t="s">
        <v>139</v>
      </c>
      <c r="G541" s="114" t="s">
        <v>139</v>
      </c>
      <c r="H541" s="114" t="s">
        <v>139</v>
      </c>
      <c r="I541" s="114" t="s">
        <v>139</v>
      </c>
    </row>
    <row r="542" spans="2:9">
      <c r="B542" s="112" t="s">
        <v>259</v>
      </c>
      <c r="C542" s="114" t="s">
        <v>139</v>
      </c>
      <c r="D542" s="114" t="s">
        <v>139</v>
      </c>
      <c r="E542" s="114" t="s">
        <v>139</v>
      </c>
      <c r="F542" s="114" t="s">
        <v>139</v>
      </c>
      <c r="G542" s="114" t="s">
        <v>139</v>
      </c>
      <c r="H542" s="114" t="s">
        <v>139</v>
      </c>
      <c r="I542" s="114" t="s">
        <v>139</v>
      </c>
    </row>
    <row r="543" spans="2:9">
      <c r="B543" s="112" t="s">
        <v>260</v>
      </c>
      <c r="C543" s="114" t="s">
        <v>139</v>
      </c>
      <c r="D543" s="114" t="s">
        <v>139</v>
      </c>
      <c r="E543" s="114" t="s">
        <v>139</v>
      </c>
      <c r="F543" s="114" t="s">
        <v>139</v>
      </c>
      <c r="G543" s="114" t="s">
        <v>139</v>
      </c>
      <c r="H543" s="114" t="s">
        <v>139</v>
      </c>
      <c r="I543" s="114" t="s">
        <v>139</v>
      </c>
    </row>
    <row r="544" spans="2:9">
      <c r="B544" s="47" t="s">
        <v>253</v>
      </c>
      <c r="C544" s="114">
        <v>81.75</v>
      </c>
      <c r="D544" s="821">
        <v>81.55</v>
      </c>
      <c r="E544" s="821">
        <v>82.28</v>
      </c>
      <c r="F544" s="822">
        <v>84.15</v>
      </c>
      <c r="G544" s="822">
        <v>83.45</v>
      </c>
      <c r="H544" s="822">
        <v>82.224778541295507</v>
      </c>
      <c r="I544" s="822">
        <v>79.723299999999995</v>
      </c>
    </row>
    <row r="545" spans="2:9">
      <c r="B545" s="113"/>
      <c r="C545" s="816"/>
      <c r="D545" s="816"/>
      <c r="E545" s="816"/>
      <c r="F545" s="816"/>
      <c r="G545" s="816"/>
      <c r="H545" s="816"/>
      <c r="I545" s="816"/>
    </row>
    <row r="546" spans="2:9">
      <c r="B546" s="589" t="s">
        <v>1321</v>
      </c>
      <c r="C546" s="816"/>
      <c r="D546" s="816"/>
      <c r="E546" s="816"/>
      <c r="F546" s="816"/>
      <c r="G546" s="816"/>
      <c r="H546" s="816"/>
      <c r="I546" s="816"/>
    </row>
    <row r="547" spans="2:9">
      <c r="B547" s="93" t="s">
        <v>246</v>
      </c>
      <c r="C547" s="114">
        <v>469096.70021658816</v>
      </c>
      <c r="D547" s="114">
        <v>311848.62371581758</v>
      </c>
      <c r="E547" s="114">
        <v>299885.74053340225</v>
      </c>
      <c r="F547" s="114">
        <v>253468.03445575567</v>
      </c>
      <c r="G547" s="114">
        <v>207551.80808578149</v>
      </c>
      <c r="H547" s="114">
        <v>223535.49073769039</v>
      </c>
      <c r="I547" s="224">
        <v>136063.47417018886</v>
      </c>
    </row>
    <row r="548" spans="2:9">
      <c r="B548" s="95" t="s">
        <v>247</v>
      </c>
      <c r="C548" s="114">
        <v>469096.70021658816</v>
      </c>
      <c r="D548" s="114">
        <v>311848.62371581758</v>
      </c>
      <c r="E548" s="114">
        <v>299885.74053340225</v>
      </c>
      <c r="F548" s="114">
        <v>253468.03445575567</v>
      </c>
      <c r="G548" s="114">
        <v>207551.80808578149</v>
      </c>
      <c r="H548" s="114">
        <v>223535.49073769039</v>
      </c>
      <c r="I548" s="224">
        <v>136063.47417018886</v>
      </c>
    </row>
    <row r="549" spans="2:9">
      <c r="B549" s="112" t="s">
        <v>254</v>
      </c>
      <c r="C549" s="823">
        <v>0</v>
      </c>
      <c r="D549" s="823">
        <v>0</v>
      </c>
      <c r="E549" s="823">
        <v>0</v>
      </c>
      <c r="F549" s="823">
        <v>0</v>
      </c>
      <c r="G549" s="823">
        <v>0</v>
      </c>
      <c r="H549" s="823">
        <v>0</v>
      </c>
      <c r="I549" s="1069">
        <v>0</v>
      </c>
    </row>
    <row r="550" spans="2:9">
      <c r="B550" s="112" t="s">
        <v>255</v>
      </c>
      <c r="C550" s="823">
        <v>0</v>
      </c>
      <c r="D550" s="823">
        <v>0</v>
      </c>
      <c r="E550" s="823">
        <v>0</v>
      </c>
      <c r="F550" s="823">
        <v>0</v>
      </c>
      <c r="G550" s="823">
        <v>0</v>
      </c>
      <c r="H550" s="823">
        <v>0</v>
      </c>
      <c r="I550" s="1069">
        <v>0</v>
      </c>
    </row>
    <row r="551" spans="2:9">
      <c r="B551" s="112" t="s">
        <v>256</v>
      </c>
      <c r="C551" s="823">
        <v>0</v>
      </c>
      <c r="D551" s="823">
        <v>0</v>
      </c>
      <c r="E551" s="823">
        <v>0</v>
      </c>
      <c r="F551" s="823">
        <v>0</v>
      </c>
      <c r="G551" s="823">
        <v>0</v>
      </c>
      <c r="H551" s="823">
        <v>0</v>
      </c>
      <c r="I551" s="1069">
        <v>0</v>
      </c>
    </row>
    <row r="552" spans="2:9">
      <c r="B552" s="112" t="s">
        <v>257</v>
      </c>
      <c r="C552" s="823">
        <v>0</v>
      </c>
      <c r="D552" s="823">
        <v>0</v>
      </c>
      <c r="E552" s="823">
        <v>0</v>
      </c>
      <c r="F552" s="823">
        <v>0</v>
      </c>
      <c r="G552" s="823">
        <v>0</v>
      </c>
      <c r="H552" s="823">
        <v>0</v>
      </c>
      <c r="I552" s="1069">
        <v>0</v>
      </c>
    </row>
    <row r="553" spans="2:9">
      <c r="B553" s="112" t="s">
        <v>258</v>
      </c>
      <c r="C553" s="823">
        <v>0</v>
      </c>
      <c r="D553" s="823">
        <v>0</v>
      </c>
      <c r="E553" s="823">
        <v>0</v>
      </c>
      <c r="F553" s="823">
        <v>0</v>
      </c>
      <c r="G553" s="823">
        <v>0</v>
      </c>
      <c r="H553" s="823">
        <v>0</v>
      </c>
      <c r="I553" s="1069">
        <v>0</v>
      </c>
    </row>
    <row r="554" spans="2:9">
      <c r="B554" s="112" t="s">
        <v>259</v>
      </c>
      <c r="C554" s="114">
        <v>469096.70021658816</v>
      </c>
      <c r="D554" s="114">
        <v>311848.62371581758</v>
      </c>
      <c r="E554" s="114">
        <v>299885.74053340225</v>
      </c>
      <c r="F554" s="114">
        <v>253468.03445575567</v>
      </c>
      <c r="G554" s="114">
        <v>207551.80808578149</v>
      </c>
      <c r="H554" s="114">
        <v>223535.49073769039</v>
      </c>
      <c r="I554" s="224">
        <v>136063.47417018886</v>
      </c>
    </row>
    <row r="555" spans="2:9">
      <c r="B555" s="112" t="s">
        <v>260</v>
      </c>
      <c r="C555" s="823">
        <v>0</v>
      </c>
      <c r="D555" s="823">
        <v>0</v>
      </c>
      <c r="E555" s="823">
        <v>0</v>
      </c>
      <c r="F555" s="823">
        <v>0</v>
      </c>
      <c r="G555" s="823">
        <v>0</v>
      </c>
      <c r="H555" s="823">
        <v>0</v>
      </c>
      <c r="I555" s="1069">
        <v>0</v>
      </c>
    </row>
    <row r="556" spans="2:9">
      <c r="B556" s="107" t="s">
        <v>248</v>
      </c>
      <c r="C556" s="114" t="s">
        <v>139</v>
      </c>
      <c r="D556" s="114" t="s">
        <v>139</v>
      </c>
      <c r="E556" s="114" t="s">
        <v>139</v>
      </c>
      <c r="F556" s="114" t="s">
        <v>139</v>
      </c>
      <c r="G556" s="114" t="s">
        <v>139</v>
      </c>
      <c r="H556" s="114" t="s">
        <v>139</v>
      </c>
      <c r="I556" s="224" t="s">
        <v>139</v>
      </c>
    </row>
    <row r="557" spans="2:9">
      <c r="B557" s="112" t="s">
        <v>254</v>
      </c>
      <c r="C557" s="114" t="s">
        <v>139</v>
      </c>
      <c r="D557" s="114" t="s">
        <v>139</v>
      </c>
      <c r="E557" s="114" t="s">
        <v>139</v>
      </c>
      <c r="F557" s="114" t="s">
        <v>139</v>
      </c>
      <c r="G557" s="114" t="s">
        <v>139</v>
      </c>
      <c r="H557" s="114" t="s">
        <v>139</v>
      </c>
      <c r="I557" s="224" t="s">
        <v>139</v>
      </c>
    </row>
    <row r="558" spans="2:9">
      <c r="B558" s="112" t="s">
        <v>255</v>
      </c>
      <c r="C558" s="114" t="s">
        <v>139</v>
      </c>
      <c r="D558" s="114" t="s">
        <v>139</v>
      </c>
      <c r="E558" s="114" t="s">
        <v>139</v>
      </c>
      <c r="F558" s="114" t="s">
        <v>139</v>
      </c>
      <c r="G558" s="114" t="s">
        <v>139</v>
      </c>
      <c r="H558" s="114" t="s">
        <v>139</v>
      </c>
      <c r="I558" s="224" t="s">
        <v>139</v>
      </c>
    </row>
    <row r="559" spans="2:9">
      <c r="B559" s="112" t="s">
        <v>256</v>
      </c>
      <c r="C559" s="114" t="s">
        <v>139</v>
      </c>
      <c r="D559" s="114" t="s">
        <v>139</v>
      </c>
      <c r="E559" s="114" t="s">
        <v>139</v>
      </c>
      <c r="F559" s="114" t="s">
        <v>139</v>
      </c>
      <c r="G559" s="114" t="s">
        <v>139</v>
      </c>
      <c r="H559" s="114" t="s">
        <v>139</v>
      </c>
      <c r="I559" s="224" t="s">
        <v>139</v>
      </c>
    </row>
    <row r="560" spans="2:9">
      <c r="B560" s="112" t="s">
        <v>257</v>
      </c>
      <c r="C560" s="114" t="s">
        <v>139</v>
      </c>
      <c r="D560" s="114" t="s">
        <v>139</v>
      </c>
      <c r="E560" s="114" t="s">
        <v>139</v>
      </c>
      <c r="F560" s="114" t="s">
        <v>139</v>
      </c>
      <c r="G560" s="114" t="s">
        <v>139</v>
      </c>
      <c r="H560" s="114" t="s">
        <v>139</v>
      </c>
      <c r="I560" s="224" t="s">
        <v>139</v>
      </c>
    </row>
    <row r="561" spans="2:9">
      <c r="B561" s="112" t="s">
        <v>258</v>
      </c>
      <c r="C561" s="114" t="s">
        <v>139</v>
      </c>
      <c r="D561" s="114" t="s">
        <v>139</v>
      </c>
      <c r="E561" s="114" t="s">
        <v>139</v>
      </c>
      <c r="F561" s="114" t="s">
        <v>139</v>
      </c>
      <c r="G561" s="114" t="s">
        <v>139</v>
      </c>
      <c r="H561" s="114" t="s">
        <v>139</v>
      </c>
      <c r="I561" s="224" t="s">
        <v>139</v>
      </c>
    </row>
    <row r="562" spans="2:9">
      <c r="B562" s="112" t="s">
        <v>259</v>
      </c>
      <c r="C562" s="114" t="s">
        <v>139</v>
      </c>
      <c r="D562" s="114" t="s">
        <v>139</v>
      </c>
      <c r="E562" s="114" t="s">
        <v>139</v>
      </c>
      <c r="F562" s="114" t="s">
        <v>139</v>
      </c>
      <c r="G562" s="114" t="s">
        <v>139</v>
      </c>
      <c r="H562" s="114" t="s">
        <v>139</v>
      </c>
      <c r="I562" s="224" t="s">
        <v>139</v>
      </c>
    </row>
    <row r="563" spans="2:9">
      <c r="B563" s="112" t="s">
        <v>260</v>
      </c>
      <c r="C563" s="114" t="s">
        <v>139</v>
      </c>
      <c r="D563" s="114" t="s">
        <v>139</v>
      </c>
      <c r="E563" s="114" t="s">
        <v>139</v>
      </c>
      <c r="F563" s="114" t="s">
        <v>139</v>
      </c>
      <c r="G563" s="114" t="s">
        <v>139</v>
      </c>
      <c r="H563" s="114" t="s">
        <v>139</v>
      </c>
      <c r="I563" s="224" t="s">
        <v>139</v>
      </c>
    </row>
    <row r="564" spans="2:9">
      <c r="B564" s="47" t="s">
        <v>253</v>
      </c>
      <c r="C564" s="824">
        <v>79.81</v>
      </c>
      <c r="D564" s="824">
        <v>78.900000000000006</v>
      </c>
      <c r="E564" s="824">
        <v>69.38</v>
      </c>
      <c r="F564" s="825">
        <v>79.33</v>
      </c>
      <c r="G564" s="825">
        <v>79.39</v>
      </c>
      <c r="H564" s="825">
        <v>80.2</v>
      </c>
      <c r="I564" s="1070">
        <v>77.31</v>
      </c>
    </row>
    <row r="565" spans="2:9">
      <c r="B565" s="47"/>
      <c r="C565" s="816"/>
      <c r="D565" s="816"/>
      <c r="E565" s="816"/>
      <c r="F565" s="816"/>
      <c r="G565" s="816"/>
      <c r="H565" s="816"/>
      <c r="I565" s="1067"/>
    </row>
    <row r="566" spans="2:9">
      <c r="B566" s="925" t="s">
        <v>1322</v>
      </c>
      <c r="C566" s="816"/>
      <c r="D566" s="816"/>
      <c r="E566" s="816"/>
      <c r="F566" s="816"/>
      <c r="G566" s="816"/>
      <c r="H566" s="816"/>
      <c r="I566" s="1067"/>
    </row>
    <row r="567" spans="2:9">
      <c r="B567" s="93" t="s">
        <v>246</v>
      </c>
      <c r="C567" s="114">
        <v>1402971.9284834587</v>
      </c>
      <c r="D567" s="114">
        <v>1032752.8678827089</v>
      </c>
      <c r="E567" s="114">
        <v>1036377.5729911291</v>
      </c>
      <c r="F567" s="114">
        <v>1285917.9326546595</v>
      </c>
      <c r="G567" s="114">
        <v>1420812.4076809452</v>
      </c>
      <c r="H567" s="114">
        <v>1472718.6335875927</v>
      </c>
      <c r="I567" s="224">
        <v>1268168.9778609097</v>
      </c>
    </row>
    <row r="568" spans="2:9">
      <c r="B568" s="95" t="s">
        <v>247</v>
      </c>
      <c r="C568" s="114">
        <v>1402971.9284834587</v>
      </c>
      <c r="D568" s="114">
        <v>1032752.8678827089</v>
      </c>
      <c r="E568" s="114">
        <v>1036377.5729911291</v>
      </c>
      <c r="F568" s="114">
        <v>1285917.9326546595</v>
      </c>
      <c r="G568" s="114">
        <v>1420812.4076809452</v>
      </c>
      <c r="H568" s="114">
        <v>1472718.6335875927</v>
      </c>
      <c r="I568" s="224">
        <v>1268168.9778609097</v>
      </c>
    </row>
    <row r="569" spans="2:9">
      <c r="B569" s="112" t="s">
        <v>254</v>
      </c>
      <c r="C569" s="114">
        <v>1234735.2104302035</v>
      </c>
      <c r="D569" s="114">
        <v>884247.76110462158</v>
      </c>
      <c r="E569" s="114">
        <v>858766.68676255282</v>
      </c>
      <c r="F569" s="114">
        <v>962609.55364134698</v>
      </c>
      <c r="G569" s="114">
        <v>900976.53044477268</v>
      </c>
      <c r="H569" s="114">
        <v>928099.89609994681</v>
      </c>
      <c r="I569" s="224">
        <v>775829.30861026014</v>
      </c>
    </row>
    <row r="570" spans="2:9">
      <c r="B570" s="112" t="s">
        <v>255</v>
      </c>
      <c r="C570" s="233">
        <v>0</v>
      </c>
      <c r="D570" s="233">
        <v>0</v>
      </c>
      <c r="E570" s="233">
        <v>0</v>
      </c>
      <c r="F570" s="233">
        <v>0</v>
      </c>
      <c r="G570" s="233">
        <v>0</v>
      </c>
      <c r="H570" s="233">
        <v>0</v>
      </c>
      <c r="I570" s="1071">
        <v>0</v>
      </c>
    </row>
    <row r="571" spans="2:9">
      <c r="B571" s="112" t="s">
        <v>256</v>
      </c>
      <c r="C571" s="114">
        <v>168237.01533104008</v>
      </c>
      <c r="D571" s="114">
        <v>148504.98697097672</v>
      </c>
      <c r="E571" s="114">
        <v>177610.91493698503</v>
      </c>
      <c r="F571" s="114">
        <v>323308.37901331246</v>
      </c>
      <c r="G571" s="114">
        <v>519835.87723617262</v>
      </c>
      <c r="H571" s="114">
        <v>544618.73748764605</v>
      </c>
      <c r="I571" s="224">
        <v>492339.66925064946</v>
      </c>
    </row>
    <row r="572" spans="2:9">
      <c r="B572" s="112" t="s">
        <v>257</v>
      </c>
      <c r="C572" s="823">
        <v>0</v>
      </c>
      <c r="D572" s="823">
        <v>0</v>
      </c>
      <c r="E572" s="823">
        <v>0</v>
      </c>
      <c r="F572" s="823">
        <v>0</v>
      </c>
      <c r="G572" s="823">
        <v>0</v>
      </c>
      <c r="H572" s="823">
        <v>0</v>
      </c>
      <c r="I572" s="823">
        <v>0</v>
      </c>
    </row>
    <row r="573" spans="2:9">
      <c r="B573" s="112" t="s">
        <v>258</v>
      </c>
      <c r="C573" s="823">
        <v>0</v>
      </c>
      <c r="D573" s="823">
        <v>0</v>
      </c>
      <c r="E573" s="823">
        <v>0</v>
      </c>
      <c r="F573" s="823">
        <v>0</v>
      </c>
      <c r="G573" s="823">
        <v>0</v>
      </c>
      <c r="H573" s="823">
        <v>0</v>
      </c>
      <c r="I573" s="823">
        <v>0</v>
      </c>
    </row>
    <row r="574" spans="2:9">
      <c r="B574" s="112" t="s">
        <v>259</v>
      </c>
      <c r="C574" s="823">
        <v>0</v>
      </c>
      <c r="D574" s="823">
        <v>0</v>
      </c>
      <c r="E574" s="823">
        <v>0</v>
      </c>
      <c r="F574" s="823">
        <v>0</v>
      </c>
      <c r="G574" s="823">
        <v>0</v>
      </c>
      <c r="H574" s="823">
        <v>0</v>
      </c>
      <c r="I574" s="823">
        <v>0</v>
      </c>
    </row>
    <row r="575" spans="2:9">
      <c r="B575" s="112" t="s">
        <v>260</v>
      </c>
      <c r="C575" s="823">
        <v>0</v>
      </c>
      <c r="D575" s="823">
        <v>0</v>
      </c>
      <c r="E575" s="823">
        <v>0</v>
      </c>
      <c r="F575" s="823">
        <v>0</v>
      </c>
      <c r="G575" s="823">
        <v>0</v>
      </c>
      <c r="H575" s="823">
        <v>0</v>
      </c>
      <c r="I575" s="823">
        <v>0</v>
      </c>
    </row>
    <row r="576" spans="2:9">
      <c r="B576" s="107" t="s">
        <v>248</v>
      </c>
      <c r="C576" s="114" t="s">
        <v>139</v>
      </c>
      <c r="D576" s="114" t="s">
        <v>139</v>
      </c>
      <c r="E576" s="114" t="s">
        <v>139</v>
      </c>
      <c r="F576" s="114" t="s">
        <v>139</v>
      </c>
      <c r="G576" s="114" t="s">
        <v>139</v>
      </c>
      <c r="H576" s="114" t="s">
        <v>139</v>
      </c>
      <c r="I576" s="114" t="s">
        <v>139</v>
      </c>
    </row>
    <row r="577" spans="1:10">
      <c r="B577" s="112" t="s">
        <v>254</v>
      </c>
      <c r="C577" s="114" t="s">
        <v>139</v>
      </c>
      <c r="D577" s="114" t="s">
        <v>139</v>
      </c>
      <c r="E577" s="114" t="s">
        <v>139</v>
      </c>
      <c r="F577" s="114" t="s">
        <v>139</v>
      </c>
      <c r="G577" s="114" t="s">
        <v>139</v>
      </c>
      <c r="H577" s="114" t="s">
        <v>139</v>
      </c>
      <c r="I577" s="114" t="s">
        <v>139</v>
      </c>
    </row>
    <row r="578" spans="1:10">
      <c r="B578" s="112" t="s">
        <v>255</v>
      </c>
      <c r="C578" s="114" t="s">
        <v>139</v>
      </c>
      <c r="D578" s="114" t="s">
        <v>139</v>
      </c>
      <c r="E578" s="114" t="s">
        <v>139</v>
      </c>
      <c r="F578" s="114" t="s">
        <v>139</v>
      </c>
      <c r="G578" s="114" t="s">
        <v>139</v>
      </c>
      <c r="H578" s="114" t="s">
        <v>139</v>
      </c>
      <c r="I578" s="114" t="s">
        <v>139</v>
      </c>
    </row>
    <row r="579" spans="1:10">
      <c r="B579" s="112" t="s">
        <v>256</v>
      </c>
      <c r="C579" s="114" t="s">
        <v>139</v>
      </c>
      <c r="D579" s="114" t="s">
        <v>139</v>
      </c>
      <c r="E579" s="114" t="s">
        <v>139</v>
      </c>
      <c r="F579" s="114" t="s">
        <v>139</v>
      </c>
      <c r="G579" s="114" t="s">
        <v>139</v>
      </c>
      <c r="H579" s="114" t="s">
        <v>139</v>
      </c>
      <c r="I579" s="114" t="s">
        <v>139</v>
      </c>
    </row>
    <row r="580" spans="1:10">
      <c r="B580" s="112" t="s">
        <v>257</v>
      </c>
      <c r="C580" s="114" t="s">
        <v>139</v>
      </c>
      <c r="D580" s="114" t="s">
        <v>139</v>
      </c>
      <c r="E580" s="114" t="s">
        <v>139</v>
      </c>
      <c r="F580" s="114" t="s">
        <v>139</v>
      </c>
      <c r="G580" s="114" t="s">
        <v>139</v>
      </c>
      <c r="H580" s="114" t="s">
        <v>139</v>
      </c>
      <c r="I580" s="114" t="s">
        <v>139</v>
      </c>
    </row>
    <row r="581" spans="1:10">
      <c r="B581" s="112" t="s">
        <v>258</v>
      </c>
      <c r="C581" s="114" t="s">
        <v>139</v>
      </c>
      <c r="D581" s="114" t="s">
        <v>139</v>
      </c>
      <c r="E581" s="114" t="s">
        <v>139</v>
      </c>
      <c r="F581" s="114" t="s">
        <v>139</v>
      </c>
      <c r="G581" s="114" t="s">
        <v>139</v>
      </c>
      <c r="H581" s="114" t="s">
        <v>139</v>
      </c>
      <c r="I581" s="114" t="s">
        <v>139</v>
      </c>
    </row>
    <row r="582" spans="1:10">
      <c r="B582" s="112" t="s">
        <v>259</v>
      </c>
      <c r="C582" s="114" t="s">
        <v>139</v>
      </c>
      <c r="D582" s="114" t="s">
        <v>139</v>
      </c>
      <c r="E582" s="114" t="s">
        <v>139</v>
      </c>
      <c r="F582" s="114" t="s">
        <v>139</v>
      </c>
      <c r="G582" s="114" t="s">
        <v>139</v>
      </c>
      <c r="H582" s="114" t="s">
        <v>139</v>
      </c>
      <c r="I582" s="114" t="s">
        <v>139</v>
      </c>
    </row>
    <row r="583" spans="1:10">
      <c r="B583" s="112" t="s">
        <v>260</v>
      </c>
      <c r="C583" s="114" t="s">
        <v>139</v>
      </c>
      <c r="D583" s="114" t="s">
        <v>139</v>
      </c>
      <c r="E583" s="114" t="s">
        <v>139</v>
      </c>
      <c r="F583" s="114" t="s">
        <v>139</v>
      </c>
      <c r="G583" s="114" t="s">
        <v>139</v>
      </c>
      <c r="H583" s="114" t="s">
        <v>139</v>
      </c>
      <c r="I583" s="114" t="s">
        <v>139</v>
      </c>
    </row>
    <row r="584" spans="1:10">
      <c r="B584" s="113" t="s">
        <v>253</v>
      </c>
      <c r="C584" s="824">
        <v>81.650000000000006</v>
      </c>
      <c r="D584" s="824">
        <v>81.63</v>
      </c>
      <c r="E584" s="824">
        <v>81.88</v>
      </c>
      <c r="F584" s="824">
        <v>82.98</v>
      </c>
      <c r="G584" s="824">
        <v>80.89</v>
      </c>
      <c r="H584" s="824">
        <v>80.28</v>
      </c>
      <c r="I584" s="824">
        <v>80.198999999999998</v>
      </c>
    </row>
    <row r="585" spans="1:10" s="906" customFormat="1">
      <c r="A585" s="14"/>
      <c r="B585" s="113"/>
      <c r="C585" s="824"/>
      <c r="D585" s="824"/>
      <c r="E585" s="824"/>
      <c r="F585" s="824"/>
      <c r="G585" s="824"/>
      <c r="H585" s="824"/>
      <c r="I585" s="824"/>
      <c r="J585" s="14"/>
    </row>
    <row r="586" spans="1:10" s="906" customFormat="1">
      <c r="A586" s="14"/>
      <c r="B586" s="589" t="s">
        <v>1464</v>
      </c>
      <c r="C586" s="816"/>
      <c r="D586" s="816"/>
      <c r="E586" s="816"/>
      <c r="F586" s="816"/>
      <c r="G586" s="816"/>
      <c r="H586" s="816"/>
      <c r="I586" s="816"/>
      <c r="J586" s="14"/>
    </row>
    <row r="587" spans="1:10" s="906" customFormat="1">
      <c r="A587" s="14"/>
      <c r="B587" s="93" t="s">
        <v>246</v>
      </c>
      <c r="C587" s="114"/>
      <c r="D587" s="114"/>
      <c r="E587" s="114"/>
      <c r="F587" s="114"/>
      <c r="G587" s="114"/>
      <c r="H587" s="114"/>
      <c r="I587" s="224">
        <v>25799.870543867542</v>
      </c>
      <c r="J587" s="14"/>
    </row>
    <row r="588" spans="1:10" s="906" customFormat="1">
      <c r="A588" s="14"/>
      <c r="B588" s="95" t="s">
        <v>247</v>
      </c>
      <c r="C588" s="114"/>
      <c r="D588" s="114"/>
      <c r="E588" s="114"/>
      <c r="F588" s="114"/>
      <c r="G588" s="114"/>
      <c r="H588" s="114"/>
      <c r="I588" s="224">
        <v>25799.870543867542</v>
      </c>
      <c r="J588" s="14"/>
    </row>
    <row r="589" spans="1:10" s="906" customFormat="1">
      <c r="A589" s="14"/>
      <c r="B589" s="112" t="s">
        <v>254</v>
      </c>
      <c r="C589" s="114"/>
      <c r="D589" s="114"/>
      <c r="E589" s="114"/>
      <c r="F589" s="114"/>
      <c r="G589" s="114"/>
      <c r="H589" s="114"/>
      <c r="I589" s="224">
        <v>25799.870543867542</v>
      </c>
      <c r="J589" s="14"/>
    </row>
    <row r="590" spans="1:10" s="906" customFormat="1">
      <c r="A590" s="14"/>
      <c r="B590" s="112" t="s">
        <v>255</v>
      </c>
      <c r="C590" s="233"/>
      <c r="D590" s="233"/>
      <c r="E590" s="233"/>
      <c r="F590" s="233"/>
      <c r="G590" s="233"/>
      <c r="H590" s="233"/>
      <c r="I590" s="233" t="s">
        <v>139</v>
      </c>
      <c r="J590" s="14"/>
    </row>
    <row r="591" spans="1:10" s="906" customFormat="1">
      <c r="A591" s="14"/>
      <c r="B591" s="112" t="s">
        <v>256</v>
      </c>
      <c r="C591" s="114"/>
      <c r="D591" s="114"/>
      <c r="E591" s="114"/>
      <c r="F591" s="114"/>
      <c r="G591" s="114"/>
      <c r="H591" s="114"/>
      <c r="I591" s="114" t="s">
        <v>139</v>
      </c>
      <c r="J591" s="14"/>
    </row>
    <row r="592" spans="1:10" s="906" customFormat="1">
      <c r="A592" s="14"/>
      <c r="B592" s="112" t="s">
        <v>257</v>
      </c>
      <c r="C592" s="823"/>
      <c r="D592" s="823"/>
      <c r="E592" s="823"/>
      <c r="F592" s="823"/>
      <c r="G592" s="823"/>
      <c r="H592" s="823"/>
      <c r="I592" s="823" t="s">
        <v>139</v>
      </c>
      <c r="J592" s="14"/>
    </row>
    <row r="593" spans="1:10" s="906" customFormat="1">
      <c r="A593" s="14"/>
      <c r="B593" s="112" t="s">
        <v>258</v>
      </c>
      <c r="C593" s="823"/>
      <c r="D593" s="823"/>
      <c r="E593" s="823"/>
      <c r="F593" s="823"/>
      <c r="G593" s="823"/>
      <c r="H593" s="823"/>
      <c r="I593" s="823" t="s">
        <v>139</v>
      </c>
      <c r="J593" s="14"/>
    </row>
    <row r="594" spans="1:10" s="906" customFormat="1">
      <c r="A594" s="14"/>
      <c r="B594" s="112" t="s">
        <v>259</v>
      </c>
      <c r="C594" s="823"/>
      <c r="D594" s="823"/>
      <c r="E594" s="823"/>
      <c r="F594" s="823"/>
      <c r="G594" s="823"/>
      <c r="H594" s="823"/>
      <c r="I594" s="823" t="s">
        <v>139</v>
      </c>
      <c r="J594" s="14"/>
    </row>
    <row r="595" spans="1:10" s="906" customFormat="1">
      <c r="A595" s="14"/>
      <c r="B595" s="112" t="s">
        <v>260</v>
      </c>
      <c r="C595" s="823"/>
      <c r="D595" s="823"/>
      <c r="E595" s="823"/>
      <c r="F595" s="823"/>
      <c r="G595" s="823"/>
      <c r="H595" s="823"/>
      <c r="I595" s="823" t="s">
        <v>139</v>
      </c>
      <c r="J595" s="14"/>
    </row>
    <row r="596" spans="1:10" s="906" customFormat="1">
      <c r="A596" s="14"/>
      <c r="B596" s="107" t="s">
        <v>248</v>
      </c>
      <c r="C596" s="114"/>
      <c r="D596" s="114"/>
      <c r="E596" s="114"/>
      <c r="F596" s="114"/>
      <c r="G596" s="114"/>
      <c r="H596" s="114"/>
      <c r="I596" s="114" t="s">
        <v>139</v>
      </c>
      <c r="J596" s="14"/>
    </row>
    <row r="597" spans="1:10" s="906" customFormat="1">
      <c r="A597" s="14"/>
      <c r="B597" s="112" t="s">
        <v>254</v>
      </c>
      <c r="C597" s="114"/>
      <c r="D597" s="114"/>
      <c r="E597" s="114"/>
      <c r="F597" s="114"/>
      <c r="G597" s="114"/>
      <c r="H597" s="114"/>
      <c r="I597" s="114" t="s">
        <v>139</v>
      </c>
      <c r="J597" s="14"/>
    </row>
    <row r="598" spans="1:10" s="906" customFormat="1">
      <c r="A598" s="14"/>
      <c r="B598" s="112" t="s">
        <v>255</v>
      </c>
      <c r="C598" s="114"/>
      <c r="D598" s="114"/>
      <c r="E598" s="114"/>
      <c r="F598" s="114"/>
      <c r="G598" s="114"/>
      <c r="H598" s="114"/>
      <c r="I598" s="114" t="s">
        <v>139</v>
      </c>
      <c r="J598" s="14"/>
    </row>
    <row r="599" spans="1:10" s="906" customFormat="1">
      <c r="A599" s="14"/>
      <c r="B599" s="112" t="s">
        <v>256</v>
      </c>
      <c r="C599" s="114"/>
      <c r="D599" s="114"/>
      <c r="E599" s="114"/>
      <c r="F599" s="114"/>
      <c r="G599" s="114"/>
      <c r="H599" s="114"/>
      <c r="I599" s="114" t="s">
        <v>139</v>
      </c>
      <c r="J599" s="14"/>
    </row>
    <row r="600" spans="1:10" s="906" customFormat="1">
      <c r="A600" s="14"/>
      <c r="B600" s="112" t="s">
        <v>257</v>
      </c>
      <c r="C600" s="114"/>
      <c r="D600" s="114"/>
      <c r="E600" s="114"/>
      <c r="F600" s="114"/>
      <c r="G600" s="114"/>
      <c r="H600" s="114"/>
      <c r="I600" s="114" t="s">
        <v>139</v>
      </c>
      <c r="J600" s="14"/>
    </row>
    <row r="601" spans="1:10" s="906" customFormat="1">
      <c r="A601" s="14"/>
      <c r="B601" s="112" t="s">
        <v>258</v>
      </c>
      <c r="C601" s="114"/>
      <c r="D601" s="114"/>
      <c r="E601" s="114"/>
      <c r="F601" s="114"/>
      <c r="G601" s="114"/>
      <c r="H601" s="114"/>
      <c r="I601" s="114" t="s">
        <v>139</v>
      </c>
      <c r="J601" s="14"/>
    </row>
    <row r="602" spans="1:10" s="906" customFormat="1">
      <c r="A602" s="14"/>
      <c r="B602" s="112" t="s">
        <v>259</v>
      </c>
      <c r="C602" s="114"/>
      <c r="D602" s="114"/>
      <c r="E602" s="114"/>
      <c r="F602" s="114"/>
      <c r="G602" s="114"/>
      <c r="H602" s="114"/>
      <c r="I602" s="114" t="s">
        <v>139</v>
      </c>
      <c r="J602" s="14"/>
    </row>
    <row r="603" spans="1:10" s="906" customFormat="1">
      <c r="A603" s="14"/>
      <c r="B603" s="112" t="s">
        <v>260</v>
      </c>
      <c r="C603" s="114"/>
      <c r="D603" s="114"/>
      <c r="E603" s="114"/>
      <c r="F603" s="114"/>
      <c r="G603" s="114"/>
      <c r="H603" s="114"/>
      <c r="I603" s="114" t="s">
        <v>139</v>
      </c>
      <c r="J603" s="14"/>
    </row>
    <row r="604" spans="1:10" s="906" customFormat="1" ht="15" thickBot="1">
      <c r="A604" s="14"/>
      <c r="B604" s="819" t="s">
        <v>253</v>
      </c>
      <c r="C604" s="826"/>
      <c r="D604" s="826"/>
      <c r="E604" s="826"/>
      <c r="F604" s="826"/>
      <c r="G604" s="826"/>
      <c r="H604" s="826"/>
      <c r="I604" s="826">
        <v>77.504000000000005</v>
      </c>
      <c r="J604" s="14"/>
    </row>
    <row r="605" spans="1:10" ht="15" thickTop="1">
      <c r="B605" s="1320"/>
      <c r="C605" s="1320"/>
      <c r="D605" s="1320"/>
      <c r="E605" s="1320"/>
      <c r="F605" s="1320"/>
      <c r="G605" s="1320"/>
      <c r="H605" s="1320"/>
      <c r="I605" s="1320"/>
    </row>
    <row r="606" spans="1:10">
      <c r="B606" s="1334"/>
      <c r="C606" s="1334"/>
      <c r="D606" s="1334"/>
      <c r="E606" s="1334"/>
      <c r="F606" s="1334"/>
      <c r="G606" s="1334"/>
      <c r="H606" s="1334"/>
      <c r="I606" s="1334"/>
    </row>
    <row r="607" spans="1:10">
      <c r="B607" s="27"/>
    </row>
    <row r="608" spans="1:10">
      <c r="B608" s="1319" t="s">
        <v>34</v>
      </c>
      <c r="C608" s="1319"/>
      <c r="D608" s="1319"/>
      <c r="E608" s="1319"/>
      <c r="F608" s="1319"/>
      <c r="G608" s="1319"/>
      <c r="H608" s="1319"/>
      <c r="I608" s="1319"/>
    </row>
    <row r="609" spans="2:9">
      <c r="B609" s="803" t="s">
        <v>33</v>
      </c>
    </row>
    <row r="610" spans="2:9">
      <c r="B610" s="127" t="s">
        <v>172</v>
      </c>
    </row>
    <row r="611" spans="2:9">
      <c r="B611" s="128"/>
    </row>
    <row r="612" spans="2:9">
      <c r="B612" s="16"/>
      <c r="C612" s="17">
        <v>2014</v>
      </c>
      <c r="D612" s="17">
        <v>2015</v>
      </c>
      <c r="E612" s="17">
        <v>2016</v>
      </c>
      <c r="F612" s="17">
        <v>2017</v>
      </c>
      <c r="G612" s="17">
        <v>2018</v>
      </c>
      <c r="H612" s="17">
        <v>2019</v>
      </c>
      <c r="I612" s="17">
        <v>2020</v>
      </c>
    </row>
    <row r="613" spans="2:9" ht="16.2">
      <c r="B613" s="129" t="s">
        <v>1323</v>
      </c>
    </row>
    <row r="614" spans="2:9">
      <c r="B614" s="93" t="s">
        <v>88</v>
      </c>
      <c r="C614" s="132">
        <v>72</v>
      </c>
      <c r="D614" s="132">
        <v>98</v>
      </c>
      <c r="E614" s="132">
        <v>88</v>
      </c>
      <c r="F614" s="132">
        <v>85</v>
      </c>
      <c r="G614" s="132" t="s">
        <v>139</v>
      </c>
      <c r="H614" s="132" t="s">
        <v>139</v>
      </c>
      <c r="I614" s="132" t="s">
        <v>139</v>
      </c>
    </row>
    <row r="615" spans="2:9">
      <c r="B615" s="96" t="s">
        <v>157</v>
      </c>
      <c r="C615" s="132">
        <v>0</v>
      </c>
      <c r="D615" s="132">
        <v>0</v>
      </c>
      <c r="E615" s="132">
        <v>0</v>
      </c>
      <c r="F615" s="132">
        <v>0</v>
      </c>
      <c r="G615" s="132" t="s">
        <v>139</v>
      </c>
      <c r="H615" s="132" t="s">
        <v>139</v>
      </c>
      <c r="I615" s="132" t="s">
        <v>139</v>
      </c>
    </row>
    <row r="616" spans="2:9">
      <c r="B616" s="96" t="s">
        <v>280</v>
      </c>
      <c r="C616" s="132">
        <v>0</v>
      </c>
      <c r="D616" s="132">
        <v>0</v>
      </c>
      <c r="E616" s="132">
        <v>0</v>
      </c>
      <c r="F616" s="132">
        <v>0</v>
      </c>
      <c r="G616" s="132" t="s">
        <v>139</v>
      </c>
      <c r="H616" s="132" t="s">
        <v>139</v>
      </c>
      <c r="I616" s="132" t="s">
        <v>139</v>
      </c>
    </row>
    <row r="617" spans="2:9">
      <c r="B617" s="96" t="s">
        <v>162</v>
      </c>
      <c r="C617" s="132">
        <v>0</v>
      </c>
      <c r="D617" s="132">
        <v>6</v>
      </c>
      <c r="E617" s="132">
        <v>8</v>
      </c>
      <c r="F617" s="132">
        <v>10</v>
      </c>
      <c r="G617" s="132" t="s">
        <v>139</v>
      </c>
      <c r="H617" s="132" t="s">
        <v>139</v>
      </c>
      <c r="I617" s="132" t="s">
        <v>139</v>
      </c>
    </row>
    <row r="618" spans="2:9">
      <c r="B618" s="96" t="s">
        <v>236</v>
      </c>
      <c r="C618" s="132">
        <v>72</v>
      </c>
      <c r="D618" s="132">
        <v>92</v>
      </c>
      <c r="E618" s="132">
        <v>80</v>
      </c>
      <c r="F618" s="132">
        <v>75</v>
      </c>
      <c r="G618" s="132" t="s">
        <v>139</v>
      </c>
      <c r="H618" s="132" t="s">
        <v>139</v>
      </c>
      <c r="I618" s="132" t="s">
        <v>139</v>
      </c>
    </row>
    <row r="619" spans="2:9">
      <c r="B619" s="96"/>
      <c r="C619" s="132"/>
      <c r="D619" s="132"/>
      <c r="E619" s="132"/>
      <c r="F619" s="132"/>
      <c r="G619" s="132"/>
      <c r="H619" s="132"/>
      <c r="I619" s="132"/>
    </row>
    <row r="620" spans="2:9">
      <c r="B620" s="93" t="s">
        <v>281</v>
      </c>
      <c r="C620" s="132">
        <v>72</v>
      </c>
      <c r="D620" s="132">
        <v>98</v>
      </c>
      <c r="E620" s="132">
        <v>88</v>
      </c>
      <c r="F620" s="132">
        <v>85</v>
      </c>
      <c r="G620" s="132" t="s">
        <v>139</v>
      </c>
      <c r="H620" s="132" t="s">
        <v>139</v>
      </c>
      <c r="I620" s="132" t="s">
        <v>139</v>
      </c>
    </row>
    <row r="621" spans="2:9">
      <c r="B621" s="96" t="s">
        <v>157</v>
      </c>
      <c r="C621" s="132">
        <v>0</v>
      </c>
      <c r="D621" s="132">
        <v>0</v>
      </c>
      <c r="E621" s="132">
        <v>0</v>
      </c>
      <c r="F621" s="132">
        <v>0</v>
      </c>
      <c r="G621" s="132" t="s">
        <v>139</v>
      </c>
      <c r="H621" s="132" t="s">
        <v>139</v>
      </c>
      <c r="I621" s="132" t="s">
        <v>139</v>
      </c>
    </row>
    <row r="622" spans="2:9">
      <c r="B622" s="96" t="s">
        <v>280</v>
      </c>
      <c r="C622" s="132">
        <v>0</v>
      </c>
      <c r="D622" s="132">
        <v>0</v>
      </c>
      <c r="E622" s="132">
        <v>0</v>
      </c>
      <c r="F622" s="132">
        <v>0</v>
      </c>
      <c r="G622" s="132" t="s">
        <v>139</v>
      </c>
      <c r="H622" s="132" t="s">
        <v>139</v>
      </c>
      <c r="I622" s="132" t="s">
        <v>139</v>
      </c>
    </row>
    <row r="623" spans="2:9">
      <c r="B623" s="96" t="s">
        <v>162</v>
      </c>
      <c r="C623" s="132">
        <v>0</v>
      </c>
      <c r="D623" s="132">
        <v>6</v>
      </c>
      <c r="E623" s="132">
        <v>8</v>
      </c>
      <c r="F623" s="132">
        <v>10</v>
      </c>
      <c r="G623" s="132" t="s">
        <v>139</v>
      </c>
      <c r="H623" s="132" t="s">
        <v>139</v>
      </c>
      <c r="I623" s="132" t="s">
        <v>139</v>
      </c>
    </row>
    <row r="624" spans="2:9">
      <c r="B624" s="96" t="s">
        <v>236</v>
      </c>
      <c r="C624" s="132">
        <v>72</v>
      </c>
      <c r="D624" s="132">
        <v>92</v>
      </c>
      <c r="E624" s="132">
        <v>80</v>
      </c>
      <c r="F624" s="132">
        <v>75</v>
      </c>
      <c r="G624" s="132" t="s">
        <v>139</v>
      </c>
      <c r="H624" s="132" t="s">
        <v>139</v>
      </c>
      <c r="I624" s="132" t="s">
        <v>139</v>
      </c>
    </row>
    <row r="625" spans="2:9">
      <c r="B625" s="96"/>
      <c r="C625" s="132"/>
      <c r="D625" s="132"/>
      <c r="E625" s="132"/>
      <c r="F625" s="132"/>
      <c r="G625" s="132"/>
      <c r="H625" s="132"/>
      <c r="I625" s="132"/>
    </row>
    <row r="626" spans="2:9">
      <c r="B626" s="93" t="s">
        <v>282</v>
      </c>
      <c r="C626" s="132">
        <v>0</v>
      </c>
      <c r="D626" s="132">
        <v>0</v>
      </c>
      <c r="E626" s="132">
        <v>0</v>
      </c>
      <c r="F626" s="132">
        <v>0</v>
      </c>
      <c r="G626" s="132" t="s">
        <v>139</v>
      </c>
      <c r="H626" s="132" t="s">
        <v>139</v>
      </c>
      <c r="I626" s="132" t="s">
        <v>139</v>
      </c>
    </row>
    <row r="627" spans="2:9">
      <c r="B627" s="96" t="s">
        <v>157</v>
      </c>
      <c r="C627" s="132">
        <v>0</v>
      </c>
      <c r="D627" s="132">
        <v>0</v>
      </c>
      <c r="E627" s="132">
        <v>0</v>
      </c>
      <c r="F627" s="132">
        <v>0</v>
      </c>
      <c r="G627" s="132" t="s">
        <v>139</v>
      </c>
      <c r="H627" s="132" t="s">
        <v>139</v>
      </c>
      <c r="I627" s="132" t="s">
        <v>139</v>
      </c>
    </row>
    <row r="628" spans="2:9">
      <c r="B628" s="96" t="s">
        <v>280</v>
      </c>
      <c r="C628" s="132">
        <v>0</v>
      </c>
      <c r="D628" s="132">
        <v>0</v>
      </c>
      <c r="E628" s="132">
        <v>0</v>
      </c>
      <c r="F628" s="132">
        <v>0</v>
      </c>
      <c r="G628" s="132" t="s">
        <v>139</v>
      </c>
      <c r="H628" s="132" t="s">
        <v>139</v>
      </c>
      <c r="I628" s="132" t="s">
        <v>139</v>
      </c>
    </row>
    <row r="629" spans="2:9">
      <c r="B629" s="96" t="s">
        <v>162</v>
      </c>
      <c r="C629" s="132">
        <v>0</v>
      </c>
      <c r="D629" s="132">
        <v>0</v>
      </c>
      <c r="E629" s="132">
        <v>0</v>
      </c>
      <c r="F629" s="132">
        <v>0</v>
      </c>
      <c r="G629" s="132" t="s">
        <v>139</v>
      </c>
      <c r="H629" s="132" t="s">
        <v>139</v>
      </c>
      <c r="I629" s="132" t="s">
        <v>139</v>
      </c>
    </row>
    <row r="630" spans="2:9">
      <c r="B630" s="96" t="s">
        <v>236</v>
      </c>
      <c r="C630" s="132">
        <v>0</v>
      </c>
      <c r="D630" s="132">
        <v>0</v>
      </c>
      <c r="E630" s="132">
        <v>0</v>
      </c>
      <c r="F630" s="132">
        <v>0</v>
      </c>
      <c r="G630" s="132" t="s">
        <v>139</v>
      </c>
      <c r="H630" s="132" t="s">
        <v>139</v>
      </c>
      <c r="I630" s="132" t="s">
        <v>139</v>
      </c>
    </row>
    <row r="631" spans="2:9">
      <c r="B631" s="96"/>
      <c r="C631" s="132"/>
      <c r="D631" s="132"/>
      <c r="E631" s="132"/>
      <c r="F631" s="132"/>
      <c r="G631" s="132"/>
      <c r="H631" s="132"/>
      <c r="I631" s="132"/>
    </row>
    <row r="632" spans="2:9" ht="15.6">
      <c r="B632" s="92" t="s">
        <v>1324</v>
      </c>
      <c r="C632" s="132"/>
      <c r="D632" s="132"/>
      <c r="E632" s="132"/>
      <c r="F632" s="132"/>
      <c r="G632" s="132"/>
      <c r="H632" s="132"/>
      <c r="I632" s="132"/>
    </row>
    <row r="633" spans="2:9">
      <c r="B633" s="93" t="s">
        <v>88</v>
      </c>
      <c r="C633" s="132" t="s">
        <v>139</v>
      </c>
      <c r="D633" s="132" t="s">
        <v>139</v>
      </c>
      <c r="E633" s="132" t="s">
        <v>139</v>
      </c>
      <c r="F633" s="132" t="s">
        <v>139</v>
      </c>
      <c r="G633" s="132">
        <v>87</v>
      </c>
      <c r="H633" s="132">
        <v>89</v>
      </c>
      <c r="I633" s="132">
        <v>90</v>
      </c>
    </row>
    <row r="634" spans="2:9">
      <c r="B634" s="96" t="s">
        <v>157</v>
      </c>
      <c r="C634" s="132" t="s">
        <v>139</v>
      </c>
      <c r="D634" s="132" t="s">
        <v>139</v>
      </c>
      <c r="E634" s="132" t="s">
        <v>139</v>
      </c>
      <c r="F634" s="132" t="s">
        <v>139</v>
      </c>
      <c r="G634" s="132">
        <v>0</v>
      </c>
      <c r="H634" s="132">
        <v>0</v>
      </c>
      <c r="I634" s="132">
        <v>0</v>
      </c>
    </row>
    <row r="635" spans="2:9">
      <c r="B635" s="96" t="s">
        <v>280</v>
      </c>
      <c r="C635" s="132" t="s">
        <v>139</v>
      </c>
      <c r="D635" s="132" t="s">
        <v>139</v>
      </c>
      <c r="E635" s="132" t="s">
        <v>139</v>
      </c>
      <c r="F635" s="132" t="s">
        <v>139</v>
      </c>
      <c r="G635" s="132">
        <v>0</v>
      </c>
      <c r="H635" s="132">
        <v>0</v>
      </c>
      <c r="I635" s="132">
        <v>0</v>
      </c>
    </row>
    <row r="636" spans="2:9">
      <c r="B636" s="96" t="s">
        <v>162</v>
      </c>
      <c r="C636" s="132" t="s">
        <v>139</v>
      </c>
      <c r="D636" s="132" t="s">
        <v>139</v>
      </c>
      <c r="E636" s="132" t="s">
        <v>139</v>
      </c>
      <c r="F636" s="132" t="s">
        <v>139</v>
      </c>
      <c r="G636" s="132">
        <v>9</v>
      </c>
      <c r="H636" s="132">
        <v>9</v>
      </c>
      <c r="I636" s="132">
        <v>10</v>
      </c>
    </row>
    <row r="637" spans="2:9">
      <c r="B637" s="96" t="s">
        <v>236</v>
      </c>
      <c r="C637" s="132" t="s">
        <v>139</v>
      </c>
      <c r="D637" s="132" t="s">
        <v>139</v>
      </c>
      <c r="E637" s="132" t="s">
        <v>139</v>
      </c>
      <c r="F637" s="132" t="s">
        <v>139</v>
      </c>
      <c r="G637" s="132">
        <v>78</v>
      </c>
      <c r="H637" s="132">
        <v>80</v>
      </c>
      <c r="I637" s="132">
        <v>80</v>
      </c>
    </row>
    <row r="638" spans="2:9">
      <c r="B638" s="96"/>
      <c r="C638" s="132"/>
      <c r="D638" s="132"/>
      <c r="E638" s="132"/>
      <c r="F638" s="132"/>
      <c r="G638" s="132"/>
      <c r="H638" s="132"/>
      <c r="I638" s="132"/>
    </row>
    <row r="639" spans="2:9">
      <c r="B639" s="93" t="s">
        <v>281</v>
      </c>
      <c r="C639" s="132" t="s">
        <v>139</v>
      </c>
      <c r="D639" s="132" t="s">
        <v>139</v>
      </c>
      <c r="E639" s="132" t="s">
        <v>139</v>
      </c>
      <c r="F639" s="132" t="s">
        <v>139</v>
      </c>
      <c r="G639" s="132">
        <v>87</v>
      </c>
      <c r="H639" s="132">
        <v>89</v>
      </c>
      <c r="I639" s="132">
        <v>90</v>
      </c>
    </row>
    <row r="640" spans="2:9">
      <c r="B640" s="96" t="s">
        <v>157</v>
      </c>
      <c r="C640" s="132" t="s">
        <v>139</v>
      </c>
      <c r="D640" s="132" t="s">
        <v>139</v>
      </c>
      <c r="E640" s="132" t="s">
        <v>139</v>
      </c>
      <c r="F640" s="132" t="s">
        <v>139</v>
      </c>
      <c r="G640" s="132">
        <v>0</v>
      </c>
      <c r="H640" s="132">
        <v>0</v>
      </c>
      <c r="I640" s="132">
        <v>0</v>
      </c>
    </row>
    <row r="641" spans="2:9">
      <c r="B641" s="96" t="s">
        <v>280</v>
      </c>
      <c r="C641" s="132" t="s">
        <v>139</v>
      </c>
      <c r="D641" s="132" t="s">
        <v>139</v>
      </c>
      <c r="E641" s="132" t="s">
        <v>139</v>
      </c>
      <c r="F641" s="132" t="s">
        <v>139</v>
      </c>
      <c r="G641" s="132">
        <v>0</v>
      </c>
      <c r="H641" s="132">
        <v>0</v>
      </c>
      <c r="I641" s="132">
        <v>0</v>
      </c>
    </row>
    <row r="642" spans="2:9">
      <c r="B642" s="96" t="s">
        <v>162</v>
      </c>
      <c r="C642" s="132" t="s">
        <v>139</v>
      </c>
      <c r="D642" s="132" t="s">
        <v>139</v>
      </c>
      <c r="E642" s="132" t="s">
        <v>139</v>
      </c>
      <c r="F642" s="132" t="s">
        <v>139</v>
      </c>
      <c r="G642" s="132">
        <v>9</v>
      </c>
      <c r="H642" s="132">
        <v>9</v>
      </c>
      <c r="I642" s="132">
        <v>10</v>
      </c>
    </row>
    <row r="643" spans="2:9">
      <c r="B643" s="96" t="s">
        <v>236</v>
      </c>
      <c r="C643" s="132" t="s">
        <v>139</v>
      </c>
      <c r="D643" s="132" t="s">
        <v>139</v>
      </c>
      <c r="E643" s="132" t="s">
        <v>139</v>
      </c>
      <c r="F643" s="132" t="s">
        <v>139</v>
      </c>
      <c r="G643" s="132">
        <v>78</v>
      </c>
      <c r="H643" s="132">
        <v>80</v>
      </c>
      <c r="I643" s="132">
        <v>80</v>
      </c>
    </row>
    <row r="644" spans="2:9">
      <c r="B644" s="96"/>
      <c r="C644" s="132"/>
      <c r="D644" s="132"/>
      <c r="E644" s="132"/>
      <c r="F644" s="132"/>
      <c r="G644" s="132"/>
      <c r="H644" s="132"/>
      <c r="I644" s="132"/>
    </row>
    <row r="645" spans="2:9">
      <c r="B645" s="93" t="s">
        <v>282</v>
      </c>
      <c r="C645" s="132" t="s">
        <v>139</v>
      </c>
      <c r="D645" s="132" t="s">
        <v>139</v>
      </c>
      <c r="E645" s="132" t="s">
        <v>139</v>
      </c>
      <c r="F645" s="132" t="s">
        <v>139</v>
      </c>
      <c r="G645" s="132">
        <v>0</v>
      </c>
      <c r="H645" s="132">
        <v>0</v>
      </c>
      <c r="I645" s="132">
        <v>0</v>
      </c>
    </row>
    <row r="646" spans="2:9">
      <c r="B646" s="96" t="s">
        <v>157</v>
      </c>
      <c r="C646" s="132" t="s">
        <v>139</v>
      </c>
      <c r="D646" s="132" t="s">
        <v>139</v>
      </c>
      <c r="E646" s="132" t="s">
        <v>139</v>
      </c>
      <c r="F646" s="132" t="s">
        <v>139</v>
      </c>
      <c r="G646" s="132">
        <v>0</v>
      </c>
      <c r="H646" s="132">
        <v>0</v>
      </c>
      <c r="I646" s="132">
        <v>0</v>
      </c>
    </row>
    <row r="647" spans="2:9">
      <c r="B647" s="96" t="s">
        <v>280</v>
      </c>
      <c r="C647" s="132" t="s">
        <v>139</v>
      </c>
      <c r="D647" s="132" t="s">
        <v>139</v>
      </c>
      <c r="E647" s="132" t="s">
        <v>139</v>
      </c>
      <c r="F647" s="132" t="s">
        <v>139</v>
      </c>
      <c r="G647" s="132">
        <v>0</v>
      </c>
      <c r="H647" s="132">
        <v>0</v>
      </c>
      <c r="I647" s="132">
        <v>0</v>
      </c>
    </row>
    <row r="648" spans="2:9">
      <c r="B648" s="96" t="s">
        <v>162</v>
      </c>
      <c r="C648" s="132" t="s">
        <v>139</v>
      </c>
      <c r="D648" s="132" t="s">
        <v>139</v>
      </c>
      <c r="E648" s="132" t="s">
        <v>139</v>
      </c>
      <c r="F648" s="132" t="s">
        <v>139</v>
      </c>
      <c r="G648" s="132">
        <v>0</v>
      </c>
      <c r="H648" s="132">
        <v>0</v>
      </c>
      <c r="I648" s="132">
        <v>0</v>
      </c>
    </row>
    <row r="649" spans="2:9" ht="15" thickBot="1">
      <c r="B649" s="96" t="s">
        <v>236</v>
      </c>
      <c r="C649" s="105" t="s">
        <v>139</v>
      </c>
      <c r="D649" s="105" t="s">
        <v>139</v>
      </c>
      <c r="E649" s="105" t="s">
        <v>139</v>
      </c>
      <c r="F649" s="105" t="s">
        <v>139</v>
      </c>
      <c r="G649" s="105">
        <v>0</v>
      </c>
      <c r="H649" s="105">
        <v>0</v>
      </c>
      <c r="I649" s="105">
        <v>0</v>
      </c>
    </row>
    <row r="650" spans="2:9" ht="15" thickTop="1">
      <c r="B650" s="1320" t="s">
        <v>1325</v>
      </c>
      <c r="C650" s="1320"/>
      <c r="D650" s="1320"/>
      <c r="E650" s="1320"/>
      <c r="F650" s="1320"/>
      <c r="G650" s="1320"/>
      <c r="H650" s="1320"/>
      <c r="I650" s="1320"/>
    </row>
    <row r="651" spans="2:9">
      <c r="B651" s="1334" t="s">
        <v>1326</v>
      </c>
      <c r="C651" s="1334"/>
      <c r="D651" s="1334"/>
      <c r="E651" s="1334"/>
      <c r="F651" s="1334"/>
      <c r="G651" s="1334"/>
      <c r="H651" s="1334"/>
      <c r="I651" s="1334"/>
    </row>
    <row r="652" spans="2:9">
      <c r="B652" s="134"/>
    </row>
    <row r="653" spans="2:9">
      <c r="B653" s="1319" t="s">
        <v>36</v>
      </c>
      <c r="C653" s="1319"/>
      <c r="D653" s="1319"/>
      <c r="E653" s="1319"/>
      <c r="F653" s="1319"/>
      <c r="G653" s="1319"/>
      <c r="H653" s="1319"/>
      <c r="I653" s="1319"/>
    </row>
    <row r="654" spans="2:9">
      <c r="B654" s="803" t="s">
        <v>35</v>
      </c>
    </row>
    <row r="655" spans="2:9">
      <c r="B655" s="127" t="s">
        <v>288</v>
      </c>
    </row>
    <row r="656" spans="2:9">
      <c r="B656" s="134"/>
    </row>
    <row r="657" spans="2:9">
      <c r="B657" s="16"/>
      <c r="C657" s="17">
        <v>2014</v>
      </c>
      <c r="D657" s="17">
        <v>2015</v>
      </c>
      <c r="E657" s="17">
        <v>2016</v>
      </c>
      <c r="F657" s="17">
        <v>2017</v>
      </c>
      <c r="G657" s="17">
        <v>2018</v>
      </c>
      <c r="H657" s="17">
        <v>2019</v>
      </c>
      <c r="I657" s="17">
        <v>2020</v>
      </c>
    </row>
    <row r="658" spans="2:9" ht="15.6">
      <c r="B658" s="92" t="s">
        <v>1327</v>
      </c>
    </row>
    <row r="659" spans="2:9">
      <c r="B659" s="93" t="s">
        <v>290</v>
      </c>
      <c r="C659" s="392">
        <v>1.2050000000000001</v>
      </c>
      <c r="D659" s="392">
        <v>1.224</v>
      </c>
      <c r="E659" s="392">
        <v>1.262</v>
      </c>
      <c r="F659" s="392">
        <v>1.26</v>
      </c>
      <c r="G659" s="392" t="s">
        <v>139</v>
      </c>
      <c r="H659" s="392" t="s">
        <v>139</v>
      </c>
      <c r="I659" s="392" t="s">
        <v>139</v>
      </c>
    </row>
    <row r="660" spans="2:9">
      <c r="B660" s="96" t="s">
        <v>291</v>
      </c>
      <c r="C660" s="827">
        <v>0.28000000000000003</v>
      </c>
      <c r="D660" s="827">
        <v>0.29699999999999999</v>
      </c>
      <c r="E660" s="827">
        <v>0.313</v>
      </c>
      <c r="F660" s="827">
        <v>0.32800000000000001</v>
      </c>
      <c r="G660" s="827" t="s">
        <v>139</v>
      </c>
      <c r="H660" s="827" t="s">
        <v>139</v>
      </c>
      <c r="I660" s="827" t="s">
        <v>139</v>
      </c>
    </row>
    <row r="661" spans="2:9">
      <c r="B661" s="136" t="s">
        <v>292</v>
      </c>
      <c r="C661" s="827">
        <v>0</v>
      </c>
      <c r="D661" s="827">
        <v>0</v>
      </c>
      <c r="E661" s="827">
        <v>0</v>
      </c>
      <c r="F661" s="827">
        <v>0</v>
      </c>
      <c r="G661" s="827" t="s">
        <v>139</v>
      </c>
      <c r="H661" s="827" t="s">
        <v>139</v>
      </c>
      <c r="I661" s="827" t="s">
        <v>139</v>
      </c>
    </row>
    <row r="662" spans="2:9">
      <c r="B662" s="136" t="s">
        <v>293</v>
      </c>
      <c r="C662" s="827">
        <v>0.28000000000000003</v>
      </c>
      <c r="D662" s="827">
        <v>0.29699999999999999</v>
      </c>
      <c r="E662" s="827">
        <v>0.313</v>
      </c>
      <c r="F662" s="827">
        <v>0.32800000000000001</v>
      </c>
      <c r="G662" s="827" t="s">
        <v>139</v>
      </c>
      <c r="H662" s="827" t="s">
        <v>139</v>
      </c>
      <c r="I662" s="827" t="s">
        <v>139</v>
      </c>
    </row>
    <row r="663" spans="2:9">
      <c r="B663" s="96" t="s">
        <v>294</v>
      </c>
      <c r="C663" s="827">
        <v>0.752</v>
      </c>
      <c r="D663" s="827">
        <v>0.75700000000000001</v>
      </c>
      <c r="E663" s="827">
        <v>0.77800000000000002</v>
      </c>
      <c r="F663" s="827">
        <v>0.748</v>
      </c>
      <c r="G663" s="827" t="s">
        <v>139</v>
      </c>
      <c r="H663" s="827" t="s">
        <v>139</v>
      </c>
      <c r="I663" s="827" t="s">
        <v>139</v>
      </c>
    </row>
    <row r="664" spans="2:9">
      <c r="B664" s="96" t="s">
        <v>236</v>
      </c>
      <c r="C664" s="827">
        <v>0.17299999999999999</v>
      </c>
      <c r="D664" s="827">
        <v>0.17</v>
      </c>
      <c r="E664" s="827">
        <v>0.17100000000000001</v>
      </c>
      <c r="F664" s="827">
        <v>0.184</v>
      </c>
      <c r="G664" s="827" t="s">
        <v>139</v>
      </c>
      <c r="H664" s="827" t="s">
        <v>139</v>
      </c>
      <c r="I664" s="827" t="s">
        <v>139</v>
      </c>
    </row>
    <row r="665" spans="2:9">
      <c r="B665" s="96"/>
      <c r="C665" s="827"/>
      <c r="D665" s="827"/>
      <c r="E665" s="827"/>
      <c r="F665" s="827"/>
      <c r="G665" s="827"/>
      <c r="H665" s="827"/>
      <c r="I665" s="827"/>
    </row>
    <row r="666" spans="2:9" ht="15.6">
      <c r="B666" s="92" t="s">
        <v>1328</v>
      </c>
      <c r="C666" s="827"/>
      <c r="D666" s="827"/>
      <c r="E666" s="827"/>
      <c r="F666" s="827"/>
      <c r="G666" s="827"/>
      <c r="H666" s="827"/>
      <c r="I666" s="827"/>
    </row>
    <row r="667" spans="2:9">
      <c r="B667" s="93" t="s">
        <v>290</v>
      </c>
      <c r="C667" s="827" t="s">
        <v>139</v>
      </c>
      <c r="D667" s="827" t="s">
        <v>139</v>
      </c>
      <c r="E667" s="827" t="s">
        <v>139</v>
      </c>
      <c r="F667" s="827" t="s">
        <v>139</v>
      </c>
      <c r="G667" s="827">
        <v>1.129</v>
      </c>
      <c r="H667" s="827">
        <v>1.3</v>
      </c>
      <c r="I667" s="827">
        <v>1.7150000000000001</v>
      </c>
    </row>
    <row r="668" spans="2:9">
      <c r="B668" s="96" t="s">
        <v>291</v>
      </c>
      <c r="C668" s="828" t="s">
        <v>139</v>
      </c>
      <c r="D668" s="828" t="s">
        <v>139</v>
      </c>
      <c r="E668" s="828" t="s">
        <v>139</v>
      </c>
      <c r="F668" s="828" t="s">
        <v>139</v>
      </c>
      <c r="G668" s="828">
        <v>0.17599999999999999</v>
      </c>
      <c r="H668" s="828">
        <v>0.127</v>
      </c>
      <c r="I668" s="828">
        <v>7.2999999999999995E-2</v>
      </c>
    </row>
    <row r="669" spans="2:9">
      <c r="B669" s="136" t="s">
        <v>292</v>
      </c>
      <c r="C669" s="827" t="s">
        <v>139</v>
      </c>
      <c r="D669" s="827" t="s">
        <v>139</v>
      </c>
      <c r="E669" s="827" t="s">
        <v>139</v>
      </c>
      <c r="F669" s="827" t="s">
        <v>139</v>
      </c>
      <c r="G669" s="827">
        <v>0</v>
      </c>
      <c r="H669" s="827">
        <v>0</v>
      </c>
      <c r="I669" s="827">
        <v>0</v>
      </c>
    </row>
    <row r="670" spans="2:9">
      <c r="B670" s="136" t="s">
        <v>293</v>
      </c>
      <c r="C670" s="827" t="s">
        <v>139</v>
      </c>
      <c r="D670" s="827" t="s">
        <v>139</v>
      </c>
      <c r="E670" s="827" t="s">
        <v>139</v>
      </c>
      <c r="F670" s="827" t="s">
        <v>139</v>
      </c>
      <c r="G670" s="827">
        <v>0.17599999999999999</v>
      </c>
      <c r="H670" s="827">
        <v>0.127</v>
      </c>
      <c r="I670" s="827">
        <v>7.2999999999999995E-2</v>
      </c>
    </row>
    <row r="671" spans="2:9">
      <c r="B671" s="96" t="s">
        <v>294</v>
      </c>
      <c r="C671" s="827" t="s">
        <v>139</v>
      </c>
      <c r="D671" s="827" t="s">
        <v>139</v>
      </c>
      <c r="E671" s="827" t="s">
        <v>139</v>
      </c>
      <c r="F671" s="827" t="s">
        <v>139</v>
      </c>
      <c r="G671" s="827">
        <v>0.73899999999999999</v>
      </c>
      <c r="H671" s="827">
        <v>0.90100000000000002</v>
      </c>
      <c r="I671" s="827">
        <v>1.3029999999999999</v>
      </c>
    </row>
    <row r="672" spans="2:9" ht="15" thickBot="1">
      <c r="B672" s="133" t="s">
        <v>236</v>
      </c>
      <c r="C672" s="827" t="s">
        <v>139</v>
      </c>
      <c r="D672" s="827" t="s">
        <v>139</v>
      </c>
      <c r="E672" s="827" t="s">
        <v>139</v>
      </c>
      <c r="F672" s="827" t="s">
        <v>139</v>
      </c>
      <c r="G672" s="827">
        <v>0.214</v>
      </c>
      <c r="H672" s="827">
        <v>0.27200000000000002</v>
      </c>
      <c r="I672" s="827">
        <v>0.33900000000000002</v>
      </c>
    </row>
    <row r="673" spans="1:10" ht="15" thickTop="1">
      <c r="B673" s="1320" t="s">
        <v>1325</v>
      </c>
      <c r="C673" s="1320"/>
      <c r="D673" s="1320"/>
      <c r="E673" s="1320"/>
      <c r="F673" s="1320"/>
      <c r="G673" s="1320"/>
      <c r="H673" s="1320"/>
      <c r="I673" s="1320"/>
    </row>
    <row r="674" spans="1:10">
      <c r="A674" s="829"/>
      <c r="B674" s="1334" t="s">
        <v>1329</v>
      </c>
      <c r="C674" s="1334"/>
      <c r="D674" s="1334"/>
      <c r="E674" s="1334"/>
      <c r="F674" s="1334"/>
      <c r="G674" s="1334"/>
      <c r="H674" s="1334"/>
      <c r="I674" s="1334"/>
      <c r="J674" s="829"/>
    </row>
    <row r="675" spans="1:10">
      <c r="B675" s="141"/>
    </row>
    <row r="676" spans="1:10">
      <c r="B676" s="1319" t="s">
        <v>38</v>
      </c>
      <c r="C676" s="1319"/>
      <c r="D676" s="1319"/>
      <c r="E676" s="1319"/>
      <c r="F676" s="1319"/>
      <c r="G676" s="1319"/>
      <c r="H676" s="1319"/>
      <c r="I676" s="1319"/>
    </row>
    <row r="677" spans="1:10">
      <c r="B677" s="803" t="s">
        <v>37</v>
      </c>
    </row>
    <row r="678" spans="1:10">
      <c r="B678" s="142" t="s">
        <v>115</v>
      </c>
    </row>
    <row r="679" spans="1:10">
      <c r="B679" s="143"/>
    </row>
    <row r="680" spans="1:10">
      <c r="B680" s="16"/>
      <c r="C680" s="17">
        <v>2014</v>
      </c>
      <c r="D680" s="17">
        <v>2015</v>
      </c>
      <c r="E680" s="17">
        <v>2016</v>
      </c>
      <c r="F680" s="17">
        <v>2017</v>
      </c>
      <c r="G680" s="17">
        <v>2018</v>
      </c>
      <c r="H680" s="17">
        <v>2019</v>
      </c>
      <c r="I680" s="17">
        <v>2020</v>
      </c>
    </row>
    <row r="681" spans="1:10" ht="15.6">
      <c r="B681" s="44" t="s">
        <v>1330</v>
      </c>
      <c r="C681" s="203"/>
      <c r="D681" s="203"/>
      <c r="E681" s="203"/>
      <c r="F681" s="203"/>
      <c r="G681" s="203"/>
      <c r="H681" s="203"/>
      <c r="I681" s="203"/>
    </row>
    <row r="682" spans="1:10">
      <c r="B682" s="93" t="s">
        <v>304</v>
      </c>
      <c r="C682" s="29">
        <v>841860.62526134693</v>
      </c>
      <c r="D682" s="29">
        <v>488379.14648588415</v>
      </c>
      <c r="E682" s="29">
        <v>757312.731919938</v>
      </c>
      <c r="F682" s="29">
        <v>955552.06344556529</v>
      </c>
      <c r="G682" s="29" t="s">
        <v>139</v>
      </c>
      <c r="H682" s="36" t="s">
        <v>139</v>
      </c>
      <c r="I682" s="36" t="s">
        <v>139</v>
      </c>
    </row>
    <row r="683" spans="1:10">
      <c r="B683" s="93"/>
      <c r="C683" s="203"/>
      <c r="D683" s="203"/>
      <c r="E683" s="203"/>
      <c r="F683" s="203"/>
      <c r="G683" s="203"/>
      <c r="H683" s="203"/>
      <c r="I683" s="203"/>
    </row>
    <row r="684" spans="1:10" ht="15.6">
      <c r="B684" s="92" t="s">
        <v>1328</v>
      </c>
      <c r="C684" s="203"/>
      <c r="D684" s="203"/>
      <c r="E684" s="203"/>
      <c r="F684" s="203"/>
      <c r="G684" s="203"/>
      <c r="H684" s="203"/>
      <c r="I684" s="203"/>
    </row>
    <row r="685" spans="1:10" ht="15" thickBot="1">
      <c r="B685" s="144" t="s">
        <v>304</v>
      </c>
      <c r="C685" s="105" t="s">
        <v>139</v>
      </c>
      <c r="D685" s="105" t="s">
        <v>139</v>
      </c>
      <c r="E685" s="105" t="s">
        <v>139</v>
      </c>
      <c r="F685" s="105" t="s">
        <v>139</v>
      </c>
      <c r="G685" s="105">
        <v>918110.22501334269</v>
      </c>
      <c r="H685" s="23">
        <v>1184209.6934028431</v>
      </c>
      <c r="I685" s="949">
        <v>988644.6714260974</v>
      </c>
    </row>
    <row r="686" spans="1:10" ht="15.6" thickTop="1" thickBot="1">
      <c r="B686" s="1320" t="s">
        <v>1325</v>
      </c>
      <c r="C686" s="1320"/>
      <c r="D686" s="1320"/>
      <c r="E686" s="1320"/>
      <c r="F686" s="1320"/>
      <c r="G686" s="1320"/>
      <c r="H686" s="1320"/>
      <c r="I686" s="1320"/>
    </row>
    <row r="687" spans="1:10" ht="15" thickTop="1">
      <c r="B687" s="1324" t="s">
        <v>1331</v>
      </c>
      <c r="C687" s="1320"/>
      <c r="D687" s="1320"/>
      <c r="E687" s="1320"/>
      <c r="F687" s="1320"/>
      <c r="G687" s="1320"/>
      <c r="H687" s="1320"/>
      <c r="I687" s="1320"/>
    </row>
    <row r="688" spans="1:10">
      <c r="B688" s="27"/>
    </row>
    <row r="689" spans="2:9">
      <c r="B689" s="1319" t="s">
        <v>40</v>
      </c>
      <c r="C689" s="1319"/>
      <c r="D689" s="1319"/>
      <c r="E689" s="1319"/>
      <c r="F689" s="1319"/>
      <c r="G689" s="1319"/>
      <c r="H689" s="1319"/>
      <c r="I689" s="1319"/>
    </row>
    <row r="690" spans="2:9">
      <c r="B690" s="803" t="s">
        <v>39</v>
      </c>
    </row>
    <row r="691" spans="2:9">
      <c r="B691" s="142" t="s">
        <v>271</v>
      </c>
    </row>
    <row r="692" spans="2:9">
      <c r="B692" s="141"/>
    </row>
    <row r="693" spans="2:9">
      <c r="B693" s="16"/>
      <c r="C693" s="17">
        <v>2014</v>
      </c>
      <c r="D693" s="17">
        <v>2015</v>
      </c>
      <c r="E693" s="17">
        <v>2016</v>
      </c>
      <c r="F693" s="17">
        <v>2017</v>
      </c>
      <c r="G693" s="17">
        <v>2018</v>
      </c>
      <c r="H693" s="17">
        <v>2019</v>
      </c>
      <c r="I693" s="17">
        <v>2020</v>
      </c>
    </row>
    <row r="694" spans="2:9" ht="15.6">
      <c r="B694" s="44" t="s">
        <v>1330</v>
      </c>
      <c r="C694" s="86"/>
      <c r="D694" s="86"/>
      <c r="E694" s="86"/>
      <c r="F694" s="86"/>
      <c r="G694" s="86"/>
      <c r="H694" s="86"/>
      <c r="I694" s="86"/>
    </row>
    <row r="695" spans="2:9">
      <c r="B695" s="93" t="s">
        <v>306</v>
      </c>
      <c r="C695" s="86">
        <v>203848.39</v>
      </c>
      <c r="D695" s="86">
        <v>230217.75799999997</v>
      </c>
      <c r="E695" s="86">
        <v>245610.30300000001</v>
      </c>
      <c r="F695" s="86">
        <v>245395.59299999999</v>
      </c>
      <c r="G695" s="86" t="s">
        <v>139</v>
      </c>
      <c r="H695" s="86" t="s">
        <v>139</v>
      </c>
      <c r="I695" s="86" t="s">
        <v>139</v>
      </c>
    </row>
    <row r="696" spans="2:9">
      <c r="B696" s="96" t="s">
        <v>291</v>
      </c>
      <c r="C696" s="86">
        <v>2.0019999999999998</v>
      </c>
      <c r="D696" s="86">
        <v>1.8680000000000001</v>
      </c>
      <c r="E696" s="86">
        <v>2.9089999999999998</v>
      </c>
      <c r="F696" s="86">
        <v>2.5049999999999999</v>
      </c>
      <c r="G696" s="86" t="s">
        <v>139</v>
      </c>
      <c r="H696" s="86" t="s">
        <v>139</v>
      </c>
      <c r="I696" s="86" t="s">
        <v>139</v>
      </c>
    </row>
    <row r="697" spans="2:9">
      <c r="B697" s="136" t="s">
        <v>292</v>
      </c>
      <c r="C697" s="48">
        <v>0</v>
      </c>
      <c r="D697" s="48">
        <v>0</v>
      </c>
      <c r="E697" s="48">
        <v>0</v>
      </c>
      <c r="F697" s="48">
        <v>0</v>
      </c>
      <c r="G697" s="48" t="s">
        <v>139</v>
      </c>
      <c r="H697" s="48" t="s">
        <v>139</v>
      </c>
      <c r="I697" s="48" t="s">
        <v>139</v>
      </c>
    </row>
    <row r="698" spans="2:9">
      <c r="B698" s="136" t="s">
        <v>293</v>
      </c>
      <c r="C698" s="86">
        <v>2.0019999999999998</v>
      </c>
      <c r="D698" s="86">
        <v>1.8680000000000001</v>
      </c>
      <c r="E698" s="86">
        <v>2.9089999999999998</v>
      </c>
      <c r="F698" s="86">
        <v>2.5049999999999999</v>
      </c>
      <c r="G698" s="86" t="s">
        <v>139</v>
      </c>
      <c r="H698" s="86" t="s">
        <v>139</v>
      </c>
      <c r="I698" s="86" t="s">
        <v>139</v>
      </c>
    </row>
    <row r="699" spans="2:9">
      <c r="B699" s="96" t="s">
        <v>294</v>
      </c>
      <c r="C699" s="86">
        <v>201405.68700000001</v>
      </c>
      <c r="D699" s="86">
        <v>224808.49799999999</v>
      </c>
      <c r="E699" s="86">
        <v>238942.88399999999</v>
      </c>
      <c r="F699" s="86">
        <v>241591.546</v>
      </c>
      <c r="G699" s="86" t="s">
        <v>139</v>
      </c>
      <c r="H699" s="86" t="s">
        <v>139</v>
      </c>
      <c r="I699" s="86" t="s">
        <v>139</v>
      </c>
    </row>
    <row r="700" spans="2:9">
      <c r="B700" s="96" t="s">
        <v>236</v>
      </c>
      <c r="C700" s="86">
        <v>2440.701</v>
      </c>
      <c r="D700" s="86">
        <v>5407.3919999999998</v>
      </c>
      <c r="E700" s="86">
        <v>6664.51</v>
      </c>
      <c r="F700" s="86">
        <v>3801.5419999999999</v>
      </c>
      <c r="G700" s="86" t="s">
        <v>139</v>
      </c>
      <c r="H700" s="86" t="s">
        <v>139</v>
      </c>
      <c r="I700" s="86" t="s">
        <v>139</v>
      </c>
    </row>
    <row r="701" spans="2:9">
      <c r="B701" s="96"/>
      <c r="C701" s="86"/>
      <c r="D701" s="86"/>
      <c r="E701" s="86"/>
      <c r="F701" s="86"/>
      <c r="G701" s="86"/>
      <c r="H701" s="86"/>
      <c r="I701" s="86"/>
    </row>
    <row r="702" spans="2:9">
      <c r="B702" s="93" t="s">
        <v>308</v>
      </c>
      <c r="C702" s="86">
        <v>24284.106</v>
      </c>
      <c r="D702" s="86">
        <v>14628.089</v>
      </c>
      <c r="E702" s="86">
        <v>16248.282999999999</v>
      </c>
      <c r="F702" s="86">
        <v>17249.356</v>
      </c>
      <c r="G702" s="86" t="s">
        <v>139</v>
      </c>
      <c r="H702" s="86" t="s">
        <v>139</v>
      </c>
      <c r="I702" s="86" t="s">
        <v>139</v>
      </c>
    </row>
    <row r="703" spans="2:9">
      <c r="B703" s="96" t="s">
        <v>309</v>
      </c>
      <c r="C703" s="48">
        <v>0</v>
      </c>
      <c r="D703" s="48">
        <v>0</v>
      </c>
      <c r="E703" s="48">
        <v>0</v>
      </c>
      <c r="F703" s="48">
        <v>0</v>
      </c>
      <c r="G703" s="48" t="s">
        <v>139</v>
      </c>
      <c r="H703" s="48" t="s">
        <v>139</v>
      </c>
      <c r="I703" s="48" t="s">
        <v>139</v>
      </c>
    </row>
    <row r="704" spans="2:9">
      <c r="B704" s="96" t="s">
        <v>310</v>
      </c>
      <c r="C704" s="86">
        <v>24136.701000000001</v>
      </c>
      <c r="D704" s="86">
        <v>14509.598</v>
      </c>
      <c r="E704" s="86">
        <v>16124.859</v>
      </c>
      <c r="F704" s="86">
        <v>17117.995999999999</v>
      </c>
      <c r="G704" s="86" t="s">
        <v>139</v>
      </c>
      <c r="H704" s="86" t="s">
        <v>139</v>
      </c>
      <c r="I704" s="86" t="s">
        <v>139</v>
      </c>
    </row>
    <row r="705" spans="2:9">
      <c r="B705" s="96" t="s">
        <v>311</v>
      </c>
      <c r="C705" s="86">
        <v>147.405</v>
      </c>
      <c r="D705" s="86">
        <v>118.491</v>
      </c>
      <c r="E705" s="86">
        <v>123.42400000000001</v>
      </c>
      <c r="F705" s="86">
        <v>131.36000000000001</v>
      </c>
      <c r="G705" s="86" t="s">
        <v>139</v>
      </c>
      <c r="H705" s="86" t="s">
        <v>139</v>
      </c>
      <c r="I705" s="86" t="s">
        <v>139</v>
      </c>
    </row>
    <row r="706" spans="2:9">
      <c r="B706" s="96" t="s">
        <v>312</v>
      </c>
      <c r="C706" s="86" t="s">
        <v>139</v>
      </c>
      <c r="D706" s="86" t="s">
        <v>139</v>
      </c>
      <c r="E706" s="86" t="s">
        <v>139</v>
      </c>
      <c r="F706" s="86" t="s">
        <v>139</v>
      </c>
      <c r="G706" s="86" t="s">
        <v>139</v>
      </c>
      <c r="H706" s="86" t="s">
        <v>139</v>
      </c>
      <c r="I706" s="86" t="s">
        <v>139</v>
      </c>
    </row>
    <row r="707" spans="2:9">
      <c r="B707" s="96" t="s">
        <v>313</v>
      </c>
      <c r="C707" s="86" t="s">
        <v>139</v>
      </c>
      <c r="D707" s="86" t="s">
        <v>139</v>
      </c>
      <c r="E707" s="86" t="s">
        <v>139</v>
      </c>
      <c r="F707" s="86" t="s">
        <v>139</v>
      </c>
      <c r="G707" s="86" t="s">
        <v>139</v>
      </c>
      <c r="H707" s="86" t="s">
        <v>139</v>
      </c>
      <c r="I707" s="86" t="s">
        <v>139</v>
      </c>
    </row>
    <row r="708" spans="2:9">
      <c r="B708" s="96" t="s">
        <v>314</v>
      </c>
      <c r="C708" s="86" t="s">
        <v>139</v>
      </c>
      <c r="D708" s="86" t="s">
        <v>139</v>
      </c>
      <c r="E708" s="86" t="s">
        <v>139</v>
      </c>
      <c r="F708" s="86" t="s">
        <v>139</v>
      </c>
      <c r="G708" s="86" t="s">
        <v>139</v>
      </c>
      <c r="H708" s="86" t="s">
        <v>139</v>
      </c>
      <c r="I708" s="86" t="s">
        <v>139</v>
      </c>
    </row>
    <row r="709" spans="2:9">
      <c r="B709" s="93"/>
      <c r="C709" s="86"/>
      <c r="D709" s="86"/>
      <c r="E709" s="86"/>
      <c r="F709" s="86"/>
      <c r="G709" s="86"/>
      <c r="H709" s="86"/>
      <c r="I709" s="86"/>
    </row>
    <row r="710" spans="2:9" ht="15.6">
      <c r="B710" s="92" t="s">
        <v>1328</v>
      </c>
      <c r="C710" s="86"/>
      <c r="D710" s="86"/>
      <c r="E710" s="86"/>
      <c r="F710" s="86"/>
      <c r="G710" s="86"/>
      <c r="H710" s="86">
        <f>H711+H718</f>
        <v>972399.16400000011</v>
      </c>
      <c r="I710" s="86">
        <f>I711+I718</f>
        <v>2003963.0595</v>
      </c>
    </row>
    <row r="711" spans="2:9">
      <c r="B711" s="93" t="s">
        <v>306</v>
      </c>
      <c r="C711" s="86" t="s">
        <v>139</v>
      </c>
      <c r="D711" s="86" t="s">
        <v>139</v>
      </c>
      <c r="E711" s="86" t="s">
        <v>139</v>
      </c>
      <c r="F711" s="86" t="s">
        <v>139</v>
      </c>
      <c r="G711" s="86">
        <v>284719.96000000002</v>
      </c>
      <c r="H711" s="86">
        <v>406413.02299999999</v>
      </c>
      <c r="I711" s="86">
        <v>895353.80999999994</v>
      </c>
    </row>
    <row r="712" spans="2:9">
      <c r="B712" s="96" t="s">
        <v>291</v>
      </c>
      <c r="C712" s="86" t="s">
        <v>139</v>
      </c>
      <c r="D712" s="86" t="s">
        <v>139</v>
      </c>
      <c r="E712" s="86" t="s">
        <v>139</v>
      </c>
      <c r="F712" s="86" t="s">
        <v>139</v>
      </c>
      <c r="G712" s="86">
        <v>7.6040000000000001</v>
      </c>
      <c r="H712" s="86">
        <v>30.401</v>
      </c>
      <c r="I712" s="86">
        <v>49.170999999999999</v>
      </c>
    </row>
    <row r="713" spans="2:9">
      <c r="B713" s="136" t="s">
        <v>292</v>
      </c>
      <c r="C713" s="86" t="s">
        <v>139</v>
      </c>
      <c r="D713" s="86" t="s">
        <v>139</v>
      </c>
      <c r="E713" s="86" t="s">
        <v>139</v>
      </c>
      <c r="F713" s="86" t="s">
        <v>139</v>
      </c>
      <c r="G713" s="86">
        <v>0</v>
      </c>
      <c r="H713" s="86">
        <v>0</v>
      </c>
      <c r="I713" s="86">
        <v>0</v>
      </c>
    </row>
    <row r="714" spans="2:9">
      <c r="B714" s="136" t="s">
        <v>293</v>
      </c>
      <c r="C714" s="86" t="s">
        <v>139</v>
      </c>
      <c r="D714" s="86" t="s">
        <v>139</v>
      </c>
      <c r="E714" s="86" t="s">
        <v>139</v>
      </c>
      <c r="F714" s="86" t="s">
        <v>139</v>
      </c>
      <c r="G714" s="86">
        <v>7.6040000000000001</v>
      </c>
      <c r="H714" s="86">
        <v>30.401</v>
      </c>
      <c r="I714" s="86">
        <v>49.170999999999999</v>
      </c>
    </row>
    <row r="715" spans="2:9">
      <c r="B715" s="96" t="s">
        <v>294</v>
      </c>
      <c r="C715" s="86" t="s">
        <v>139</v>
      </c>
      <c r="D715" s="86" t="s">
        <v>139</v>
      </c>
      <c r="E715" s="86" t="s">
        <v>139</v>
      </c>
      <c r="F715" s="86" t="s">
        <v>139</v>
      </c>
      <c r="G715" s="86">
        <v>280416.24600000004</v>
      </c>
      <c r="H715" s="86">
        <v>382209.85499999998</v>
      </c>
      <c r="I715" s="86">
        <v>785750.51775</v>
      </c>
    </row>
    <row r="716" spans="2:9">
      <c r="B716" s="96" t="s">
        <v>236</v>
      </c>
      <c r="C716" s="86" t="s">
        <v>139</v>
      </c>
      <c r="D716" s="86" t="s">
        <v>139</v>
      </c>
      <c r="E716" s="86" t="s">
        <v>139</v>
      </c>
      <c r="F716" s="86" t="s">
        <v>139</v>
      </c>
      <c r="G716" s="86">
        <v>4296.1099999999997</v>
      </c>
      <c r="H716" s="86">
        <v>24172.767</v>
      </c>
      <c r="I716" s="86">
        <v>109554.12125</v>
      </c>
    </row>
    <row r="717" spans="2:9">
      <c r="B717" s="96"/>
      <c r="C717" s="86"/>
      <c r="D717" s="86"/>
      <c r="E717" s="86"/>
      <c r="F717" s="86"/>
      <c r="G717" s="86"/>
      <c r="H717" s="86"/>
      <c r="I717" s="86"/>
    </row>
    <row r="718" spans="2:9">
      <c r="B718" s="93" t="s">
        <v>308</v>
      </c>
      <c r="C718" s="86">
        <v>44327.616999999998</v>
      </c>
      <c r="D718" s="86">
        <v>72366.225999999995</v>
      </c>
      <c r="E718" s="86">
        <v>118805.21399999999</v>
      </c>
      <c r="F718" s="86">
        <v>145407.50399999999</v>
      </c>
      <c r="G718" s="86">
        <v>342027.26799999998</v>
      </c>
      <c r="H718" s="86">
        <v>565986.14100000006</v>
      </c>
      <c r="I718" s="86">
        <v>1108609.2494999999</v>
      </c>
    </row>
    <row r="719" spans="2:9">
      <c r="B719" s="96" t="s">
        <v>309</v>
      </c>
      <c r="C719" s="86">
        <v>43763.802000000003</v>
      </c>
      <c r="D719" s="86">
        <v>71919.971999999994</v>
      </c>
      <c r="E719" s="86">
        <v>118425.549</v>
      </c>
      <c r="F719" s="86">
        <v>145011.53099999999</v>
      </c>
      <c r="G719" s="86">
        <v>317534.86</v>
      </c>
      <c r="H719" s="86">
        <v>540254.08900000004</v>
      </c>
      <c r="I719" s="86">
        <v>1107471.0915000001</v>
      </c>
    </row>
    <row r="720" spans="2:9">
      <c r="B720" s="96" t="s">
        <v>310</v>
      </c>
      <c r="C720" s="86">
        <v>27.596</v>
      </c>
      <c r="D720" s="86">
        <v>31.792999999999999</v>
      </c>
      <c r="E720" s="86">
        <v>27.042000000000002</v>
      </c>
      <c r="F720" s="86">
        <v>25.654</v>
      </c>
      <c r="G720" s="86">
        <v>23932.749</v>
      </c>
      <c r="H720" s="86">
        <v>24955.892</v>
      </c>
      <c r="I720" s="86">
        <v>38.426250000000003</v>
      </c>
    </row>
    <row r="721" spans="2:10">
      <c r="B721" s="96" t="s">
        <v>311</v>
      </c>
      <c r="C721" s="86">
        <v>7.1999999999999995E-2</v>
      </c>
      <c r="D721" s="86">
        <v>0.155</v>
      </c>
      <c r="E721" s="86">
        <v>6.7000000000000004E-2</v>
      </c>
      <c r="F721" s="86">
        <v>6.0000000000000001E-3</v>
      </c>
      <c r="G721" s="86">
        <v>190.11699999999999</v>
      </c>
      <c r="H721" s="86">
        <v>308.41899999999998</v>
      </c>
      <c r="I721" s="86">
        <v>26.030750000000001</v>
      </c>
    </row>
    <row r="722" spans="2:10">
      <c r="B722" s="96" t="s">
        <v>312</v>
      </c>
      <c r="C722" s="86">
        <v>529.822</v>
      </c>
      <c r="D722" s="86">
        <v>407.67399999999998</v>
      </c>
      <c r="E722" s="86">
        <v>346.36799999999999</v>
      </c>
      <c r="F722" s="86">
        <v>360.666</v>
      </c>
      <c r="G722" s="86">
        <v>362.005</v>
      </c>
      <c r="H722" s="86">
        <v>457.91699999999997</v>
      </c>
      <c r="I722" s="86">
        <v>1059.21</v>
      </c>
    </row>
    <row r="723" spans="2:10">
      <c r="B723" s="96" t="s">
        <v>313</v>
      </c>
      <c r="C723" s="86">
        <v>6.3209999999999997</v>
      </c>
      <c r="D723" s="86">
        <v>6.6319999999999997</v>
      </c>
      <c r="E723" s="86">
        <v>6.1879999999999997</v>
      </c>
      <c r="F723" s="86">
        <v>9.6470000000000002</v>
      </c>
      <c r="G723" s="86">
        <v>7.5369999999999999</v>
      </c>
      <c r="H723" s="86">
        <v>9.8239999999999998</v>
      </c>
      <c r="I723" s="86">
        <v>14.491</v>
      </c>
    </row>
    <row r="724" spans="2:10" ht="15" thickBot="1">
      <c r="B724" s="133" t="s">
        <v>314</v>
      </c>
      <c r="C724" s="147">
        <v>4.0000000000000001E-3</v>
      </c>
      <c r="D724" s="147">
        <v>0</v>
      </c>
      <c r="E724" s="147">
        <v>0</v>
      </c>
      <c r="F724" s="126">
        <v>0</v>
      </c>
      <c r="G724" s="126">
        <v>0</v>
      </c>
      <c r="H724" s="126">
        <v>0</v>
      </c>
      <c r="I724" s="126">
        <v>0</v>
      </c>
      <c r="J724" s="781"/>
    </row>
    <row r="725" spans="2:10" ht="15" thickTop="1">
      <c r="B725" s="1320" t="s">
        <v>1325</v>
      </c>
      <c r="C725" s="1320"/>
      <c r="D725" s="1320"/>
      <c r="E725" s="1320"/>
      <c r="F725" s="1320"/>
      <c r="G725" s="1320"/>
      <c r="H725" s="1320"/>
      <c r="I725" s="1320"/>
    </row>
    <row r="726" spans="2:10">
      <c r="B726" s="1334" t="s">
        <v>1332</v>
      </c>
      <c r="C726" s="1334"/>
      <c r="D726" s="1334"/>
      <c r="E726" s="1334"/>
      <c r="F726" s="1334"/>
      <c r="G726" s="1334"/>
      <c r="H726" s="1334"/>
      <c r="I726" s="1334"/>
    </row>
    <row r="727" spans="2:10">
      <c r="B727" s="143"/>
    </row>
    <row r="728" spans="2:10">
      <c r="B728" s="1319" t="s">
        <v>42</v>
      </c>
      <c r="C728" s="1319"/>
      <c r="D728" s="1319"/>
      <c r="E728" s="1319"/>
      <c r="F728" s="1319"/>
      <c r="G728" s="1319"/>
      <c r="H728" s="1319"/>
      <c r="I728" s="1319"/>
    </row>
    <row r="729" spans="2:10">
      <c r="B729" s="803" t="s">
        <v>41</v>
      </c>
    </row>
    <row r="730" spans="2:10">
      <c r="B730" s="142" t="s">
        <v>318</v>
      </c>
    </row>
    <row r="731" spans="2:10">
      <c r="B731" s="142"/>
    </row>
    <row r="732" spans="2:10">
      <c r="B732" s="16"/>
      <c r="C732" s="17">
        <v>2014</v>
      </c>
      <c r="D732" s="17">
        <v>2015</v>
      </c>
      <c r="E732" s="17">
        <v>2016</v>
      </c>
      <c r="F732" s="17">
        <v>2017</v>
      </c>
      <c r="G732" s="17">
        <v>2018</v>
      </c>
      <c r="H732" s="17">
        <v>2019</v>
      </c>
      <c r="I732" s="17">
        <v>2020</v>
      </c>
    </row>
    <row r="733" spans="2:10" ht="15.6">
      <c r="B733" s="92" t="s">
        <v>1330</v>
      </c>
      <c r="C733" s="86"/>
      <c r="D733" s="86"/>
      <c r="E733" s="86"/>
      <c r="F733" s="86"/>
      <c r="G733" s="86"/>
      <c r="H733" s="86"/>
      <c r="I733" s="86"/>
    </row>
    <row r="734" spans="2:10">
      <c r="B734" s="93" t="s">
        <v>319</v>
      </c>
      <c r="C734" s="237">
        <v>1054072.0074421698</v>
      </c>
      <c r="D734" s="237">
        <v>706685.06784572592</v>
      </c>
      <c r="E734" s="237">
        <v>737316.68620524893</v>
      </c>
      <c r="F734" s="237">
        <v>909316.41781299922</v>
      </c>
      <c r="G734" s="1072" t="s">
        <v>139</v>
      </c>
      <c r="H734" s="1072" t="s">
        <v>139</v>
      </c>
      <c r="I734" s="1072" t="s">
        <v>139</v>
      </c>
    </row>
    <row r="735" spans="2:10">
      <c r="B735" s="96" t="s">
        <v>291</v>
      </c>
      <c r="C735" s="237">
        <v>534.71268920032264</v>
      </c>
      <c r="D735" s="237">
        <v>532.38144749153855</v>
      </c>
      <c r="E735" s="237">
        <v>655.11181682599829</v>
      </c>
      <c r="F735" s="237">
        <v>533.14840845732181</v>
      </c>
      <c r="G735" s="1072" t="s">
        <v>139</v>
      </c>
      <c r="H735" s="1072" t="s">
        <v>139</v>
      </c>
      <c r="I735" s="1072" t="s">
        <v>139</v>
      </c>
    </row>
    <row r="736" spans="2:10">
      <c r="B736" s="136" t="s">
        <v>292</v>
      </c>
      <c r="C736" s="237">
        <v>0</v>
      </c>
      <c r="D736" s="237">
        <v>0</v>
      </c>
      <c r="E736" s="237">
        <v>0</v>
      </c>
      <c r="F736" s="237">
        <v>0</v>
      </c>
      <c r="G736" s="1072" t="s">
        <v>139</v>
      </c>
      <c r="H736" s="1072" t="s">
        <v>139</v>
      </c>
      <c r="I736" s="1072" t="s">
        <v>139</v>
      </c>
    </row>
    <row r="737" spans="2:9">
      <c r="B737" s="136" t="s">
        <v>293</v>
      </c>
      <c r="C737" s="237">
        <v>534.71268920032264</v>
      </c>
      <c r="D737" s="237">
        <v>532.38144749153855</v>
      </c>
      <c r="E737" s="237">
        <v>655.11181682599829</v>
      </c>
      <c r="F737" s="237">
        <v>533.14840845732181</v>
      </c>
      <c r="G737" s="1072" t="s">
        <v>139</v>
      </c>
      <c r="H737" s="1072" t="s">
        <v>139</v>
      </c>
      <c r="I737" s="1072" t="s">
        <v>139</v>
      </c>
    </row>
    <row r="738" spans="2:9">
      <c r="B738" s="96" t="s">
        <v>294</v>
      </c>
      <c r="C738" s="237">
        <v>1035526.073063557</v>
      </c>
      <c r="D738" s="237">
        <v>686402.12758717628</v>
      </c>
      <c r="E738" s="237">
        <v>715183.62714518385</v>
      </c>
      <c r="F738" s="237">
        <v>896272.07795646053</v>
      </c>
      <c r="G738" s="1072" t="s">
        <v>139</v>
      </c>
      <c r="H738" s="1072" t="s">
        <v>139</v>
      </c>
      <c r="I738" s="1072" t="s">
        <v>139</v>
      </c>
    </row>
    <row r="739" spans="2:9">
      <c r="B739" s="96" t="s">
        <v>236</v>
      </c>
      <c r="C739" s="237">
        <v>18011.221689412669</v>
      </c>
      <c r="D739" s="237">
        <v>19750.558811058199</v>
      </c>
      <c r="E739" s="237">
        <v>21477.94724323917</v>
      </c>
      <c r="F739" s="237">
        <v>12511.191448081441</v>
      </c>
      <c r="G739" s="1072" t="s">
        <v>139</v>
      </c>
      <c r="H739" s="1072" t="s">
        <v>139</v>
      </c>
      <c r="I739" s="1072" t="s">
        <v>139</v>
      </c>
    </row>
    <row r="740" spans="2:9">
      <c r="B740" s="96"/>
      <c r="C740" s="830"/>
      <c r="D740" s="830"/>
      <c r="E740" s="830"/>
      <c r="F740" s="830"/>
      <c r="G740" s="1073"/>
      <c r="H740" s="1073"/>
      <c r="I740" s="1073"/>
    </row>
    <row r="741" spans="2:9">
      <c r="B741" s="93" t="s">
        <v>321</v>
      </c>
      <c r="C741" s="237">
        <v>33227.439588907298</v>
      </c>
      <c r="D741" s="237">
        <v>17340.764928367335</v>
      </c>
      <c r="E741" s="237">
        <v>20731.16986765424</v>
      </c>
      <c r="F741" s="237">
        <v>14443.219107282694</v>
      </c>
      <c r="G741" s="1072" t="s">
        <v>139</v>
      </c>
      <c r="H741" s="1072" t="s">
        <v>139</v>
      </c>
      <c r="I741" s="1072" t="s">
        <v>139</v>
      </c>
    </row>
    <row r="742" spans="2:9">
      <c r="B742" s="96" t="s">
        <v>309</v>
      </c>
      <c r="C742" s="237">
        <v>0</v>
      </c>
      <c r="D742" s="237">
        <v>0</v>
      </c>
      <c r="E742" s="237">
        <v>0</v>
      </c>
      <c r="F742" s="237">
        <v>0</v>
      </c>
      <c r="G742" s="1072" t="s">
        <v>139</v>
      </c>
      <c r="H742" s="1072" t="s">
        <v>139</v>
      </c>
      <c r="I742" s="1072" t="s">
        <v>139</v>
      </c>
    </row>
    <row r="743" spans="2:9">
      <c r="B743" s="96" t="s">
        <v>310</v>
      </c>
      <c r="C743" s="237">
        <v>24553.887968743365</v>
      </c>
      <c r="D743" s="237">
        <v>12437.546033300392</v>
      </c>
      <c r="E743" s="237">
        <v>16096.276985085982</v>
      </c>
      <c r="F743" s="237">
        <v>9670.3501957713397</v>
      </c>
      <c r="G743" s="1072" t="s">
        <v>139</v>
      </c>
      <c r="H743" s="1072" t="s">
        <v>139</v>
      </c>
      <c r="I743" s="1072" t="s">
        <v>139</v>
      </c>
    </row>
    <row r="744" spans="2:9">
      <c r="B744" s="96" t="s">
        <v>311</v>
      </c>
      <c r="C744" s="237">
        <v>8673.5516201639293</v>
      </c>
      <c r="D744" s="237">
        <v>4903.2188950669424</v>
      </c>
      <c r="E744" s="237">
        <v>4634.8927740935324</v>
      </c>
      <c r="F744" s="237">
        <v>4772.8689115113548</v>
      </c>
      <c r="G744" s="1072" t="s">
        <v>139</v>
      </c>
      <c r="H744" s="1072" t="s">
        <v>139</v>
      </c>
      <c r="I744" s="1072" t="s">
        <v>139</v>
      </c>
    </row>
    <row r="745" spans="2:9">
      <c r="B745" s="96" t="s">
        <v>312</v>
      </c>
      <c r="C745" s="831" t="s">
        <v>139</v>
      </c>
      <c r="D745" s="831" t="s">
        <v>139</v>
      </c>
      <c r="E745" s="831" t="s">
        <v>139</v>
      </c>
      <c r="F745" s="831" t="s">
        <v>139</v>
      </c>
      <c r="G745" s="979" t="s">
        <v>139</v>
      </c>
      <c r="H745" s="979" t="s">
        <v>139</v>
      </c>
      <c r="I745" s="979" t="s">
        <v>139</v>
      </c>
    </row>
    <row r="746" spans="2:9">
      <c r="B746" s="96" t="s">
        <v>313</v>
      </c>
      <c r="C746" s="831" t="s">
        <v>139</v>
      </c>
      <c r="D746" s="831" t="s">
        <v>139</v>
      </c>
      <c r="E746" s="831" t="s">
        <v>139</v>
      </c>
      <c r="F746" s="831" t="s">
        <v>139</v>
      </c>
      <c r="G746" s="979" t="s">
        <v>139</v>
      </c>
      <c r="H746" s="979" t="s">
        <v>139</v>
      </c>
      <c r="I746" s="979" t="s">
        <v>139</v>
      </c>
    </row>
    <row r="747" spans="2:9">
      <c r="B747" s="96" t="s">
        <v>314</v>
      </c>
      <c r="C747" s="831" t="s">
        <v>139</v>
      </c>
      <c r="D747" s="831" t="s">
        <v>139</v>
      </c>
      <c r="E747" s="831" t="s">
        <v>139</v>
      </c>
      <c r="F747" s="831" t="s">
        <v>139</v>
      </c>
      <c r="G747" s="979" t="s">
        <v>139</v>
      </c>
      <c r="H747" s="979" t="s">
        <v>139</v>
      </c>
      <c r="I747" s="979" t="s">
        <v>139</v>
      </c>
    </row>
    <row r="748" spans="2:9">
      <c r="B748" s="93"/>
      <c r="C748" s="832"/>
      <c r="D748" s="832"/>
      <c r="E748" s="832"/>
      <c r="F748" s="832"/>
      <c r="G748" s="1074"/>
      <c r="H748" s="1074"/>
      <c r="I748" s="1074"/>
    </row>
    <row r="749" spans="2:9" ht="15.6">
      <c r="B749" s="92" t="s">
        <v>1328</v>
      </c>
      <c r="C749" s="832"/>
      <c r="D749" s="832"/>
      <c r="E749" s="832"/>
      <c r="F749" s="832"/>
      <c r="G749" s="1074">
        <f>G750+G757</f>
        <v>52219082.095091194</v>
      </c>
      <c r="H749" s="1074">
        <f>H750+H757</f>
        <v>70457756.607562631</v>
      </c>
      <c r="I749" s="1074">
        <f>I750+I757</f>
        <v>73520392.978304699</v>
      </c>
    </row>
    <row r="750" spans="2:9">
      <c r="B750" s="93" t="s">
        <v>319</v>
      </c>
      <c r="C750" s="237" t="s">
        <v>139</v>
      </c>
      <c r="D750" s="237" t="s">
        <v>139</v>
      </c>
      <c r="E750" s="237" t="s">
        <v>139</v>
      </c>
      <c r="F750" s="237" t="s">
        <v>139</v>
      </c>
      <c r="G750" s="1072">
        <v>1615497.7623564035</v>
      </c>
      <c r="H750" s="1072">
        <v>2143164.6233335352</v>
      </c>
      <c r="I750" s="1072">
        <v>2905422.8462716662</v>
      </c>
    </row>
    <row r="751" spans="2:9">
      <c r="B751" s="96" t="s">
        <v>291</v>
      </c>
      <c r="C751" s="237" t="s">
        <v>139</v>
      </c>
      <c r="D751" s="237" t="s">
        <v>139</v>
      </c>
      <c r="E751" s="237" t="s">
        <v>139</v>
      </c>
      <c r="F751" s="237" t="s">
        <v>139</v>
      </c>
      <c r="G751" s="1072">
        <v>372.88015134854066</v>
      </c>
      <c r="H751" s="1072">
        <v>3034.6295269912043</v>
      </c>
      <c r="I751" s="1072">
        <v>1465.0468222885727</v>
      </c>
    </row>
    <row r="752" spans="2:9">
      <c r="B752" s="136" t="s">
        <v>292</v>
      </c>
      <c r="C752" s="237" t="s">
        <v>139</v>
      </c>
      <c r="D752" s="237" t="s">
        <v>139</v>
      </c>
      <c r="E752" s="237" t="s">
        <v>139</v>
      </c>
      <c r="F752" s="237" t="s">
        <v>139</v>
      </c>
      <c r="G752" s="1072">
        <v>0</v>
      </c>
      <c r="H752" s="1072">
        <v>0</v>
      </c>
      <c r="I752" s="1072">
        <v>0</v>
      </c>
    </row>
    <row r="753" spans="2:9">
      <c r="B753" s="136" t="s">
        <v>293</v>
      </c>
      <c r="C753" s="237" t="s">
        <v>139</v>
      </c>
      <c r="D753" s="237" t="s">
        <v>139</v>
      </c>
      <c r="E753" s="237" t="s">
        <v>139</v>
      </c>
      <c r="F753" s="237" t="s">
        <v>139</v>
      </c>
      <c r="G753" s="1072">
        <v>372.88015134854066</v>
      </c>
      <c r="H753" s="1072">
        <v>3034.6295269912043</v>
      </c>
      <c r="I753" s="1072">
        <v>1465.0468222885727</v>
      </c>
    </row>
    <row r="754" spans="2:9">
      <c r="B754" s="96" t="s">
        <v>294</v>
      </c>
      <c r="C754" s="237" t="s">
        <v>139</v>
      </c>
      <c r="D754" s="237" t="s">
        <v>139</v>
      </c>
      <c r="E754" s="237" t="s">
        <v>139</v>
      </c>
      <c r="F754" s="237" t="s">
        <v>139</v>
      </c>
      <c r="G754" s="1072">
        <v>0</v>
      </c>
      <c r="H754" s="1072">
        <v>2031184.8236068531</v>
      </c>
      <c r="I754" s="1072">
        <v>2745669.6843615496</v>
      </c>
    </row>
    <row r="755" spans="2:9">
      <c r="B755" s="96" t="s">
        <v>236</v>
      </c>
      <c r="C755" s="237" t="s">
        <v>139</v>
      </c>
      <c r="D755" s="237" t="s">
        <v>139</v>
      </c>
      <c r="E755" s="237" t="s">
        <v>139</v>
      </c>
      <c r="F755" s="237" t="s">
        <v>139</v>
      </c>
      <c r="G755" s="1072">
        <v>1615124.8822050551</v>
      </c>
      <c r="H755" s="1072">
        <v>108945.17019969078</v>
      </c>
      <c r="I755" s="1072">
        <v>158288.11508782813</v>
      </c>
    </row>
    <row r="756" spans="2:9">
      <c r="B756" s="96"/>
      <c r="C756" s="237"/>
      <c r="D756" s="237"/>
      <c r="E756" s="237"/>
      <c r="F756" s="237"/>
      <c r="G756" s="1072"/>
      <c r="H756" s="1072"/>
      <c r="I756" s="1072"/>
    </row>
    <row r="757" spans="2:9">
      <c r="B757" s="93" t="s">
        <v>321</v>
      </c>
      <c r="C757" s="237">
        <v>20061918.187879562</v>
      </c>
      <c r="D757" s="237">
        <v>17952441.703347407</v>
      </c>
      <c r="E757" s="237">
        <v>16797659.898050699</v>
      </c>
      <c r="F757" s="237">
        <v>21194737.766953796</v>
      </c>
      <c r="G757" s="1072">
        <v>50603584.332734793</v>
      </c>
      <c r="H757" s="1072">
        <v>68314591.984229103</v>
      </c>
      <c r="I757" s="1072">
        <v>70614970.132033035</v>
      </c>
    </row>
    <row r="758" spans="2:9">
      <c r="B758" s="96" t="s">
        <v>309</v>
      </c>
      <c r="C758" s="237">
        <v>20012304.872382894</v>
      </c>
      <c r="D758" s="237">
        <v>17897872.034485877</v>
      </c>
      <c r="E758" s="237">
        <v>16763935.700054547</v>
      </c>
      <c r="F758" s="237">
        <v>21164518.45199687</v>
      </c>
      <c r="G758" s="1072">
        <v>50431544.41157537</v>
      </c>
      <c r="H758" s="1072">
        <v>68141381.344966844</v>
      </c>
      <c r="I758" s="1072">
        <v>70555510.839796036</v>
      </c>
    </row>
    <row r="759" spans="2:9">
      <c r="B759" s="96" t="s">
        <v>310</v>
      </c>
      <c r="C759" s="237">
        <v>13381.656261944197</v>
      </c>
      <c r="D759" s="237">
        <v>13569.367634408603</v>
      </c>
      <c r="E759" s="237">
        <v>9977.951367955673</v>
      </c>
      <c r="F759" s="237">
        <v>11810.66436961629</v>
      </c>
      <c r="G759" s="1072">
        <v>131066.43682851357</v>
      </c>
      <c r="H759" s="1072">
        <v>122226.39785587775</v>
      </c>
      <c r="I759" s="1072">
        <v>16298.719706076236</v>
      </c>
    </row>
    <row r="760" spans="2:9">
      <c r="B760" s="96" t="s">
        <v>311</v>
      </c>
      <c r="C760" s="237">
        <v>10284.626067014908</v>
      </c>
      <c r="D760" s="237">
        <v>26696.669517177346</v>
      </c>
      <c r="E760" s="237">
        <v>9471.1153216777184</v>
      </c>
      <c r="F760" s="237">
        <v>3925.6908379013312</v>
      </c>
      <c r="G760" s="1072">
        <v>17760.679548405264</v>
      </c>
      <c r="H760" s="1072">
        <v>23567.22569367203</v>
      </c>
      <c r="I760" s="1072">
        <v>563.14135871883354</v>
      </c>
    </row>
    <row r="761" spans="2:9">
      <c r="B761" s="96" t="s">
        <v>312</v>
      </c>
      <c r="C761" s="831">
        <v>25782.654690618765</v>
      </c>
      <c r="D761" s="831">
        <v>14238.07102405128</v>
      </c>
      <c r="E761" s="831">
        <v>14210.359716360923</v>
      </c>
      <c r="F761" s="831">
        <v>14363.689018010964</v>
      </c>
      <c r="G761" s="979">
        <v>23040.685163931299</v>
      </c>
      <c r="H761" s="979">
        <v>27117.447359795817</v>
      </c>
      <c r="I761" s="979">
        <v>42176.752103610066</v>
      </c>
    </row>
    <row r="762" spans="2:9">
      <c r="B762" s="96" t="s">
        <v>313</v>
      </c>
      <c r="C762" s="831">
        <v>153.3583896037712</v>
      </c>
      <c r="D762" s="831">
        <v>65.56068589570792</v>
      </c>
      <c r="E762" s="831">
        <v>64.771337524761009</v>
      </c>
      <c r="F762" s="831">
        <v>119.27088018794049</v>
      </c>
      <c r="G762" s="979">
        <v>172.11961855954925</v>
      </c>
      <c r="H762" s="979">
        <v>299.56835292567388</v>
      </c>
      <c r="I762" s="979">
        <v>420.67906859513744</v>
      </c>
    </row>
    <row r="763" spans="2:9" ht="15" thickBot="1">
      <c r="B763" s="133" t="s">
        <v>314</v>
      </c>
      <c r="C763" s="833">
        <v>11.020087484605259</v>
      </c>
      <c r="D763" s="833">
        <v>0</v>
      </c>
      <c r="E763" s="833">
        <v>0</v>
      </c>
      <c r="F763" s="833">
        <v>0</v>
      </c>
      <c r="G763" s="833">
        <v>0</v>
      </c>
      <c r="H763" s="833">
        <v>0</v>
      </c>
      <c r="I763" s="833">
        <v>0</v>
      </c>
    </row>
    <row r="764" spans="2:9" ht="15" thickTop="1">
      <c r="B764" s="1320" t="s">
        <v>1325</v>
      </c>
      <c r="C764" s="1320"/>
      <c r="D764" s="1320"/>
      <c r="E764" s="1320"/>
      <c r="F764" s="1320"/>
      <c r="G764" s="1320"/>
      <c r="H764" s="1320"/>
      <c r="I764" s="1320"/>
    </row>
    <row r="765" spans="2:9">
      <c r="B765" s="1334" t="s">
        <v>1333</v>
      </c>
      <c r="C765" s="1334"/>
      <c r="D765" s="1334"/>
      <c r="E765" s="1334"/>
      <c r="F765" s="1334"/>
      <c r="G765" s="1334"/>
      <c r="H765" s="1334"/>
      <c r="I765" s="1334"/>
    </row>
    <row r="766" spans="2:9">
      <c r="B766" s="27"/>
    </row>
    <row r="767" spans="2:9">
      <c r="B767" s="1319" t="s">
        <v>45</v>
      </c>
      <c r="C767" s="1319"/>
      <c r="D767" s="1319"/>
      <c r="E767" s="1319"/>
      <c r="F767" s="1319"/>
      <c r="G767" s="1319"/>
      <c r="H767" s="1319"/>
      <c r="I767" s="1319"/>
    </row>
    <row r="768" spans="2:9">
      <c r="B768" s="803" t="s">
        <v>44</v>
      </c>
    </row>
    <row r="769" spans="2:9">
      <c r="B769" s="127" t="s">
        <v>172</v>
      </c>
    </row>
    <row r="770" spans="2:9">
      <c r="B770" s="128"/>
    </row>
    <row r="771" spans="2:9">
      <c r="B771" s="16"/>
      <c r="C771" s="17">
        <v>2014</v>
      </c>
      <c r="D771" s="17">
        <v>2015</v>
      </c>
      <c r="E771" s="17">
        <v>2016</v>
      </c>
      <c r="F771" s="17">
        <v>2017</v>
      </c>
      <c r="G771" s="17">
        <v>2018</v>
      </c>
      <c r="H771" s="17">
        <v>2019</v>
      </c>
      <c r="I771" s="17">
        <v>2020</v>
      </c>
    </row>
    <row r="772" spans="2:9" ht="15.6">
      <c r="B772" s="92" t="s">
        <v>1334</v>
      </c>
      <c r="C772" s="86"/>
      <c r="D772" s="86"/>
      <c r="E772" s="86"/>
      <c r="F772" s="86"/>
      <c r="G772" s="86"/>
      <c r="H772" s="86"/>
      <c r="I772" s="86"/>
    </row>
    <row r="773" spans="2:9">
      <c r="B773" s="93" t="s">
        <v>327</v>
      </c>
      <c r="C773" s="48">
        <v>79</v>
      </c>
      <c r="D773" s="48">
        <v>70</v>
      </c>
      <c r="E773" s="48">
        <v>68</v>
      </c>
      <c r="F773" s="48">
        <v>62</v>
      </c>
      <c r="G773" s="48" t="s">
        <v>139</v>
      </c>
      <c r="H773" s="48" t="s">
        <v>139</v>
      </c>
      <c r="I773" s="48" t="s">
        <v>139</v>
      </c>
    </row>
    <row r="774" spans="2:9">
      <c r="B774" s="96" t="s">
        <v>328</v>
      </c>
      <c r="C774" s="48">
        <v>0</v>
      </c>
      <c r="D774" s="48">
        <v>0</v>
      </c>
      <c r="E774" s="48">
        <v>0</v>
      </c>
      <c r="F774" s="48">
        <v>0</v>
      </c>
      <c r="G774" s="48" t="s">
        <v>139</v>
      </c>
      <c r="H774" s="48" t="s">
        <v>139</v>
      </c>
      <c r="I774" s="48" t="s">
        <v>139</v>
      </c>
    </row>
    <row r="775" spans="2:9">
      <c r="B775" s="96" t="s">
        <v>329</v>
      </c>
      <c r="C775" s="48">
        <v>0</v>
      </c>
      <c r="D775" s="48">
        <v>0</v>
      </c>
      <c r="E775" s="48">
        <v>0</v>
      </c>
      <c r="F775" s="48">
        <v>0</v>
      </c>
      <c r="G775" s="48" t="s">
        <v>139</v>
      </c>
      <c r="H775" s="48" t="s">
        <v>139</v>
      </c>
      <c r="I775" s="48" t="s">
        <v>139</v>
      </c>
    </row>
    <row r="776" spans="2:9">
      <c r="B776" s="96" t="s">
        <v>330</v>
      </c>
      <c r="C776" s="48">
        <v>22</v>
      </c>
      <c r="D776" s="48">
        <v>23</v>
      </c>
      <c r="E776" s="48">
        <v>23</v>
      </c>
      <c r="F776" s="48">
        <v>25</v>
      </c>
      <c r="G776" s="48" t="s">
        <v>139</v>
      </c>
      <c r="H776" s="48" t="s">
        <v>139</v>
      </c>
      <c r="I776" s="48" t="s">
        <v>139</v>
      </c>
    </row>
    <row r="777" spans="2:9">
      <c r="B777" s="96" t="s">
        <v>331</v>
      </c>
      <c r="C777" s="48">
        <v>57</v>
      </c>
      <c r="D777" s="48">
        <v>47</v>
      </c>
      <c r="E777" s="48">
        <v>45</v>
      </c>
      <c r="F777" s="48">
        <v>37</v>
      </c>
      <c r="G777" s="48" t="s">
        <v>139</v>
      </c>
      <c r="H777" s="48" t="s">
        <v>139</v>
      </c>
      <c r="I777" s="48" t="s">
        <v>139</v>
      </c>
    </row>
    <row r="778" spans="2:9">
      <c r="B778" s="96"/>
      <c r="C778" s="48"/>
      <c r="D778" s="48"/>
      <c r="E778" s="48"/>
      <c r="F778" s="48"/>
      <c r="G778" s="48"/>
      <c r="H778" s="48"/>
      <c r="I778" s="48"/>
    </row>
    <row r="779" spans="2:9">
      <c r="B779" s="93" t="s">
        <v>332</v>
      </c>
      <c r="C779" s="48">
        <v>79</v>
      </c>
      <c r="D779" s="48">
        <v>70</v>
      </c>
      <c r="E779" s="48">
        <v>68</v>
      </c>
      <c r="F779" s="48">
        <v>62</v>
      </c>
      <c r="G779" s="48" t="s">
        <v>139</v>
      </c>
      <c r="H779" s="48" t="s">
        <v>139</v>
      </c>
      <c r="I779" s="48" t="s">
        <v>139</v>
      </c>
    </row>
    <row r="780" spans="2:9">
      <c r="B780" s="96" t="s">
        <v>328</v>
      </c>
      <c r="C780" s="48">
        <v>0</v>
      </c>
      <c r="D780" s="48">
        <v>0</v>
      </c>
      <c r="E780" s="48">
        <v>0</v>
      </c>
      <c r="F780" s="48">
        <v>0</v>
      </c>
      <c r="G780" s="48" t="s">
        <v>139</v>
      </c>
      <c r="H780" s="48" t="s">
        <v>139</v>
      </c>
      <c r="I780" s="48" t="s">
        <v>139</v>
      </c>
    </row>
    <row r="781" spans="2:9">
      <c r="B781" s="96" t="s">
        <v>329</v>
      </c>
      <c r="C781" s="48">
        <v>0</v>
      </c>
      <c r="D781" s="48">
        <v>0</v>
      </c>
      <c r="E781" s="48">
        <v>0</v>
      </c>
      <c r="F781" s="48">
        <v>0</v>
      </c>
      <c r="G781" s="48" t="s">
        <v>139</v>
      </c>
      <c r="H781" s="48" t="s">
        <v>139</v>
      </c>
      <c r="I781" s="48" t="s">
        <v>139</v>
      </c>
    </row>
    <row r="782" spans="2:9">
      <c r="B782" s="96" t="s">
        <v>330</v>
      </c>
      <c r="C782" s="48">
        <v>22</v>
      </c>
      <c r="D782" s="48">
        <v>23</v>
      </c>
      <c r="E782" s="48">
        <v>23</v>
      </c>
      <c r="F782" s="48">
        <v>25</v>
      </c>
      <c r="G782" s="48" t="s">
        <v>139</v>
      </c>
      <c r="H782" s="48" t="s">
        <v>139</v>
      </c>
      <c r="I782" s="48" t="s">
        <v>139</v>
      </c>
    </row>
    <row r="783" spans="2:9">
      <c r="B783" s="96" t="s">
        <v>331</v>
      </c>
      <c r="C783" s="48">
        <v>57</v>
      </c>
      <c r="D783" s="48">
        <v>47</v>
      </c>
      <c r="E783" s="48">
        <v>45</v>
      </c>
      <c r="F783" s="48">
        <v>37</v>
      </c>
      <c r="G783" s="48" t="s">
        <v>139</v>
      </c>
      <c r="H783" s="48" t="s">
        <v>139</v>
      </c>
      <c r="I783" s="48" t="s">
        <v>139</v>
      </c>
    </row>
    <row r="784" spans="2:9">
      <c r="B784" s="96"/>
      <c r="C784" s="48"/>
      <c r="D784" s="48"/>
      <c r="E784" s="48"/>
      <c r="F784" s="48"/>
      <c r="G784" s="48"/>
      <c r="H784" s="48"/>
      <c r="I784" s="48"/>
    </row>
    <row r="785" spans="2:9">
      <c r="B785" s="93" t="s">
        <v>333</v>
      </c>
      <c r="C785" s="48">
        <v>0</v>
      </c>
      <c r="D785" s="48">
        <v>0</v>
      </c>
      <c r="E785" s="48">
        <v>0</v>
      </c>
      <c r="F785" s="48">
        <v>0</v>
      </c>
      <c r="G785" s="48" t="s">
        <v>139</v>
      </c>
      <c r="H785" s="48" t="s">
        <v>139</v>
      </c>
      <c r="I785" s="48" t="s">
        <v>139</v>
      </c>
    </row>
    <row r="786" spans="2:9">
      <c r="B786" s="96" t="s">
        <v>328</v>
      </c>
      <c r="C786" s="48">
        <v>0</v>
      </c>
      <c r="D786" s="48">
        <v>0</v>
      </c>
      <c r="E786" s="48">
        <v>0</v>
      </c>
      <c r="F786" s="48">
        <v>0</v>
      </c>
      <c r="G786" s="48" t="s">
        <v>139</v>
      </c>
      <c r="H786" s="48" t="s">
        <v>139</v>
      </c>
      <c r="I786" s="48" t="s">
        <v>139</v>
      </c>
    </row>
    <row r="787" spans="2:9">
      <c r="B787" s="96" t="s">
        <v>329</v>
      </c>
      <c r="C787" s="48">
        <v>0</v>
      </c>
      <c r="D787" s="48">
        <v>0</v>
      </c>
      <c r="E787" s="48">
        <v>0</v>
      </c>
      <c r="F787" s="48">
        <v>0</v>
      </c>
      <c r="G787" s="48" t="s">
        <v>139</v>
      </c>
      <c r="H787" s="48" t="s">
        <v>139</v>
      </c>
      <c r="I787" s="48" t="s">
        <v>139</v>
      </c>
    </row>
    <row r="788" spans="2:9">
      <c r="B788" s="96" t="s">
        <v>330</v>
      </c>
      <c r="C788" s="48">
        <v>0</v>
      </c>
      <c r="D788" s="48">
        <v>0</v>
      </c>
      <c r="E788" s="48">
        <v>0</v>
      </c>
      <c r="F788" s="48">
        <v>0</v>
      </c>
      <c r="G788" s="48" t="s">
        <v>139</v>
      </c>
      <c r="H788" s="48" t="s">
        <v>139</v>
      </c>
      <c r="I788" s="48" t="s">
        <v>139</v>
      </c>
    </row>
    <row r="789" spans="2:9">
      <c r="B789" s="96" t="s">
        <v>331</v>
      </c>
      <c r="C789" s="48">
        <v>0</v>
      </c>
      <c r="D789" s="48">
        <v>0</v>
      </c>
      <c r="E789" s="48">
        <v>0</v>
      </c>
      <c r="F789" s="48">
        <v>0</v>
      </c>
      <c r="G789" s="48" t="s">
        <v>139</v>
      </c>
      <c r="H789" s="48" t="s">
        <v>139</v>
      </c>
      <c r="I789" s="48" t="s">
        <v>139</v>
      </c>
    </row>
    <row r="790" spans="2:9">
      <c r="B790" s="96"/>
      <c r="C790" s="48"/>
      <c r="D790" s="48"/>
      <c r="E790" s="48"/>
      <c r="F790" s="48"/>
      <c r="G790" s="48"/>
      <c r="H790" s="48"/>
      <c r="I790" s="48"/>
    </row>
    <row r="791" spans="2:9" ht="15.6">
      <c r="B791" s="92" t="s">
        <v>1335</v>
      </c>
      <c r="C791" s="48"/>
      <c r="D791" s="48"/>
      <c r="E791" s="48"/>
      <c r="F791" s="48"/>
      <c r="G791" s="48"/>
      <c r="H791" s="48"/>
      <c r="I791" s="48"/>
    </row>
    <row r="792" spans="2:9">
      <c r="B792" s="93" t="s">
        <v>327</v>
      </c>
      <c r="C792" s="48">
        <v>69</v>
      </c>
      <c r="D792" s="48">
        <v>58</v>
      </c>
      <c r="E792" s="48">
        <v>57</v>
      </c>
      <c r="F792" s="48">
        <v>56</v>
      </c>
      <c r="G792" s="48">
        <v>62</v>
      </c>
      <c r="H792" s="48">
        <v>67</v>
      </c>
      <c r="I792" s="48">
        <v>69</v>
      </c>
    </row>
    <row r="793" spans="2:9">
      <c r="B793" s="96" t="s">
        <v>328</v>
      </c>
      <c r="C793" s="48">
        <v>1</v>
      </c>
      <c r="D793" s="48">
        <v>1</v>
      </c>
      <c r="E793" s="48">
        <v>1</v>
      </c>
      <c r="F793" s="48">
        <v>1</v>
      </c>
      <c r="G793" s="48">
        <v>1</v>
      </c>
      <c r="H793" s="48">
        <v>1</v>
      </c>
      <c r="I793" s="48">
        <v>1</v>
      </c>
    </row>
    <row r="794" spans="2:9">
      <c r="B794" s="96" t="s">
        <v>329</v>
      </c>
      <c r="C794" s="48">
        <v>0</v>
      </c>
      <c r="D794" s="48">
        <v>0</v>
      </c>
      <c r="E794" s="48">
        <v>0</v>
      </c>
      <c r="F794" s="48">
        <v>0</v>
      </c>
      <c r="G794" s="48">
        <v>0</v>
      </c>
      <c r="H794" s="48">
        <v>0</v>
      </c>
      <c r="I794" s="48">
        <v>0</v>
      </c>
    </row>
    <row r="795" spans="2:9">
      <c r="B795" s="96" t="s">
        <v>330</v>
      </c>
      <c r="C795" s="48">
        <v>28</v>
      </c>
      <c r="D795" s="48">
        <v>29</v>
      </c>
      <c r="E795" s="48">
        <v>28</v>
      </c>
      <c r="F795" s="48">
        <v>29</v>
      </c>
      <c r="G795" s="48">
        <v>32</v>
      </c>
      <c r="H795" s="48">
        <v>33</v>
      </c>
      <c r="I795" s="48">
        <v>34</v>
      </c>
    </row>
    <row r="796" spans="2:9">
      <c r="B796" s="96" t="s">
        <v>331</v>
      </c>
      <c r="C796" s="48">
        <v>40</v>
      </c>
      <c r="D796" s="48">
        <v>28</v>
      </c>
      <c r="E796" s="48">
        <v>28</v>
      </c>
      <c r="F796" s="48">
        <v>26</v>
      </c>
      <c r="G796" s="48">
        <v>29</v>
      </c>
      <c r="H796" s="48">
        <v>33</v>
      </c>
      <c r="I796" s="48">
        <v>34</v>
      </c>
    </row>
    <row r="797" spans="2:9">
      <c r="B797" s="96"/>
      <c r="C797" s="48"/>
      <c r="D797" s="48"/>
      <c r="E797" s="48"/>
      <c r="F797" s="48"/>
      <c r="G797" s="48"/>
      <c r="H797" s="48"/>
      <c r="I797" s="48"/>
    </row>
    <row r="798" spans="2:9">
      <c r="B798" s="93" t="s">
        <v>332</v>
      </c>
      <c r="C798" s="48">
        <v>69</v>
      </c>
      <c r="D798" s="48">
        <v>58</v>
      </c>
      <c r="E798" s="48">
        <v>57</v>
      </c>
      <c r="F798" s="48">
        <v>56</v>
      </c>
      <c r="G798" s="48">
        <v>62</v>
      </c>
      <c r="H798" s="48">
        <v>67</v>
      </c>
      <c r="I798" s="48">
        <v>69</v>
      </c>
    </row>
    <row r="799" spans="2:9">
      <c r="B799" s="96" t="s">
        <v>328</v>
      </c>
      <c r="C799" s="48">
        <v>1</v>
      </c>
      <c r="D799" s="48">
        <v>1</v>
      </c>
      <c r="E799" s="48">
        <v>1</v>
      </c>
      <c r="F799" s="48">
        <v>1</v>
      </c>
      <c r="G799" s="48">
        <v>1</v>
      </c>
      <c r="H799" s="48">
        <v>1</v>
      </c>
      <c r="I799" s="48">
        <v>1</v>
      </c>
    </row>
    <row r="800" spans="2:9">
      <c r="B800" s="96" t="s">
        <v>329</v>
      </c>
      <c r="C800" s="48">
        <v>0</v>
      </c>
      <c r="D800" s="48">
        <v>0</v>
      </c>
      <c r="E800" s="48">
        <v>0</v>
      </c>
      <c r="F800" s="48">
        <v>0</v>
      </c>
      <c r="G800" s="48">
        <v>0</v>
      </c>
      <c r="H800" s="48">
        <v>0</v>
      </c>
      <c r="I800" s="48">
        <v>0</v>
      </c>
    </row>
    <row r="801" spans="2:9">
      <c r="B801" s="96" t="s">
        <v>330</v>
      </c>
      <c r="C801" s="48">
        <v>28</v>
      </c>
      <c r="D801" s="48">
        <v>29</v>
      </c>
      <c r="E801" s="48">
        <v>28</v>
      </c>
      <c r="F801" s="48">
        <v>29</v>
      </c>
      <c r="G801" s="48">
        <v>32</v>
      </c>
      <c r="H801" s="48">
        <v>33</v>
      </c>
      <c r="I801" s="48">
        <v>34</v>
      </c>
    </row>
    <row r="802" spans="2:9">
      <c r="B802" s="96" t="s">
        <v>331</v>
      </c>
      <c r="C802" s="48">
        <v>40</v>
      </c>
      <c r="D802" s="48">
        <v>28</v>
      </c>
      <c r="E802" s="48">
        <v>28</v>
      </c>
      <c r="F802" s="48">
        <v>26</v>
      </c>
      <c r="G802" s="48">
        <v>29</v>
      </c>
      <c r="H802" s="48">
        <v>33</v>
      </c>
      <c r="I802" s="48">
        <v>34</v>
      </c>
    </row>
    <row r="803" spans="2:9">
      <c r="B803" s="96"/>
      <c r="C803" s="48"/>
      <c r="D803" s="48"/>
      <c r="E803" s="48"/>
      <c r="F803" s="48"/>
      <c r="G803" s="48"/>
      <c r="H803" s="48"/>
      <c r="I803" s="48"/>
    </row>
    <row r="804" spans="2:9">
      <c r="B804" s="93" t="s">
        <v>333</v>
      </c>
      <c r="C804" s="48">
        <v>0</v>
      </c>
      <c r="D804" s="48">
        <v>0</v>
      </c>
      <c r="E804" s="48">
        <v>0</v>
      </c>
      <c r="F804" s="48">
        <v>0</v>
      </c>
      <c r="G804" s="48">
        <v>0</v>
      </c>
      <c r="H804" s="48">
        <v>0</v>
      </c>
      <c r="I804" s="48">
        <v>0</v>
      </c>
    </row>
    <row r="805" spans="2:9">
      <c r="B805" s="96" t="s">
        <v>328</v>
      </c>
      <c r="C805" s="48">
        <v>0</v>
      </c>
      <c r="D805" s="48">
        <v>0</v>
      </c>
      <c r="E805" s="48">
        <v>0</v>
      </c>
      <c r="F805" s="48">
        <v>0</v>
      </c>
      <c r="G805" s="48">
        <v>0</v>
      </c>
      <c r="H805" s="48">
        <v>0</v>
      </c>
      <c r="I805" s="48">
        <v>0</v>
      </c>
    </row>
    <row r="806" spans="2:9">
      <c r="B806" s="96" t="s">
        <v>329</v>
      </c>
      <c r="C806" s="48">
        <v>0</v>
      </c>
      <c r="D806" s="48">
        <v>0</v>
      </c>
      <c r="E806" s="48">
        <v>0</v>
      </c>
      <c r="F806" s="48">
        <v>0</v>
      </c>
      <c r="G806" s="48">
        <v>0</v>
      </c>
      <c r="H806" s="48">
        <v>0</v>
      </c>
      <c r="I806" s="48">
        <v>0</v>
      </c>
    </row>
    <row r="807" spans="2:9">
      <c r="B807" s="96" t="s">
        <v>330</v>
      </c>
      <c r="C807" s="48">
        <v>0</v>
      </c>
      <c r="D807" s="48">
        <v>0</v>
      </c>
      <c r="E807" s="48">
        <v>0</v>
      </c>
      <c r="F807" s="48">
        <v>0</v>
      </c>
      <c r="G807" s="48">
        <v>0</v>
      </c>
      <c r="H807" s="48">
        <v>0</v>
      </c>
      <c r="I807" s="48">
        <v>0</v>
      </c>
    </row>
    <row r="808" spans="2:9">
      <c r="B808" s="96" t="s">
        <v>331</v>
      </c>
      <c r="C808" s="98">
        <v>0</v>
      </c>
      <c r="D808" s="98">
        <v>0</v>
      </c>
      <c r="E808" s="98">
        <v>0</v>
      </c>
      <c r="F808" s="98">
        <v>0</v>
      </c>
      <c r="G808" s="98">
        <v>0</v>
      </c>
      <c r="H808" s="98">
        <v>0</v>
      </c>
      <c r="I808" s="98">
        <v>0</v>
      </c>
    </row>
    <row r="809" spans="2:9">
      <c r="B809" s="96"/>
      <c r="C809" s="98"/>
      <c r="D809" s="98"/>
      <c r="E809" s="98"/>
      <c r="F809" s="98"/>
      <c r="G809" s="98"/>
      <c r="H809" s="98"/>
      <c r="I809" s="98"/>
    </row>
    <row r="810" spans="2:9">
      <c r="B810" s="92" t="s">
        <v>1336</v>
      </c>
      <c r="C810" s="48"/>
      <c r="D810" s="48"/>
      <c r="E810" s="48"/>
      <c r="F810" s="48"/>
      <c r="G810" s="48"/>
      <c r="H810" s="48"/>
      <c r="I810" s="48"/>
    </row>
    <row r="811" spans="2:9">
      <c r="B811" s="93" t="s">
        <v>327</v>
      </c>
      <c r="C811" s="48">
        <v>54</v>
      </c>
      <c r="D811" s="48">
        <v>43</v>
      </c>
      <c r="E811" s="48">
        <v>40</v>
      </c>
      <c r="F811" s="48">
        <v>38</v>
      </c>
      <c r="G811" s="48">
        <v>0</v>
      </c>
      <c r="H811" s="48" t="s">
        <v>139</v>
      </c>
      <c r="I811" s="48" t="s">
        <v>139</v>
      </c>
    </row>
    <row r="812" spans="2:9">
      <c r="B812" s="96" t="s">
        <v>328</v>
      </c>
      <c r="C812" s="48">
        <v>0</v>
      </c>
      <c r="D812" s="48">
        <v>0</v>
      </c>
      <c r="E812" s="48">
        <v>0</v>
      </c>
      <c r="F812" s="48">
        <v>0</v>
      </c>
      <c r="G812" s="48">
        <v>0</v>
      </c>
      <c r="H812" s="48" t="s">
        <v>139</v>
      </c>
      <c r="I812" s="48" t="s">
        <v>139</v>
      </c>
    </row>
    <row r="813" spans="2:9">
      <c r="B813" s="96" t="s">
        <v>329</v>
      </c>
      <c r="C813" s="48">
        <v>0</v>
      </c>
      <c r="D813" s="48">
        <v>0</v>
      </c>
      <c r="E813" s="48">
        <v>0</v>
      </c>
      <c r="F813" s="48">
        <v>0</v>
      </c>
      <c r="G813" s="48">
        <v>0</v>
      </c>
      <c r="H813" s="48" t="s">
        <v>139</v>
      </c>
      <c r="I813" s="48" t="s">
        <v>139</v>
      </c>
    </row>
    <row r="814" spans="2:9">
      <c r="B814" s="96" t="s">
        <v>330</v>
      </c>
      <c r="C814" s="48">
        <v>24</v>
      </c>
      <c r="D814" s="48">
        <v>22</v>
      </c>
      <c r="E814" s="48">
        <v>20</v>
      </c>
      <c r="F814" s="48">
        <v>18</v>
      </c>
      <c r="G814" s="48">
        <v>0</v>
      </c>
      <c r="H814" s="48" t="s">
        <v>139</v>
      </c>
      <c r="I814" s="48" t="s">
        <v>139</v>
      </c>
    </row>
    <row r="815" spans="2:9">
      <c r="B815" s="96" t="s">
        <v>331</v>
      </c>
      <c r="C815" s="48">
        <v>30</v>
      </c>
      <c r="D815" s="48">
        <v>21</v>
      </c>
      <c r="E815" s="48">
        <v>20</v>
      </c>
      <c r="F815" s="48">
        <v>20</v>
      </c>
      <c r="G815" s="48">
        <v>0</v>
      </c>
      <c r="H815" s="48" t="s">
        <v>139</v>
      </c>
      <c r="I815" s="48" t="s">
        <v>139</v>
      </c>
    </row>
    <row r="816" spans="2:9">
      <c r="B816" s="96"/>
      <c r="C816" s="48"/>
      <c r="D816" s="48"/>
      <c r="E816" s="48"/>
      <c r="F816" s="48"/>
      <c r="G816" s="48"/>
      <c r="H816" s="48"/>
      <c r="I816" s="48"/>
    </row>
    <row r="817" spans="2:9">
      <c r="B817" s="93" t="s">
        <v>332</v>
      </c>
      <c r="C817" s="48">
        <v>54</v>
      </c>
      <c r="D817" s="48">
        <v>43</v>
      </c>
      <c r="E817" s="48">
        <v>40</v>
      </c>
      <c r="F817" s="48">
        <v>38</v>
      </c>
      <c r="G817" s="48">
        <v>0</v>
      </c>
      <c r="H817" s="48" t="s">
        <v>139</v>
      </c>
      <c r="I817" s="48" t="s">
        <v>139</v>
      </c>
    </row>
    <row r="818" spans="2:9">
      <c r="B818" s="96" t="s">
        <v>328</v>
      </c>
      <c r="C818" s="48">
        <v>0</v>
      </c>
      <c r="D818" s="48">
        <v>0</v>
      </c>
      <c r="E818" s="48">
        <v>0</v>
      </c>
      <c r="F818" s="48">
        <v>0</v>
      </c>
      <c r="G818" s="48">
        <v>0</v>
      </c>
      <c r="H818" s="48" t="s">
        <v>139</v>
      </c>
      <c r="I818" s="48" t="s">
        <v>139</v>
      </c>
    </row>
    <row r="819" spans="2:9">
      <c r="B819" s="96" t="s">
        <v>329</v>
      </c>
      <c r="C819" s="48">
        <v>0</v>
      </c>
      <c r="D819" s="48">
        <v>0</v>
      </c>
      <c r="E819" s="48">
        <v>0</v>
      </c>
      <c r="F819" s="48">
        <v>0</v>
      </c>
      <c r="G819" s="48">
        <v>0</v>
      </c>
      <c r="H819" s="48" t="s">
        <v>139</v>
      </c>
      <c r="I819" s="48" t="s">
        <v>139</v>
      </c>
    </row>
    <row r="820" spans="2:9">
      <c r="B820" s="96" t="s">
        <v>330</v>
      </c>
      <c r="C820" s="48">
        <v>24</v>
      </c>
      <c r="D820" s="48">
        <v>22</v>
      </c>
      <c r="E820" s="48">
        <v>20</v>
      </c>
      <c r="F820" s="48">
        <v>18</v>
      </c>
      <c r="G820" s="48">
        <v>0</v>
      </c>
      <c r="H820" s="48" t="s">
        <v>139</v>
      </c>
      <c r="I820" s="48" t="s">
        <v>139</v>
      </c>
    </row>
    <row r="821" spans="2:9">
      <c r="B821" s="96" t="s">
        <v>331</v>
      </c>
      <c r="C821" s="48">
        <v>30</v>
      </c>
      <c r="D821" s="48">
        <v>21</v>
      </c>
      <c r="E821" s="48">
        <v>20</v>
      </c>
      <c r="F821" s="48">
        <v>20</v>
      </c>
      <c r="G821" s="48">
        <v>0</v>
      </c>
      <c r="H821" s="48" t="s">
        <v>139</v>
      </c>
      <c r="I821" s="48" t="s">
        <v>139</v>
      </c>
    </row>
    <row r="822" spans="2:9">
      <c r="B822" s="96"/>
      <c r="C822" s="48"/>
      <c r="D822" s="48"/>
      <c r="E822" s="48"/>
      <c r="F822" s="48"/>
      <c r="G822" s="48"/>
      <c r="H822" s="48"/>
      <c r="I822" s="48"/>
    </row>
    <row r="823" spans="2:9">
      <c r="B823" s="93" t="s">
        <v>333</v>
      </c>
      <c r="C823" s="48">
        <v>0</v>
      </c>
      <c r="D823" s="48">
        <v>0</v>
      </c>
      <c r="E823" s="48">
        <v>0</v>
      </c>
      <c r="F823" s="48">
        <v>0</v>
      </c>
      <c r="G823" s="48">
        <v>0</v>
      </c>
      <c r="H823" s="48" t="s">
        <v>139</v>
      </c>
      <c r="I823" s="48" t="s">
        <v>139</v>
      </c>
    </row>
    <row r="824" spans="2:9">
      <c r="B824" s="96" t="s">
        <v>328</v>
      </c>
      <c r="C824" s="48">
        <v>0</v>
      </c>
      <c r="D824" s="48">
        <v>0</v>
      </c>
      <c r="E824" s="48">
        <v>0</v>
      </c>
      <c r="F824" s="48">
        <v>0</v>
      </c>
      <c r="G824" s="48">
        <v>0</v>
      </c>
      <c r="H824" s="48" t="s">
        <v>139</v>
      </c>
      <c r="I824" s="48" t="s">
        <v>139</v>
      </c>
    </row>
    <row r="825" spans="2:9">
      <c r="B825" s="96" t="s">
        <v>329</v>
      </c>
      <c r="C825" s="48">
        <v>0</v>
      </c>
      <c r="D825" s="48">
        <v>0</v>
      </c>
      <c r="E825" s="48">
        <v>0</v>
      </c>
      <c r="F825" s="48">
        <v>0</v>
      </c>
      <c r="G825" s="48">
        <v>0</v>
      </c>
      <c r="H825" s="48" t="s">
        <v>139</v>
      </c>
      <c r="I825" s="48" t="s">
        <v>139</v>
      </c>
    </row>
    <row r="826" spans="2:9">
      <c r="B826" s="96" t="s">
        <v>330</v>
      </c>
      <c r="C826" s="48">
        <v>0</v>
      </c>
      <c r="D826" s="48">
        <v>0</v>
      </c>
      <c r="E826" s="48">
        <v>0</v>
      </c>
      <c r="F826" s="48">
        <v>0</v>
      </c>
      <c r="G826" s="48">
        <v>0</v>
      </c>
      <c r="H826" s="48" t="s">
        <v>139</v>
      </c>
      <c r="I826" s="48" t="s">
        <v>139</v>
      </c>
    </row>
    <row r="827" spans="2:9">
      <c r="B827" s="96" t="s">
        <v>331</v>
      </c>
      <c r="C827" s="48">
        <v>0</v>
      </c>
      <c r="D827" s="48">
        <v>0</v>
      </c>
      <c r="E827" s="48">
        <v>0</v>
      </c>
      <c r="F827" s="48">
        <v>0</v>
      </c>
      <c r="G827" s="48">
        <v>0</v>
      </c>
      <c r="H827" s="48" t="s">
        <v>139</v>
      </c>
      <c r="I827" s="48" t="s">
        <v>139</v>
      </c>
    </row>
    <row r="828" spans="2:9">
      <c r="B828" s="96"/>
      <c r="C828" s="48"/>
      <c r="D828" s="48"/>
      <c r="E828" s="48"/>
      <c r="F828" s="48"/>
      <c r="G828" s="48"/>
      <c r="H828" s="48"/>
      <c r="I828" s="48"/>
    </row>
    <row r="829" spans="2:9">
      <c r="B829" s="92" t="s">
        <v>1337</v>
      </c>
      <c r="C829" s="48"/>
      <c r="D829" s="48"/>
      <c r="E829" s="48"/>
      <c r="F829" s="48"/>
      <c r="G829" s="48"/>
      <c r="H829" s="48"/>
      <c r="I829" s="48"/>
    </row>
    <row r="830" spans="2:9">
      <c r="B830" s="93" t="s">
        <v>327</v>
      </c>
      <c r="C830" s="48">
        <v>699</v>
      </c>
      <c r="D830" s="48">
        <v>700</v>
      </c>
      <c r="E830" s="48">
        <v>698</v>
      </c>
      <c r="F830" s="48">
        <v>749</v>
      </c>
      <c r="G830" s="48">
        <v>969</v>
      </c>
      <c r="H830" s="48">
        <v>936</v>
      </c>
      <c r="I830" s="48">
        <v>930</v>
      </c>
    </row>
    <row r="831" spans="2:9">
      <c r="B831" s="96" t="s">
        <v>328</v>
      </c>
      <c r="C831" s="48">
        <v>1</v>
      </c>
      <c r="D831" s="48">
        <v>1</v>
      </c>
      <c r="E831" s="48">
        <v>1</v>
      </c>
      <c r="F831" s="48">
        <v>1</v>
      </c>
      <c r="G831" s="48">
        <v>1</v>
      </c>
      <c r="H831" s="48">
        <v>1</v>
      </c>
      <c r="I831" s="48">
        <v>1</v>
      </c>
    </row>
    <row r="832" spans="2:9">
      <c r="B832" s="96" t="s">
        <v>329</v>
      </c>
      <c r="C832" s="48">
        <v>0</v>
      </c>
      <c r="D832" s="48">
        <v>0</v>
      </c>
      <c r="E832" s="48">
        <v>0</v>
      </c>
      <c r="F832" s="48">
        <v>0</v>
      </c>
      <c r="G832" s="48">
        <v>0</v>
      </c>
      <c r="H832" s="48">
        <v>0</v>
      </c>
      <c r="I832" s="48"/>
    </row>
    <row r="833" spans="2:9">
      <c r="B833" s="96" t="s">
        <v>330</v>
      </c>
      <c r="C833" s="48">
        <v>185</v>
      </c>
      <c r="D833" s="48">
        <v>185</v>
      </c>
      <c r="E833" s="48">
        <v>183</v>
      </c>
      <c r="F833" s="48">
        <v>181</v>
      </c>
      <c r="G833" s="48">
        <v>182</v>
      </c>
      <c r="H833" s="48">
        <v>179</v>
      </c>
      <c r="I833" s="48">
        <v>181</v>
      </c>
    </row>
    <row r="834" spans="2:9">
      <c r="B834" s="96" t="s">
        <v>331</v>
      </c>
      <c r="C834" s="48">
        <v>513</v>
      </c>
      <c r="D834" s="48">
        <v>514</v>
      </c>
      <c r="E834" s="48">
        <v>514</v>
      </c>
      <c r="F834" s="48">
        <v>567</v>
      </c>
      <c r="G834" s="48">
        <v>786</v>
      </c>
      <c r="H834" s="48">
        <v>756</v>
      </c>
      <c r="I834" s="48">
        <v>748</v>
      </c>
    </row>
    <row r="835" spans="2:9">
      <c r="B835" s="96"/>
      <c r="C835" s="48"/>
      <c r="D835" s="48"/>
      <c r="E835" s="48"/>
      <c r="F835" s="48"/>
      <c r="G835" s="48"/>
      <c r="H835" s="48"/>
      <c r="I835" s="48"/>
    </row>
    <row r="836" spans="2:9">
      <c r="B836" s="93" t="s">
        <v>332</v>
      </c>
      <c r="C836" s="48">
        <v>699</v>
      </c>
      <c r="D836" s="48">
        <v>700</v>
      </c>
      <c r="E836" s="48">
        <v>698</v>
      </c>
      <c r="F836" s="48">
        <v>749</v>
      </c>
      <c r="G836" s="48">
        <v>969</v>
      </c>
      <c r="H836" s="48">
        <v>936</v>
      </c>
      <c r="I836" s="48">
        <v>930</v>
      </c>
    </row>
    <row r="837" spans="2:9">
      <c r="B837" s="96" t="s">
        <v>328</v>
      </c>
      <c r="C837" s="48">
        <v>1</v>
      </c>
      <c r="D837" s="48">
        <v>1</v>
      </c>
      <c r="E837" s="48">
        <v>1</v>
      </c>
      <c r="F837" s="48">
        <v>1</v>
      </c>
      <c r="G837" s="48">
        <v>1</v>
      </c>
      <c r="H837" s="48">
        <v>1</v>
      </c>
      <c r="I837" s="48">
        <v>1</v>
      </c>
    </row>
    <row r="838" spans="2:9">
      <c r="B838" s="96" t="s">
        <v>329</v>
      </c>
      <c r="C838" s="48">
        <v>0</v>
      </c>
      <c r="D838" s="48">
        <v>0</v>
      </c>
      <c r="E838" s="48">
        <v>0</v>
      </c>
      <c r="F838" s="48">
        <v>0</v>
      </c>
      <c r="G838" s="48">
        <v>0</v>
      </c>
      <c r="H838" s="48">
        <v>0</v>
      </c>
      <c r="I838" s="48"/>
    </row>
    <row r="839" spans="2:9">
      <c r="B839" s="96" t="s">
        <v>330</v>
      </c>
      <c r="C839" s="48">
        <v>185</v>
      </c>
      <c r="D839" s="48">
        <v>185</v>
      </c>
      <c r="E839" s="48">
        <v>183</v>
      </c>
      <c r="F839" s="48">
        <v>181</v>
      </c>
      <c r="G839" s="48">
        <v>182</v>
      </c>
      <c r="H839" s="48">
        <v>179</v>
      </c>
      <c r="I839" s="48">
        <v>181</v>
      </c>
    </row>
    <row r="840" spans="2:9">
      <c r="B840" s="96" t="s">
        <v>331</v>
      </c>
      <c r="C840" s="48">
        <v>513</v>
      </c>
      <c r="D840" s="48">
        <v>514</v>
      </c>
      <c r="E840" s="48">
        <v>514</v>
      </c>
      <c r="F840" s="48">
        <v>567</v>
      </c>
      <c r="G840" s="48">
        <v>786</v>
      </c>
      <c r="H840" s="48">
        <v>756</v>
      </c>
      <c r="I840" s="48">
        <v>748</v>
      </c>
    </row>
    <row r="841" spans="2:9">
      <c r="B841" s="96"/>
      <c r="C841" s="48"/>
      <c r="D841" s="48"/>
      <c r="E841" s="48"/>
      <c r="F841" s="48"/>
      <c r="G841" s="48"/>
      <c r="H841" s="48"/>
      <c r="I841" s="48"/>
    </row>
    <row r="842" spans="2:9">
      <c r="B842" s="93" t="s">
        <v>333</v>
      </c>
      <c r="C842" s="48" t="s">
        <v>139</v>
      </c>
      <c r="D842" s="48" t="s">
        <v>139</v>
      </c>
      <c r="E842" s="48" t="s">
        <v>139</v>
      </c>
      <c r="F842" s="48" t="s">
        <v>139</v>
      </c>
      <c r="G842" s="48" t="s">
        <v>139</v>
      </c>
      <c r="H842" s="48" t="s">
        <v>139</v>
      </c>
      <c r="I842" s="48" t="s">
        <v>139</v>
      </c>
    </row>
    <row r="843" spans="2:9">
      <c r="B843" s="96" t="s">
        <v>328</v>
      </c>
      <c r="C843" s="48" t="s">
        <v>139</v>
      </c>
      <c r="D843" s="48" t="s">
        <v>139</v>
      </c>
      <c r="E843" s="48" t="s">
        <v>139</v>
      </c>
      <c r="F843" s="48" t="s">
        <v>139</v>
      </c>
      <c r="G843" s="48" t="s">
        <v>139</v>
      </c>
      <c r="H843" s="48" t="s">
        <v>139</v>
      </c>
      <c r="I843" s="48" t="s">
        <v>139</v>
      </c>
    </row>
    <row r="844" spans="2:9">
      <c r="B844" s="96" t="s">
        <v>329</v>
      </c>
      <c r="C844" s="48" t="s">
        <v>139</v>
      </c>
      <c r="D844" s="48" t="s">
        <v>139</v>
      </c>
      <c r="E844" s="48" t="s">
        <v>139</v>
      </c>
      <c r="F844" s="48" t="s">
        <v>139</v>
      </c>
      <c r="G844" s="48" t="s">
        <v>139</v>
      </c>
      <c r="H844" s="48" t="s">
        <v>139</v>
      </c>
      <c r="I844" s="48" t="s">
        <v>139</v>
      </c>
    </row>
    <row r="845" spans="2:9">
      <c r="B845" s="96" t="s">
        <v>330</v>
      </c>
      <c r="C845" s="48" t="s">
        <v>139</v>
      </c>
      <c r="D845" s="48" t="s">
        <v>139</v>
      </c>
      <c r="E845" s="48" t="s">
        <v>139</v>
      </c>
      <c r="F845" s="48" t="s">
        <v>139</v>
      </c>
      <c r="G845" s="48" t="s">
        <v>139</v>
      </c>
      <c r="H845" s="48" t="s">
        <v>139</v>
      </c>
      <c r="I845" s="48" t="s">
        <v>139</v>
      </c>
    </row>
    <row r="846" spans="2:9" ht="15" thickBot="1">
      <c r="B846" s="133" t="s">
        <v>331</v>
      </c>
      <c r="C846" s="126" t="s">
        <v>139</v>
      </c>
      <c r="D846" s="126" t="s">
        <v>139</v>
      </c>
      <c r="E846" s="126" t="s">
        <v>139</v>
      </c>
      <c r="F846" s="126" t="s">
        <v>139</v>
      </c>
      <c r="G846" s="126" t="s">
        <v>139</v>
      </c>
      <c r="H846" s="126" t="s">
        <v>139</v>
      </c>
      <c r="I846" s="126" t="s">
        <v>139</v>
      </c>
    </row>
    <row r="847" spans="2:9" ht="15" thickTop="1">
      <c r="B847" s="1320" t="s">
        <v>1325</v>
      </c>
      <c r="C847" s="1320"/>
      <c r="D847" s="1320"/>
      <c r="E847" s="1320"/>
      <c r="F847" s="1320"/>
      <c r="G847" s="1320"/>
      <c r="H847" s="1320"/>
      <c r="I847" s="1320"/>
    </row>
    <row r="848" spans="2:9">
      <c r="B848" s="1334" t="s">
        <v>1338</v>
      </c>
      <c r="C848" s="1321"/>
      <c r="D848" s="1321"/>
      <c r="E848" s="1321"/>
      <c r="F848" s="1321"/>
      <c r="G848" s="1321"/>
      <c r="H848" s="1321"/>
      <c r="I848" s="1321"/>
    </row>
    <row r="849" spans="2:9">
      <c r="B849" s="1316"/>
      <c r="C849" s="1316"/>
      <c r="D849" s="1316"/>
      <c r="E849" s="1316"/>
      <c r="F849" s="1316"/>
      <c r="G849" s="1316"/>
      <c r="H849" s="1316"/>
      <c r="I849" s="1316"/>
    </row>
    <row r="850" spans="2:9">
      <c r="B850" s="1319" t="s">
        <v>47</v>
      </c>
      <c r="C850" s="1319"/>
      <c r="D850" s="1319"/>
      <c r="E850" s="1319"/>
      <c r="F850" s="1319"/>
      <c r="G850" s="1319"/>
      <c r="H850" s="1319"/>
      <c r="I850" s="1319"/>
    </row>
    <row r="851" spans="2:9">
      <c r="B851" s="803" t="s">
        <v>46</v>
      </c>
    </row>
    <row r="852" spans="2:9">
      <c r="B852" s="141" t="s">
        <v>196</v>
      </c>
    </row>
    <row r="853" spans="2:9">
      <c r="B853" s="141"/>
    </row>
    <row r="854" spans="2:9">
      <c r="B854" s="16"/>
      <c r="C854" s="17">
        <v>2014</v>
      </c>
      <c r="D854" s="17">
        <v>2015</v>
      </c>
      <c r="E854" s="17">
        <v>2016</v>
      </c>
      <c r="F854" s="17">
        <v>2017</v>
      </c>
      <c r="G854" s="17">
        <v>2018</v>
      </c>
      <c r="H854" s="17">
        <v>2019</v>
      </c>
      <c r="I854" s="17">
        <v>2020</v>
      </c>
    </row>
    <row r="855" spans="2:9" ht="15.6">
      <c r="B855" s="92" t="s">
        <v>1339</v>
      </c>
    </row>
    <row r="856" spans="2:9">
      <c r="B856" s="93" t="s">
        <v>335</v>
      </c>
      <c r="C856" s="36">
        <v>228132.49600000001</v>
      </c>
      <c r="D856" s="36">
        <v>244845.84699999998</v>
      </c>
      <c r="E856" s="36">
        <v>260474.37700000001</v>
      </c>
      <c r="F856" s="36">
        <v>168684.16200000001</v>
      </c>
      <c r="G856" s="36" t="s">
        <v>139</v>
      </c>
      <c r="H856" s="36" t="s">
        <v>139</v>
      </c>
      <c r="I856" s="36" t="s">
        <v>139</v>
      </c>
    </row>
    <row r="857" spans="2:9">
      <c r="B857" s="93"/>
      <c r="C857" s="36"/>
      <c r="D857" s="36"/>
      <c r="E857" s="36"/>
      <c r="F857" s="36"/>
      <c r="G857" s="36"/>
      <c r="H857" s="36"/>
      <c r="I857" s="36"/>
    </row>
    <row r="858" spans="2:9">
      <c r="B858" s="93" t="s">
        <v>336</v>
      </c>
      <c r="C858" s="36">
        <v>203848.39</v>
      </c>
      <c r="D858" s="36">
        <v>230217.75799999997</v>
      </c>
      <c r="E858" s="36">
        <v>244226.09400000001</v>
      </c>
      <c r="F858" s="36">
        <v>157655.20300000001</v>
      </c>
      <c r="G858" s="36" t="s">
        <v>139</v>
      </c>
      <c r="H858" s="36" t="s">
        <v>139</v>
      </c>
      <c r="I858" s="36" t="s">
        <v>139</v>
      </c>
    </row>
    <row r="859" spans="2:9">
      <c r="B859" s="96" t="s">
        <v>291</v>
      </c>
      <c r="C859" s="36">
        <v>2.0019999999999998</v>
      </c>
      <c r="D859" s="36">
        <v>1.8680000000000001</v>
      </c>
      <c r="E859" s="36">
        <v>2.9089999999999998</v>
      </c>
      <c r="F859" s="36">
        <v>2.5049999999999999</v>
      </c>
      <c r="G859" s="36" t="s">
        <v>139</v>
      </c>
      <c r="H859" s="36" t="s">
        <v>139</v>
      </c>
      <c r="I859" s="36" t="s">
        <v>139</v>
      </c>
    </row>
    <row r="860" spans="2:9">
      <c r="B860" s="136" t="s">
        <v>292</v>
      </c>
      <c r="C860" s="36">
        <v>0</v>
      </c>
      <c r="D860" s="36">
        <v>0</v>
      </c>
      <c r="E860" s="36">
        <v>0</v>
      </c>
      <c r="F860" s="36">
        <v>0</v>
      </c>
      <c r="G860" s="36" t="s">
        <v>139</v>
      </c>
      <c r="H860" s="36" t="s">
        <v>139</v>
      </c>
      <c r="I860" s="36" t="s">
        <v>139</v>
      </c>
    </row>
    <row r="861" spans="2:9">
      <c r="B861" s="136" t="s">
        <v>293</v>
      </c>
      <c r="C861" s="36">
        <v>2.0019999999999998</v>
      </c>
      <c r="D861" s="36">
        <v>1.8680000000000001</v>
      </c>
      <c r="E861" s="36">
        <v>2.9089999999999998</v>
      </c>
      <c r="F861" s="36">
        <v>2.5049999999999999</v>
      </c>
      <c r="G861" s="36" t="s">
        <v>139</v>
      </c>
      <c r="H861" s="36" t="s">
        <v>139</v>
      </c>
      <c r="I861" s="36" t="s">
        <v>139</v>
      </c>
    </row>
    <row r="862" spans="2:9">
      <c r="B862" s="136" t="s">
        <v>337</v>
      </c>
      <c r="C862" s="36" t="s">
        <v>139</v>
      </c>
      <c r="D862" s="36" t="s">
        <v>139</v>
      </c>
      <c r="E862" s="36" t="s">
        <v>139</v>
      </c>
      <c r="F862" s="36" t="s">
        <v>139</v>
      </c>
      <c r="G862" s="36" t="s">
        <v>139</v>
      </c>
      <c r="H862" s="36" t="s">
        <v>139</v>
      </c>
      <c r="I862" s="36" t="s">
        <v>139</v>
      </c>
    </row>
    <row r="863" spans="2:9">
      <c r="B863" s="96" t="s">
        <v>294</v>
      </c>
      <c r="C863" s="36">
        <v>201405.68700000001</v>
      </c>
      <c r="D863" s="36">
        <v>224808.49799999999</v>
      </c>
      <c r="E863" s="36">
        <v>237558.67499999999</v>
      </c>
      <c r="F863" s="36">
        <v>153857.38</v>
      </c>
      <c r="G863" s="36" t="s">
        <v>139</v>
      </c>
      <c r="H863" s="36" t="s">
        <v>139</v>
      </c>
      <c r="I863" s="36" t="s">
        <v>139</v>
      </c>
    </row>
    <row r="864" spans="2:9">
      <c r="B864" s="96" t="s">
        <v>236</v>
      </c>
      <c r="C864" s="36">
        <v>2440.701</v>
      </c>
      <c r="D864" s="36">
        <v>5407.3919999999998</v>
      </c>
      <c r="E864" s="36">
        <v>6664.51</v>
      </c>
      <c r="F864" s="36">
        <v>3795.3180000000002</v>
      </c>
      <c r="G864" s="36" t="s">
        <v>139</v>
      </c>
      <c r="H864" s="36" t="s">
        <v>139</v>
      </c>
      <c r="I864" s="36" t="s">
        <v>139</v>
      </c>
    </row>
    <row r="865" spans="2:9">
      <c r="B865" s="96"/>
      <c r="C865" s="36"/>
      <c r="D865" s="36"/>
      <c r="E865" s="36"/>
      <c r="F865" s="36"/>
      <c r="G865" s="36"/>
      <c r="H865" s="36"/>
      <c r="I865" s="36"/>
    </row>
    <row r="866" spans="2:9">
      <c r="B866" s="150" t="s">
        <v>341</v>
      </c>
      <c r="C866" s="36">
        <v>1518.3689999999999</v>
      </c>
      <c r="D866" s="36">
        <v>1519.4449999999999</v>
      </c>
      <c r="E866" s="36">
        <v>1384.2090000000001</v>
      </c>
      <c r="F866" s="36">
        <v>941.59900000000005</v>
      </c>
      <c r="G866" s="36" t="s">
        <v>139</v>
      </c>
      <c r="H866" s="36" t="s">
        <v>139</v>
      </c>
      <c r="I866" s="36" t="s">
        <v>139</v>
      </c>
    </row>
    <row r="867" spans="2:9">
      <c r="B867" s="152" t="s">
        <v>291</v>
      </c>
      <c r="C867" s="36" t="s">
        <v>139</v>
      </c>
      <c r="D867" s="36" t="s">
        <v>139</v>
      </c>
      <c r="E867" s="36" t="s">
        <v>139</v>
      </c>
      <c r="F867" s="36" t="s">
        <v>139</v>
      </c>
      <c r="G867" s="36" t="s">
        <v>139</v>
      </c>
      <c r="H867" s="36" t="s">
        <v>139</v>
      </c>
      <c r="I867" s="36" t="s">
        <v>139</v>
      </c>
    </row>
    <row r="868" spans="2:9">
      <c r="B868" s="146" t="s">
        <v>292</v>
      </c>
      <c r="C868" s="36" t="s">
        <v>139</v>
      </c>
      <c r="D868" s="36" t="s">
        <v>139</v>
      </c>
      <c r="E868" s="36" t="s">
        <v>139</v>
      </c>
      <c r="F868" s="36" t="s">
        <v>139</v>
      </c>
      <c r="G868" s="36" t="s">
        <v>139</v>
      </c>
      <c r="H868" s="36" t="s">
        <v>139</v>
      </c>
      <c r="I868" s="36" t="s">
        <v>139</v>
      </c>
    </row>
    <row r="869" spans="2:9">
      <c r="B869" s="146" t="s">
        <v>293</v>
      </c>
      <c r="C869" s="36" t="s">
        <v>139</v>
      </c>
      <c r="D869" s="36" t="s">
        <v>139</v>
      </c>
      <c r="E869" s="36" t="s">
        <v>139</v>
      </c>
      <c r="F869" s="36" t="s">
        <v>139</v>
      </c>
      <c r="G869" s="36" t="s">
        <v>139</v>
      </c>
      <c r="H869" s="36" t="s">
        <v>139</v>
      </c>
      <c r="I869" s="36" t="s">
        <v>139</v>
      </c>
    </row>
    <row r="870" spans="2:9">
      <c r="B870" s="146" t="s">
        <v>337</v>
      </c>
      <c r="C870" s="36" t="s">
        <v>139</v>
      </c>
      <c r="D870" s="36" t="s">
        <v>139</v>
      </c>
      <c r="E870" s="36" t="s">
        <v>139</v>
      </c>
      <c r="F870" s="36" t="s">
        <v>139</v>
      </c>
      <c r="G870" s="36" t="s">
        <v>139</v>
      </c>
      <c r="H870" s="36" t="s">
        <v>139</v>
      </c>
      <c r="I870" s="36" t="s">
        <v>139</v>
      </c>
    </row>
    <row r="871" spans="2:9">
      <c r="B871" s="152" t="s">
        <v>294</v>
      </c>
      <c r="C871" s="36">
        <v>1518.3689999999999</v>
      </c>
      <c r="D871" s="36">
        <v>1519.4449999999999</v>
      </c>
      <c r="E871" s="36">
        <v>1384.2090000000001</v>
      </c>
      <c r="F871" s="36">
        <v>941.59900000000005</v>
      </c>
      <c r="G871" s="36" t="s">
        <v>139</v>
      </c>
      <c r="H871" s="36" t="s">
        <v>139</v>
      </c>
      <c r="I871" s="36" t="s">
        <v>139</v>
      </c>
    </row>
    <row r="872" spans="2:9">
      <c r="B872" s="152" t="s">
        <v>236</v>
      </c>
      <c r="C872" s="36" t="s">
        <v>139</v>
      </c>
      <c r="D872" s="36" t="s">
        <v>139</v>
      </c>
      <c r="E872" s="36" t="s">
        <v>139</v>
      </c>
      <c r="F872" s="36" t="s">
        <v>139</v>
      </c>
      <c r="G872" s="36" t="s">
        <v>139</v>
      </c>
      <c r="H872" s="36" t="s">
        <v>139</v>
      </c>
      <c r="I872" s="36" t="s">
        <v>139</v>
      </c>
    </row>
    <row r="873" spans="2:9">
      <c r="B873" s="152"/>
      <c r="C873" s="36"/>
      <c r="D873" s="36"/>
      <c r="E873" s="36"/>
      <c r="F873" s="36"/>
      <c r="G873" s="36"/>
      <c r="H873" s="36"/>
      <c r="I873" s="36"/>
    </row>
    <row r="874" spans="2:9">
      <c r="B874" s="150" t="s">
        <v>342</v>
      </c>
      <c r="C874" s="36">
        <v>203848.39</v>
      </c>
      <c r="D874" s="36">
        <v>230217.758</v>
      </c>
      <c r="E874" s="36">
        <v>244226.09400000001</v>
      </c>
      <c r="F874" s="36">
        <v>157655.20300000001</v>
      </c>
      <c r="G874" s="36" t="s">
        <v>139</v>
      </c>
      <c r="H874" s="36" t="s">
        <v>139</v>
      </c>
      <c r="I874" s="36" t="s">
        <v>139</v>
      </c>
    </row>
    <row r="875" spans="2:9">
      <c r="B875" s="152" t="s">
        <v>291</v>
      </c>
      <c r="C875" s="36">
        <v>2.0019999999999998</v>
      </c>
      <c r="D875" s="36">
        <v>1.8680000000000001</v>
      </c>
      <c r="E875" s="36">
        <v>2.9089999999999998</v>
      </c>
      <c r="F875" s="36">
        <v>2.5049999999999999</v>
      </c>
      <c r="G875" s="36" t="s">
        <v>139</v>
      </c>
      <c r="H875" s="36" t="s">
        <v>139</v>
      </c>
      <c r="I875" s="36" t="s">
        <v>139</v>
      </c>
    </row>
    <row r="876" spans="2:9">
      <c r="B876" s="146" t="s">
        <v>292</v>
      </c>
      <c r="C876" s="36">
        <v>0</v>
      </c>
      <c r="D876" s="36">
        <v>0</v>
      </c>
      <c r="E876" s="36">
        <v>0</v>
      </c>
      <c r="F876" s="36">
        <v>0</v>
      </c>
      <c r="G876" s="36" t="s">
        <v>139</v>
      </c>
      <c r="H876" s="36" t="s">
        <v>139</v>
      </c>
      <c r="I876" s="36" t="s">
        <v>139</v>
      </c>
    </row>
    <row r="877" spans="2:9">
      <c r="B877" s="146" t="s">
        <v>293</v>
      </c>
      <c r="C877" s="36">
        <v>2.0019999999999998</v>
      </c>
      <c r="D877" s="36">
        <v>1.8680000000000001</v>
      </c>
      <c r="E877" s="36">
        <v>2.9089999999999998</v>
      </c>
      <c r="F877" s="36">
        <v>2.5049999999999999</v>
      </c>
      <c r="G877" s="36" t="s">
        <v>139</v>
      </c>
      <c r="H877" s="36" t="s">
        <v>139</v>
      </c>
      <c r="I877" s="36" t="s">
        <v>139</v>
      </c>
    </row>
    <row r="878" spans="2:9">
      <c r="B878" s="146" t="s">
        <v>337</v>
      </c>
      <c r="C878" s="36" t="s">
        <v>139</v>
      </c>
      <c r="D878" s="36" t="s">
        <v>139</v>
      </c>
      <c r="E878" s="36" t="s">
        <v>139</v>
      </c>
      <c r="F878" s="36" t="s">
        <v>139</v>
      </c>
      <c r="G878" s="36" t="s">
        <v>139</v>
      </c>
      <c r="H878" s="36" t="s">
        <v>139</v>
      </c>
      <c r="I878" s="36" t="s">
        <v>139</v>
      </c>
    </row>
    <row r="879" spans="2:9">
      <c r="B879" s="152" t="s">
        <v>294</v>
      </c>
      <c r="C879" s="36">
        <v>201405.68700000001</v>
      </c>
      <c r="D879" s="36">
        <v>224808.49799999999</v>
      </c>
      <c r="E879" s="36">
        <v>237558.67499999999</v>
      </c>
      <c r="F879" s="36">
        <v>153857.38</v>
      </c>
      <c r="G879" s="36" t="s">
        <v>139</v>
      </c>
      <c r="H879" s="36" t="s">
        <v>139</v>
      </c>
      <c r="I879" s="36" t="s">
        <v>139</v>
      </c>
    </row>
    <row r="880" spans="2:9">
      <c r="B880" s="152" t="s">
        <v>236</v>
      </c>
      <c r="C880" s="36">
        <v>2440.701</v>
      </c>
      <c r="D880" s="36">
        <v>5407.3919999999998</v>
      </c>
      <c r="E880" s="36">
        <v>6664.51</v>
      </c>
      <c r="F880" s="36">
        <v>3795.3180000000002</v>
      </c>
      <c r="G880" s="36" t="s">
        <v>139</v>
      </c>
      <c r="H880" s="36" t="s">
        <v>139</v>
      </c>
      <c r="I880" s="36" t="s">
        <v>139</v>
      </c>
    </row>
    <row r="881" spans="2:9">
      <c r="B881" s="152"/>
      <c r="C881" s="36"/>
      <c r="D881" s="36"/>
      <c r="E881" s="36"/>
      <c r="F881" s="36"/>
      <c r="G881" s="36"/>
      <c r="H881" s="36"/>
      <c r="I881" s="36"/>
    </row>
    <row r="882" spans="2:9" ht="26.4">
      <c r="B882" s="93" t="s">
        <v>343</v>
      </c>
      <c r="C882" s="36">
        <v>24284.106</v>
      </c>
      <c r="D882" s="36">
        <v>14628.089</v>
      </c>
      <c r="E882" s="36">
        <v>16248.283000000001</v>
      </c>
      <c r="F882" s="36">
        <v>11028.959000000001</v>
      </c>
      <c r="G882" s="36" t="s">
        <v>139</v>
      </c>
      <c r="H882" s="36" t="s">
        <v>139</v>
      </c>
      <c r="I882" s="36" t="s">
        <v>139</v>
      </c>
    </row>
    <row r="883" spans="2:9">
      <c r="B883" s="96" t="s">
        <v>309</v>
      </c>
      <c r="C883" s="36">
        <v>0</v>
      </c>
      <c r="D883" s="36">
        <v>0</v>
      </c>
      <c r="E883" s="36">
        <v>0</v>
      </c>
      <c r="F883" s="36">
        <v>0</v>
      </c>
      <c r="G883" s="36" t="s">
        <v>139</v>
      </c>
      <c r="H883" s="36" t="s">
        <v>139</v>
      </c>
      <c r="I883" s="36" t="s">
        <v>139</v>
      </c>
    </row>
    <row r="884" spans="2:9">
      <c r="B884" s="96" t="s">
        <v>310</v>
      </c>
      <c r="C884" s="36">
        <v>24136.701000000001</v>
      </c>
      <c r="D884" s="36">
        <v>14509.598</v>
      </c>
      <c r="E884" s="36">
        <v>16124.859</v>
      </c>
      <c r="F884" s="36">
        <v>10945.905000000001</v>
      </c>
      <c r="G884" s="36" t="s">
        <v>139</v>
      </c>
      <c r="H884" s="36" t="s">
        <v>139</v>
      </c>
      <c r="I884" s="36" t="s">
        <v>139</v>
      </c>
    </row>
    <row r="885" spans="2:9">
      <c r="B885" s="96" t="s">
        <v>311</v>
      </c>
      <c r="C885" s="36">
        <v>147.405</v>
      </c>
      <c r="D885" s="36">
        <v>118.491</v>
      </c>
      <c r="E885" s="36">
        <v>123.42400000000001</v>
      </c>
      <c r="F885" s="36">
        <v>83.054000000000002</v>
      </c>
      <c r="G885" s="36" t="s">
        <v>139</v>
      </c>
      <c r="H885" s="36" t="s">
        <v>139</v>
      </c>
      <c r="I885" s="36" t="s">
        <v>139</v>
      </c>
    </row>
    <row r="886" spans="2:9">
      <c r="B886" s="96" t="s">
        <v>312</v>
      </c>
      <c r="C886" s="36" t="s">
        <v>139</v>
      </c>
      <c r="D886" s="36" t="s">
        <v>139</v>
      </c>
      <c r="E886" s="36" t="s">
        <v>139</v>
      </c>
      <c r="F886" s="36" t="s">
        <v>139</v>
      </c>
      <c r="G886" s="36" t="s">
        <v>139</v>
      </c>
      <c r="H886" s="36" t="s">
        <v>139</v>
      </c>
      <c r="I886" s="36" t="s">
        <v>139</v>
      </c>
    </row>
    <row r="887" spans="2:9">
      <c r="B887" s="96" t="s">
        <v>313</v>
      </c>
      <c r="C887" s="36" t="s">
        <v>139</v>
      </c>
      <c r="D887" s="36" t="s">
        <v>139</v>
      </c>
      <c r="E887" s="36" t="s">
        <v>139</v>
      </c>
      <c r="F887" s="36" t="s">
        <v>139</v>
      </c>
      <c r="G887" s="36" t="s">
        <v>139</v>
      </c>
      <c r="H887" s="36" t="s">
        <v>139</v>
      </c>
      <c r="I887" s="36" t="s">
        <v>139</v>
      </c>
    </row>
    <row r="888" spans="2:9">
      <c r="B888" s="96" t="s">
        <v>314</v>
      </c>
      <c r="C888" s="36" t="s">
        <v>139</v>
      </c>
      <c r="D888" s="36" t="s">
        <v>139</v>
      </c>
      <c r="E888" s="36" t="s">
        <v>139</v>
      </c>
      <c r="F888" s="36" t="s">
        <v>139</v>
      </c>
      <c r="G888" s="36" t="s">
        <v>139</v>
      </c>
      <c r="H888" s="36" t="s">
        <v>139</v>
      </c>
      <c r="I888" s="36" t="s">
        <v>139</v>
      </c>
    </row>
    <row r="889" spans="2:9">
      <c r="B889" s="96"/>
      <c r="C889" s="36"/>
      <c r="D889" s="36"/>
      <c r="E889" s="36"/>
      <c r="F889" s="36"/>
      <c r="G889" s="36"/>
      <c r="H889" s="36"/>
      <c r="I889" s="36"/>
    </row>
    <row r="890" spans="2:9">
      <c r="B890" s="153" t="s">
        <v>344</v>
      </c>
      <c r="C890" s="36" t="s">
        <v>139</v>
      </c>
      <c r="D890" s="36" t="s">
        <v>139</v>
      </c>
      <c r="E890" s="36" t="s">
        <v>139</v>
      </c>
      <c r="F890" s="36" t="s">
        <v>139</v>
      </c>
      <c r="G890" s="36" t="s">
        <v>139</v>
      </c>
      <c r="H890" s="36" t="s">
        <v>139</v>
      </c>
      <c r="I890" s="36" t="s">
        <v>139</v>
      </c>
    </row>
    <row r="891" spans="2:9">
      <c r="B891" s="96" t="s">
        <v>309</v>
      </c>
      <c r="C891" s="36" t="s">
        <v>139</v>
      </c>
      <c r="D891" s="36" t="s">
        <v>139</v>
      </c>
      <c r="E891" s="36" t="s">
        <v>139</v>
      </c>
      <c r="F891" s="36" t="s">
        <v>139</v>
      </c>
      <c r="G891" s="36" t="s">
        <v>139</v>
      </c>
      <c r="H891" s="36" t="s">
        <v>139</v>
      </c>
      <c r="I891" s="36" t="s">
        <v>139</v>
      </c>
    </row>
    <row r="892" spans="2:9">
      <c r="B892" s="96" t="s">
        <v>310</v>
      </c>
      <c r="C892" s="36" t="s">
        <v>139</v>
      </c>
      <c r="D892" s="36" t="s">
        <v>139</v>
      </c>
      <c r="E892" s="36" t="s">
        <v>139</v>
      </c>
      <c r="F892" s="36" t="s">
        <v>139</v>
      </c>
      <c r="G892" s="36" t="s">
        <v>139</v>
      </c>
      <c r="H892" s="36" t="s">
        <v>139</v>
      </c>
      <c r="I892" s="36" t="s">
        <v>139</v>
      </c>
    </row>
    <row r="893" spans="2:9">
      <c r="B893" s="96" t="s">
        <v>311</v>
      </c>
      <c r="C893" s="36" t="s">
        <v>139</v>
      </c>
      <c r="D893" s="36" t="s">
        <v>139</v>
      </c>
      <c r="E893" s="36" t="s">
        <v>139</v>
      </c>
      <c r="F893" s="36" t="s">
        <v>139</v>
      </c>
      <c r="G893" s="36" t="s">
        <v>139</v>
      </c>
      <c r="H893" s="36" t="s">
        <v>139</v>
      </c>
      <c r="I893" s="36" t="s">
        <v>139</v>
      </c>
    </row>
    <row r="894" spans="2:9">
      <c r="B894" s="96" t="s">
        <v>312</v>
      </c>
      <c r="C894" s="36" t="s">
        <v>139</v>
      </c>
      <c r="D894" s="36" t="s">
        <v>139</v>
      </c>
      <c r="E894" s="36" t="s">
        <v>139</v>
      </c>
      <c r="F894" s="36" t="s">
        <v>139</v>
      </c>
      <c r="G894" s="36" t="s">
        <v>139</v>
      </c>
      <c r="H894" s="36" t="s">
        <v>139</v>
      </c>
      <c r="I894" s="36" t="s">
        <v>139</v>
      </c>
    </row>
    <row r="895" spans="2:9">
      <c r="B895" s="96" t="s">
        <v>313</v>
      </c>
      <c r="C895" s="36" t="s">
        <v>139</v>
      </c>
      <c r="D895" s="36" t="s">
        <v>139</v>
      </c>
      <c r="E895" s="36" t="s">
        <v>139</v>
      </c>
      <c r="F895" s="36" t="s">
        <v>139</v>
      </c>
      <c r="G895" s="36" t="s">
        <v>139</v>
      </c>
      <c r="H895" s="36" t="s">
        <v>139</v>
      </c>
      <c r="I895" s="36" t="s">
        <v>139</v>
      </c>
    </row>
    <row r="896" spans="2:9">
      <c r="B896" s="96" t="s">
        <v>314</v>
      </c>
      <c r="C896" s="36" t="s">
        <v>139</v>
      </c>
      <c r="D896" s="36" t="s">
        <v>139</v>
      </c>
      <c r="E896" s="36" t="s">
        <v>139</v>
      </c>
      <c r="F896" s="36" t="s">
        <v>139</v>
      </c>
      <c r="G896" s="36" t="s">
        <v>139</v>
      </c>
      <c r="H896" s="36" t="s">
        <v>139</v>
      </c>
      <c r="I896" s="36" t="s">
        <v>139</v>
      </c>
    </row>
    <row r="897" spans="2:9">
      <c r="B897" s="93"/>
      <c r="C897" s="36"/>
      <c r="D897" s="36"/>
      <c r="E897" s="36"/>
      <c r="F897" s="36"/>
      <c r="G897" s="36"/>
      <c r="H897" s="36"/>
      <c r="I897" s="36"/>
    </row>
    <row r="898" spans="2:9" ht="15.6">
      <c r="B898" s="92" t="s">
        <v>1340</v>
      </c>
      <c r="C898" s="36"/>
      <c r="D898" s="36"/>
      <c r="E898" s="36"/>
      <c r="F898" s="36"/>
      <c r="G898" s="36"/>
      <c r="H898" s="36"/>
      <c r="I898" s="36"/>
    </row>
    <row r="899" spans="2:9" ht="15.6">
      <c r="B899" s="93" t="s">
        <v>1341</v>
      </c>
      <c r="C899" s="36">
        <v>637526.88399999996</v>
      </c>
      <c r="D899" s="36">
        <v>701326.28499999992</v>
      </c>
      <c r="E899" s="36">
        <v>794111.81799999997</v>
      </c>
      <c r="F899" s="36">
        <v>1195345.8469999998</v>
      </c>
      <c r="G899" s="36">
        <v>646620.06799999997</v>
      </c>
      <c r="H899" s="943">
        <v>996158.92800000007</v>
      </c>
      <c r="I899" s="36">
        <v>1986651.1145000004</v>
      </c>
    </row>
    <row r="900" spans="2:9">
      <c r="B900" s="93"/>
      <c r="C900" s="36"/>
      <c r="D900" s="36"/>
      <c r="E900" s="36"/>
      <c r="F900" s="36"/>
      <c r="G900" s="36"/>
      <c r="H900" s="943"/>
      <c r="I900" s="36"/>
    </row>
    <row r="901" spans="2:9">
      <c r="B901" s="93" t="s">
        <v>336</v>
      </c>
      <c r="C901" s="36" t="s">
        <v>139</v>
      </c>
      <c r="D901" s="36" t="s">
        <v>139</v>
      </c>
      <c r="E901" s="36" t="s">
        <v>139</v>
      </c>
      <c r="F901" s="36">
        <v>87746.614000000001</v>
      </c>
      <c r="G901" s="36">
        <v>302017.842</v>
      </c>
      <c r="H901" s="943">
        <v>426762.38900000002</v>
      </c>
      <c r="I901" s="36">
        <v>882531.41850000003</v>
      </c>
    </row>
    <row r="902" spans="2:9">
      <c r="B902" s="96" t="s">
        <v>291</v>
      </c>
      <c r="C902" s="36" t="s">
        <v>139</v>
      </c>
      <c r="D902" s="36" t="s">
        <v>139</v>
      </c>
      <c r="E902" s="36" t="s">
        <v>139</v>
      </c>
      <c r="F902" s="36" t="s">
        <v>139</v>
      </c>
      <c r="G902" s="36">
        <v>7.6109999999999998</v>
      </c>
      <c r="H902" s="36">
        <v>30.454499999999999</v>
      </c>
      <c r="I902" s="36">
        <v>49.045999999999999</v>
      </c>
    </row>
    <row r="903" spans="2:9">
      <c r="B903" s="136" t="s">
        <v>292</v>
      </c>
      <c r="C903" s="36" t="s">
        <v>139</v>
      </c>
      <c r="D903" s="36" t="s">
        <v>139</v>
      </c>
      <c r="E903" s="36" t="s">
        <v>139</v>
      </c>
      <c r="F903" s="36" t="s">
        <v>139</v>
      </c>
      <c r="G903" s="36">
        <v>0</v>
      </c>
      <c r="H903" s="36">
        <v>0</v>
      </c>
      <c r="I903" s="36">
        <v>0</v>
      </c>
    </row>
    <row r="904" spans="2:9">
      <c r="B904" s="136" t="s">
        <v>293</v>
      </c>
      <c r="C904" s="36" t="s">
        <v>139</v>
      </c>
      <c r="D904" s="36" t="s">
        <v>139</v>
      </c>
      <c r="E904" s="36" t="s">
        <v>139</v>
      </c>
      <c r="F904" s="36" t="s">
        <v>139</v>
      </c>
      <c r="G904" s="36">
        <v>7.6109999999999998</v>
      </c>
      <c r="H904" s="36">
        <v>30.454499999999999</v>
      </c>
      <c r="I904" s="36">
        <v>49.045999999999999</v>
      </c>
    </row>
    <row r="905" spans="2:9">
      <c r="B905" s="136" t="s">
        <v>337</v>
      </c>
      <c r="C905" s="36" t="s">
        <v>139</v>
      </c>
      <c r="D905" s="36" t="s">
        <v>139</v>
      </c>
      <c r="E905" s="36" t="s">
        <v>139</v>
      </c>
      <c r="F905" s="36" t="s">
        <v>139</v>
      </c>
      <c r="G905" s="36">
        <v>0</v>
      </c>
      <c r="H905" s="36">
        <v>0</v>
      </c>
      <c r="I905" s="36">
        <v>0</v>
      </c>
    </row>
    <row r="906" spans="2:9">
      <c r="B906" s="96" t="s">
        <v>294</v>
      </c>
      <c r="C906" s="36" t="s">
        <v>139</v>
      </c>
      <c r="D906" s="36" t="s">
        <v>139</v>
      </c>
      <c r="E906" s="36" t="s">
        <v>139</v>
      </c>
      <c r="F906" s="36">
        <v>87740.39</v>
      </c>
      <c r="G906" s="36">
        <v>302010.23100000003</v>
      </c>
      <c r="H906" s="36">
        <v>426762.38900000002</v>
      </c>
      <c r="I906" s="36">
        <v>882531.41850000003</v>
      </c>
    </row>
    <row r="907" spans="2:9">
      <c r="B907" s="96" t="s">
        <v>236</v>
      </c>
      <c r="C907" s="36" t="s">
        <v>139</v>
      </c>
      <c r="D907" s="36" t="s">
        <v>139</v>
      </c>
      <c r="E907" s="36" t="s">
        <v>139</v>
      </c>
      <c r="F907" s="36">
        <v>6.2240000000000002</v>
      </c>
      <c r="G907" s="36">
        <v>0</v>
      </c>
      <c r="H907" s="36">
        <v>0</v>
      </c>
      <c r="I907" s="36">
        <v>0</v>
      </c>
    </row>
    <row r="908" spans="2:9">
      <c r="B908" s="96"/>
      <c r="C908" s="36"/>
      <c r="D908" s="36"/>
      <c r="E908" s="36"/>
      <c r="F908" s="36"/>
      <c r="G908" s="36"/>
      <c r="H908" s="36"/>
      <c r="I908" s="36"/>
    </row>
    <row r="909" spans="2:9">
      <c r="B909" s="150" t="s">
        <v>341</v>
      </c>
      <c r="C909" s="36" t="s">
        <v>139</v>
      </c>
      <c r="D909" s="36" t="s">
        <v>139</v>
      </c>
      <c r="E909" s="36" t="s">
        <v>139</v>
      </c>
      <c r="F909" s="36">
        <v>680.322</v>
      </c>
      <c r="G909" s="36">
        <v>1712.3140000000001</v>
      </c>
      <c r="H909" s="36">
        <v>2237.6959999999999</v>
      </c>
      <c r="I909" s="36">
        <v>4353.4530000000004</v>
      </c>
    </row>
    <row r="910" spans="2:9">
      <c r="B910" s="152" t="s">
        <v>291</v>
      </c>
      <c r="C910" s="36" t="s">
        <v>139</v>
      </c>
      <c r="D910" s="36" t="s">
        <v>139</v>
      </c>
      <c r="E910" s="36" t="s">
        <v>139</v>
      </c>
      <c r="F910" s="36" t="s">
        <v>139</v>
      </c>
      <c r="G910" s="36">
        <v>0</v>
      </c>
      <c r="H910" s="36">
        <v>0</v>
      </c>
      <c r="I910" s="36">
        <v>0</v>
      </c>
    </row>
    <row r="911" spans="2:9">
      <c r="B911" s="146" t="s">
        <v>292</v>
      </c>
      <c r="C911" s="36" t="s">
        <v>139</v>
      </c>
      <c r="D911" s="36" t="s">
        <v>139</v>
      </c>
      <c r="E911" s="36" t="s">
        <v>139</v>
      </c>
      <c r="F911" s="36" t="s">
        <v>139</v>
      </c>
      <c r="G911" s="36">
        <v>0</v>
      </c>
      <c r="H911" s="36">
        <v>0</v>
      </c>
      <c r="I911" s="36">
        <v>0</v>
      </c>
    </row>
    <row r="912" spans="2:9">
      <c r="B912" s="146" t="s">
        <v>293</v>
      </c>
      <c r="C912" s="36" t="s">
        <v>139</v>
      </c>
      <c r="D912" s="36" t="s">
        <v>139</v>
      </c>
      <c r="E912" s="36" t="s">
        <v>139</v>
      </c>
      <c r="F912" s="36" t="s">
        <v>139</v>
      </c>
      <c r="G912" s="36">
        <v>0</v>
      </c>
      <c r="H912" s="36">
        <v>0</v>
      </c>
      <c r="I912" s="36">
        <v>0</v>
      </c>
    </row>
    <row r="913" spans="2:9">
      <c r="B913" s="146" t="s">
        <v>337</v>
      </c>
      <c r="C913" s="36" t="s">
        <v>139</v>
      </c>
      <c r="D913" s="36" t="s">
        <v>139</v>
      </c>
      <c r="E913" s="36" t="s">
        <v>139</v>
      </c>
      <c r="F913" s="36" t="s">
        <v>139</v>
      </c>
      <c r="G913" s="36">
        <v>0</v>
      </c>
      <c r="H913" s="36">
        <v>0</v>
      </c>
      <c r="I913" s="36">
        <v>0</v>
      </c>
    </row>
    <row r="914" spans="2:9">
      <c r="B914" s="152" t="s">
        <v>294</v>
      </c>
      <c r="C914" s="36" t="s">
        <v>139</v>
      </c>
      <c r="D914" s="36" t="s">
        <v>139</v>
      </c>
      <c r="E914" s="36" t="s">
        <v>139</v>
      </c>
      <c r="F914" s="36">
        <v>680.322</v>
      </c>
      <c r="G914" s="36">
        <v>1712.3140000000001</v>
      </c>
      <c r="H914" s="36">
        <v>2237.6959999999999</v>
      </c>
      <c r="I914" s="36">
        <v>4353.4530000000004</v>
      </c>
    </row>
    <row r="915" spans="2:9">
      <c r="B915" s="152" t="s">
        <v>236</v>
      </c>
      <c r="C915" s="36" t="s">
        <v>139</v>
      </c>
      <c r="D915" s="36" t="s">
        <v>139</v>
      </c>
      <c r="E915" s="36" t="s">
        <v>139</v>
      </c>
      <c r="F915" s="36" t="s">
        <v>139</v>
      </c>
      <c r="G915" s="36">
        <v>0</v>
      </c>
      <c r="H915" s="36">
        <v>0</v>
      </c>
      <c r="I915" s="36">
        <v>0</v>
      </c>
    </row>
    <row r="916" spans="2:9">
      <c r="B916" s="152"/>
      <c r="C916" s="36"/>
      <c r="D916" s="36"/>
      <c r="E916" s="36"/>
      <c r="F916" s="36"/>
      <c r="G916" s="36"/>
      <c r="H916" s="36"/>
      <c r="I916" s="36"/>
    </row>
    <row r="917" spans="2:9">
      <c r="B917" s="150" t="s">
        <v>342</v>
      </c>
      <c r="C917" s="36" t="s">
        <v>139</v>
      </c>
      <c r="D917" s="36" t="s">
        <v>139</v>
      </c>
      <c r="E917" s="36" t="s">
        <v>139</v>
      </c>
      <c r="F917" s="36">
        <v>87746.614000000001</v>
      </c>
      <c r="G917" s="36">
        <v>302017.842</v>
      </c>
      <c r="H917" s="36">
        <v>426792.84350000002</v>
      </c>
      <c r="I917" s="36">
        <v>882531.41850000003</v>
      </c>
    </row>
    <row r="918" spans="2:9">
      <c r="B918" s="152" t="s">
        <v>291</v>
      </c>
      <c r="C918" s="36" t="s">
        <v>139</v>
      </c>
      <c r="D918" s="36" t="s">
        <v>139</v>
      </c>
      <c r="E918" s="36" t="s">
        <v>139</v>
      </c>
      <c r="F918" s="36">
        <v>0</v>
      </c>
      <c r="G918" s="36">
        <v>7.6109999999999998</v>
      </c>
      <c r="H918" s="36">
        <v>30.454499999999999</v>
      </c>
      <c r="I918" s="36">
        <v>49.045999999999999</v>
      </c>
    </row>
    <row r="919" spans="2:9">
      <c r="B919" s="146" t="s">
        <v>292</v>
      </c>
      <c r="C919" s="36" t="s">
        <v>139</v>
      </c>
      <c r="D919" s="36" t="s">
        <v>139</v>
      </c>
      <c r="E919" s="36" t="s">
        <v>139</v>
      </c>
      <c r="F919" s="36">
        <v>0</v>
      </c>
      <c r="G919" s="36">
        <v>0</v>
      </c>
      <c r="H919" s="36">
        <v>0</v>
      </c>
      <c r="I919" s="36">
        <v>0</v>
      </c>
    </row>
    <row r="920" spans="2:9">
      <c r="B920" s="146" t="s">
        <v>293</v>
      </c>
      <c r="C920" s="36" t="s">
        <v>139</v>
      </c>
      <c r="D920" s="36" t="s">
        <v>139</v>
      </c>
      <c r="E920" s="36" t="s">
        <v>139</v>
      </c>
      <c r="F920" s="36">
        <v>0</v>
      </c>
      <c r="G920" s="36">
        <v>7.6109999999999998</v>
      </c>
      <c r="H920" s="36">
        <v>30.454499999999999</v>
      </c>
      <c r="I920" s="36">
        <v>49.045999999999999</v>
      </c>
    </row>
    <row r="921" spans="2:9">
      <c r="B921" s="146" t="s">
        <v>337</v>
      </c>
      <c r="C921" s="36" t="s">
        <v>139</v>
      </c>
      <c r="D921" s="36" t="s">
        <v>139</v>
      </c>
      <c r="E921" s="36" t="s">
        <v>139</v>
      </c>
      <c r="F921" s="36" t="s">
        <v>139</v>
      </c>
      <c r="G921" s="36">
        <v>0</v>
      </c>
      <c r="H921" s="36">
        <v>0</v>
      </c>
      <c r="I921" s="36">
        <v>0</v>
      </c>
    </row>
    <row r="922" spans="2:9">
      <c r="B922" s="152" t="s">
        <v>294</v>
      </c>
      <c r="C922" s="36" t="s">
        <v>139</v>
      </c>
      <c r="D922" s="36" t="s">
        <v>139</v>
      </c>
      <c r="E922" s="36" t="s">
        <v>139</v>
      </c>
      <c r="F922" s="36">
        <v>87740.39</v>
      </c>
      <c r="G922" s="36">
        <v>302010.23100000003</v>
      </c>
      <c r="H922" s="36">
        <v>426762.38900000002</v>
      </c>
      <c r="I922" s="36">
        <v>882531.41850000003</v>
      </c>
    </row>
    <row r="923" spans="2:9">
      <c r="B923" s="152" t="s">
        <v>236</v>
      </c>
      <c r="C923" s="36" t="s">
        <v>139</v>
      </c>
      <c r="D923" s="36" t="s">
        <v>139</v>
      </c>
      <c r="E923" s="36" t="s">
        <v>139</v>
      </c>
      <c r="F923" s="36">
        <v>6.2240000000000002</v>
      </c>
      <c r="G923" s="36">
        <v>0</v>
      </c>
      <c r="H923" s="36">
        <v>0</v>
      </c>
      <c r="I923" s="36">
        <v>0</v>
      </c>
    </row>
    <row r="924" spans="2:9">
      <c r="B924" s="152"/>
      <c r="C924" s="36"/>
      <c r="D924" s="36"/>
      <c r="E924" s="36"/>
      <c r="F924" s="36"/>
      <c r="G924" s="36"/>
      <c r="H924" s="36"/>
      <c r="I924" s="36"/>
    </row>
    <row r="925" spans="2:9" ht="26.4">
      <c r="B925" s="93" t="s">
        <v>343</v>
      </c>
      <c r="C925" s="36">
        <v>634527.69700000004</v>
      </c>
      <c r="D925" s="36">
        <v>696529.73399999994</v>
      </c>
      <c r="E925" s="36">
        <v>791189.34499999997</v>
      </c>
      <c r="F925" s="36">
        <v>1104940.4119999998</v>
      </c>
      <c r="G925" s="36">
        <v>342840.98200000002</v>
      </c>
      <c r="H925" s="36">
        <v>567007.43599999999</v>
      </c>
      <c r="I925" s="36">
        <v>1099766.2430000002</v>
      </c>
    </row>
    <row r="926" spans="2:9">
      <c r="B926" s="96" t="s">
        <v>309</v>
      </c>
      <c r="C926" s="36">
        <v>579790.55200000003</v>
      </c>
      <c r="D926" s="36">
        <v>659355.98300000001</v>
      </c>
      <c r="E926" s="36">
        <v>746900.478</v>
      </c>
      <c r="F926" s="36">
        <v>992554.06599999999</v>
      </c>
      <c r="G926" s="36">
        <v>342414.76250000001</v>
      </c>
      <c r="H926" s="36">
        <v>566439.25899999996</v>
      </c>
      <c r="I926" s="36">
        <v>1098563.6285000001</v>
      </c>
    </row>
    <row r="927" spans="2:9">
      <c r="B927" s="96" t="s">
        <v>310</v>
      </c>
      <c r="C927" s="36">
        <v>52007.199000000001</v>
      </c>
      <c r="D927" s="36">
        <v>34733.650999999998</v>
      </c>
      <c r="E927" s="36">
        <v>42192.360999999997</v>
      </c>
      <c r="F927" s="36">
        <v>109944.63400000001</v>
      </c>
      <c r="G927" s="36">
        <v>48.105499999999999</v>
      </c>
      <c r="H927" s="36">
        <v>84.718000000000004</v>
      </c>
      <c r="I927" s="36">
        <v>76.852500000000006</v>
      </c>
    </row>
    <row r="928" spans="2:9">
      <c r="B928" s="96" t="s">
        <v>311</v>
      </c>
      <c r="C928" s="36">
        <v>193.06299999999999</v>
      </c>
      <c r="D928" s="36">
        <v>523.54300000000001</v>
      </c>
      <c r="E928" s="36">
        <v>189.69900000000001</v>
      </c>
      <c r="F928" s="36">
        <v>66.335999999999999</v>
      </c>
      <c r="G928" s="36">
        <v>7.1364999999999998</v>
      </c>
      <c r="H928" s="36">
        <v>14.069000000000001</v>
      </c>
      <c r="I928" s="36">
        <v>52.061500000000002</v>
      </c>
    </row>
    <row r="929" spans="2:9">
      <c r="B929" s="96" t="s">
        <v>312</v>
      </c>
      <c r="C929" s="36">
        <v>2175.5819999999999</v>
      </c>
      <c r="D929" s="36">
        <v>1534.2139999999999</v>
      </c>
      <c r="E929" s="36">
        <v>1529.09</v>
      </c>
      <c r="F929" s="36">
        <v>1696.3789999999999</v>
      </c>
      <c r="G929" s="36">
        <v>363.30399999999997</v>
      </c>
      <c r="H929" s="36">
        <v>458.93</v>
      </c>
      <c r="I929" s="36">
        <v>1059.21</v>
      </c>
    </row>
    <row r="930" spans="2:9">
      <c r="B930" s="96" t="s">
        <v>313</v>
      </c>
      <c r="C930" s="36">
        <v>360.26100000000002</v>
      </c>
      <c r="D930" s="36">
        <v>382.34300000000002</v>
      </c>
      <c r="E930" s="36">
        <v>377.71699999999998</v>
      </c>
      <c r="F930" s="36">
        <v>678.99699999999996</v>
      </c>
      <c r="G930" s="36">
        <v>7.6734999999999998</v>
      </c>
      <c r="H930" s="36">
        <v>10.46</v>
      </c>
      <c r="I930" s="36">
        <v>14.490500000000001</v>
      </c>
    </row>
    <row r="931" spans="2:9">
      <c r="B931" s="96" t="s">
        <v>314</v>
      </c>
      <c r="C931" s="36">
        <v>1.04</v>
      </c>
      <c r="D931" s="36">
        <v>0</v>
      </c>
      <c r="E931" s="36">
        <v>0</v>
      </c>
      <c r="F931" s="36">
        <v>0</v>
      </c>
      <c r="G931" s="36">
        <v>0</v>
      </c>
      <c r="H931" s="36">
        <v>0</v>
      </c>
      <c r="I931" s="36">
        <v>0</v>
      </c>
    </row>
    <row r="932" spans="2:9">
      <c r="B932" s="96"/>
      <c r="C932" s="36"/>
      <c r="D932" s="36"/>
      <c r="E932" s="36"/>
      <c r="F932" s="36"/>
      <c r="G932" s="36"/>
      <c r="H932" s="36"/>
      <c r="I932" s="36"/>
    </row>
    <row r="933" spans="2:9">
      <c r="B933" s="153" t="s">
        <v>344</v>
      </c>
      <c r="C933" s="36">
        <v>2999.1869999999999</v>
      </c>
      <c r="D933" s="36">
        <v>4796.5510000000004</v>
      </c>
      <c r="E933" s="36">
        <v>2922.473</v>
      </c>
      <c r="F933" s="36">
        <v>2658.8209999999999</v>
      </c>
      <c r="G933" s="36">
        <v>48.93</v>
      </c>
      <c r="H933" s="36">
        <v>151.40700000000001</v>
      </c>
      <c r="I933" s="36" t="s">
        <v>139</v>
      </c>
    </row>
    <row r="934" spans="2:9">
      <c r="B934" s="96" t="s">
        <v>309</v>
      </c>
      <c r="C934" s="36" t="s">
        <v>139</v>
      </c>
      <c r="D934" s="36" t="s">
        <v>139</v>
      </c>
      <c r="E934" s="36" t="s">
        <v>139</v>
      </c>
      <c r="F934" s="36" t="s">
        <v>139</v>
      </c>
      <c r="G934" s="36" t="s">
        <v>139</v>
      </c>
      <c r="H934" s="36" t="s">
        <v>139</v>
      </c>
      <c r="I934" s="36" t="s">
        <v>139</v>
      </c>
    </row>
    <row r="935" spans="2:9">
      <c r="B935" s="96" t="s">
        <v>310</v>
      </c>
      <c r="C935" s="36">
        <v>582.95299999999997</v>
      </c>
      <c r="D935" s="36">
        <v>700.78</v>
      </c>
      <c r="E935" s="36">
        <v>1630.597</v>
      </c>
      <c r="F935" s="36">
        <v>2212.8710000000001</v>
      </c>
      <c r="G935" s="36">
        <v>46.804000000000002</v>
      </c>
      <c r="H935" s="36">
        <v>149.88300000000001</v>
      </c>
      <c r="I935" s="36" t="s">
        <v>139</v>
      </c>
    </row>
    <row r="936" spans="2:9">
      <c r="B936" s="96" t="s">
        <v>311</v>
      </c>
      <c r="C936" s="36">
        <v>2416.2339999999999</v>
      </c>
      <c r="D936" s="36">
        <v>4095.7710000000002</v>
      </c>
      <c r="E936" s="36">
        <v>1291.876</v>
      </c>
      <c r="F936" s="36">
        <v>445.95</v>
      </c>
      <c r="G936" s="36">
        <v>2.1259999999999999</v>
      </c>
      <c r="H936" s="36">
        <v>1.524</v>
      </c>
      <c r="I936" s="36" t="s">
        <v>139</v>
      </c>
    </row>
    <row r="937" spans="2:9">
      <c r="B937" s="96" t="s">
        <v>312</v>
      </c>
      <c r="C937" s="36" t="s">
        <v>139</v>
      </c>
      <c r="D937" s="36" t="s">
        <v>139</v>
      </c>
      <c r="E937" s="36" t="s">
        <v>139</v>
      </c>
      <c r="F937" s="36" t="s">
        <v>139</v>
      </c>
      <c r="G937" s="36" t="s">
        <v>139</v>
      </c>
      <c r="H937" s="36" t="s">
        <v>139</v>
      </c>
      <c r="I937" s="36" t="s">
        <v>139</v>
      </c>
    </row>
    <row r="938" spans="2:9">
      <c r="B938" s="96" t="s">
        <v>313</v>
      </c>
      <c r="C938" s="36" t="s">
        <v>139</v>
      </c>
      <c r="D938" s="36" t="s">
        <v>139</v>
      </c>
      <c r="E938" s="36" t="s">
        <v>139</v>
      </c>
      <c r="F938" s="36" t="s">
        <v>139</v>
      </c>
      <c r="G938" s="36" t="s">
        <v>139</v>
      </c>
      <c r="H938" s="36" t="s">
        <v>139</v>
      </c>
      <c r="I938" s="36" t="s">
        <v>139</v>
      </c>
    </row>
    <row r="939" spans="2:9">
      <c r="B939" s="96" t="s">
        <v>314</v>
      </c>
      <c r="C939" s="160" t="s">
        <v>124</v>
      </c>
      <c r="D939" s="160" t="s">
        <v>124</v>
      </c>
      <c r="E939" s="160" t="s">
        <v>124</v>
      </c>
      <c r="F939" s="160" t="s">
        <v>124</v>
      </c>
      <c r="G939" s="160" t="s">
        <v>124</v>
      </c>
      <c r="H939" s="160" t="s">
        <v>124</v>
      </c>
      <c r="I939" s="160" t="s">
        <v>139</v>
      </c>
    </row>
    <row r="940" spans="2:9">
      <c r="B940" s="96"/>
      <c r="C940" s="160"/>
      <c r="D940" s="160"/>
      <c r="E940" s="160"/>
      <c r="F940" s="160"/>
      <c r="G940" s="160"/>
      <c r="H940" s="160"/>
      <c r="I940" s="160"/>
    </row>
    <row r="941" spans="2:9">
      <c r="B941" s="92" t="s">
        <v>1342</v>
      </c>
      <c r="C941" s="36"/>
      <c r="D941" s="36"/>
      <c r="E941" s="36"/>
      <c r="F941" s="36"/>
      <c r="G941" s="36"/>
      <c r="H941" s="36"/>
      <c r="I941" s="36"/>
    </row>
    <row r="942" spans="2:9">
      <c r="B942" s="93" t="s">
        <v>335</v>
      </c>
      <c r="C942" s="36">
        <v>1E-3</v>
      </c>
      <c r="D942" s="36">
        <v>0</v>
      </c>
      <c r="E942" s="36">
        <v>0</v>
      </c>
      <c r="F942" s="36">
        <v>0</v>
      </c>
      <c r="G942" s="36">
        <v>0</v>
      </c>
      <c r="H942" s="36">
        <v>0</v>
      </c>
      <c r="I942" s="36">
        <v>0</v>
      </c>
    </row>
    <row r="943" spans="2:9">
      <c r="B943" s="93"/>
      <c r="C943" s="36"/>
      <c r="D943" s="36"/>
      <c r="E943" s="36"/>
      <c r="F943" s="36"/>
      <c r="G943" s="36"/>
      <c r="H943" s="36"/>
      <c r="I943" s="36"/>
    </row>
    <row r="944" spans="2:9">
      <c r="B944" s="93" t="s">
        <v>336</v>
      </c>
      <c r="C944" s="36">
        <v>1E-3</v>
      </c>
      <c r="D944" s="36">
        <v>0</v>
      </c>
      <c r="E944" s="36">
        <v>0</v>
      </c>
      <c r="F944" s="36">
        <v>0</v>
      </c>
      <c r="G944" s="36">
        <v>0</v>
      </c>
      <c r="H944" s="36">
        <v>0</v>
      </c>
      <c r="I944" s="36">
        <v>0</v>
      </c>
    </row>
    <row r="945" spans="2:9">
      <c r="B945" s="96" t="s">
        <v>291</v>
      </c>
      <c r="C945" s="36">
        <v>1E-3</v>
      </c>
      <c r="D945" s="36">
        <v>0</v>
      </c>
      <c r="E945" s="36">
        <v>0</v>
      </c>
      <c r="F945" s="36">
        <v>0</v>
      </c>
      <c r="G945" s="36">
        <v>0</v>
      </c>
      <c r="H945" s="36">
        <v>0</v>
      </c>
      <c r="I945" s="36">
        <v>0</v>
      </c>
    </row>
    <row r="946" spans="2:9">
      <c r="B946" s="136" t="s">
        <v>292</v>
      </c>
      <c r="C946" s="36" t="s">
        <v>139</v>
      </c>
      <c r="D946" s="36" t="s">
        <v>139</v>
      </c>
      <c r="E946" s="36" t="s">
        <v>139</v>
      </c>
      <c r="F946" s="36" t="s">
        <v>139</v>
      </c>
      <c r="G946" s="36" t="s">
        <v>139</v>
      </c>
      <c r="H946" s="36" t="s">
        <v>139</v>
      </c>
      <c r="I946" s="36" t="s">
        <v>139</v>
      </c>
    </row>
    <row r="947" spans="2:9">
      <c r="B947" s="136" t="s">
        <v>293</v>
      </c>
      <c r="C947" s="36" t="s">
        <v>139</v>
      </c>
      <c r="D947" s="36" t="s">
        <v>139</v>
      </c>
      <c r="E947" s="36" t="s">
        <v>139</v>
      </c>
      <c r="F947" s="36" t="s">
        <v>139</v>
      </c>
      <c r="G947" s="36" t="s">
        <v>139</v>
      </c>
      <c r="H947" s="36" t="s">
        <v>139</v>
      </c>
      <c r="I947" s="36" t="s">
        <v>139</v>
      </c>
    </row>
    <row r="948" spans="2:9">
      <c r="B948" s="136" t="s">
        <v>337</v>
      </c>
      <c r="C948" s="36">
        <v>1E-3</v>
      </c>
      <c r="D948" s="36">
        <v>0</v>
      </c>
      <c r="E948" s="36">
        <v>0</v>
      </c>
      <c r="F948" s="36">
        <v>0</v>
      </c>
      <c r="G948" s="36">
        <v>0</v>
      </c>
      <c r="H948" s="36">
        <v>0</v>
      </c>
      <c r="I948" s="36">
        <v>0</v>
      </c>
    </row>
    <row r="949" spans="2:9">
      <c r="B949" s="96" t="s">
        <v>294</v>
      </c>
      <c r="C949" s="36" t="s">
        <v>139</v>
      </c>
      <c r="D949" s="36" t="s">
        <v>139</v>
      </c>
      <c r="E949" s="36" t="s">
        <v>139</v>
      </c>
      <c r="F949" s="36" t="s">
        <v>139</v>
      </c>
      <c r="G949" s="36" t="s">
        <v>139</v>
      </c>
      <c r="H949" s="36" t="s">
        <v>139</v>
      </c>
      <c r="I949" s="36" t="s">
        <v>139</v>
      </c>
    </row>
    <row r="950" spans="2:9">
      <c r="B950" s="96" t="s">
        <v>236</v>
      </c>
      <c r="C950" s="36" t="s">
        <v>139</v>
      </c>
      <c r="D950" s="36" t="s">
        <v>139</v>
      </c>
      <c r="E950" s="36" t="s">
        <v>139</v>
      </c>
      <c r="F950" s="36" t="s">
        <v>139</v>
      </c>
      <c r="G950" s="36" t="s">
        <v>139</v>
      </c>
      <c r="H950" s="36" t="s">
        <v>139</v>
      </c>
      <c r="I950" s="36" t="s">
        <v>139</v>
      </c>
    </row>
    <row r="951" spans="2:9">
      <c r="B951" s="96"/>
      <c r="C951" s="36"/>
      <c r="D951" s="36"/>
      <c r="E951" s="36"/>
      <c r="F951" s="36"/>
      <c r="G951" s="36"/>
      <c r="H951" s="36"/>
      <c r="I951" s="36"/>
    </row>
    <row r="952" spans="2:9">
      <c r="B952" s="150" t="s">
        <v>341</v>
      </c>
      <c r="C952" s="36">
        <v>1E-3</v>
      </c>
      <c r="D952" s="36">
        <v>0</v>
      </c>
      <c r="E952" s="36">
        <v>0</v>
      </c>
      <c r="F952" s="36">
        <v>0</v>
      </c>
      <c r="G952" s="36">
        <v>0</v>
      </c>
      <c r="H952" s="36" t="s">
        <v>139</v>
      </c>
      <c r="I952" s="36" t="s">
        <v>139</v>
      </c>
    </row>
    <row r="953" spans="2:9">
      <c r="B953" s="152" t="s">
        <v>291</v>
      </c>
      <c r="C953" s="36">
        <v>1E-3</v>
      </c>
      <c r="D953" s="36">
        <v>0</v>
      </c>
      <c r="E953" s="36">
        <v>0</v>
      </c>
      <c r="F953" s="36">
        <v>0</v>
      </c>
      <c r="G953" s="36">
        <v>0</v>
      </c>
      <c r="H953" s="36" t="s">
        <v>139</v>
      </c>
      <c r="I953" s="36" t="s">
        <v>139</v>
      </c>
    </row>
    <row r="954" spans="2:9">
      <c r="B954" s="146" t="s">
        <v>292</v>
      </c>
      <c r="C954" s="36" t="s">
        <v>139</v>
      </c>
      <c r="D954" s="36" t="s">
        <v>139</v>
      </c>
      <c r="E954" s="36" t="s">
        <v>139</v>
      </c>
      <c r="F954" s="36" t="s">
        <v>139</v>
      </c>
      <c r="G954" s="36" t="s">
        <v>139</v>
      </c>
      <c r="H954" s="36" t="s">
        <v>139</v>
      </c>
      <c r="I954" s="36" t="s">
        <v>139</v>
      </c>
    </row>
    <row r="955" spans="2:9">
      <c r="B955" s="146" t="s">
        <v>293</v>
      </c>
      <c r="C955" s="36" t="s">
        <v>139</v>
      </c>
      <c r="D955" s="36" t="s">
        <v>139</v>
      </c>
      <c r="E955" s="36" t="s">
        <v>139</v>
      </c>
      <c r="F955" s="36" t="s">
        <v>139</v>
      </c>
      <c r="G955" s="36" t="s">
        <v>139</v>
      </c>
      <c r="H955" s="36" t="s">
        <v>139</v>
      </c>
      <c r="I955" s="36" t="s">
        <v>139</v>
      </c>
    </row>
    <row r="956" spans="2:9">
      <c r="B956" s="146" t="s">
        <v>337</v>
      </c>
      <c r="C956" s="36">
        <v>1E-3</v>
      </c>
      <c r="D956" s="36">
        <v>0</v>
      </c>
      <c r="E956" s="36">
        <v>0</v>
      </c>
      <c r="F956" s="36">
        <v>0</v>
      </c>
      <c r="G956" s="36">
        <v>0</v>
      </c>
      <c r="H956" s="36" t="s">
        <v>139</v>
      </c>
      <c r="I956" s="36" t="s">
        <v>139</v>
      </c>
    </row>
    <row r="957" spans="2:9">
      <c r="B957" s="152" t="s">
        <v>294</v>
      </c>
      <c r="C957" s="36" t="s">
        <v>139</v>
      </c>
      <c r="D957" s="36" t="s">
        <v>139</v>
      </c>
      <c r="E957" s="36" t="s">
        <v>139</v>
      </c>
      <c r="F957" s="36" t="s">
        <v>139</v>
      </c>
      <c r="G957" s="36" t="s">
        <v>139</v>
      </c>
      <c r="H957" s="36" t="s">
        <v>139</v>
      </c>
      <c r="I957" s="36" t="s">
        <v>139</v>
      </c>
    </row>
    <row r="958" spans="2:9">
      <c r="B958" s="152" t="s">
        <v>236</v>
      </c>
      <c r="C958" s="36" t="s">
        <v>139</v>
      </c>
      <c r="D958" s="36" t="s">
        <v>139</v>
      </c>
      <c r="E958" s="36" t="s">
        <v>139</v>
      </c>
      <c r="F958" s="36" t="s">
        <v>139</v>
      </c>
      <c r="G958" s="36" t="s">
        <v>139</v>
      </c>
      <c r="H958" s="36" t="s">
        <v>139</v>
      </c>
      <c r="I958" s="36" t="s">
        <v>139</v>
      </c>
    </row>
    <row r="959" spans="2:9">
      <c r="B959" s="152"/>
      <c r="C959" s="36"/>
      <c r="D959" s="36"/>
      <c r="E959" s="36"/>
      <c r="F959" s="36"/>
      <c r="G959" s="36"/>
      <c r="H959" s="36"/>
      <c r="I959" s="36"/>
    </row>
    <row r="960" spans="2:9">
      <c r="B960" s="150" t="s">
        <v>342</v>
      </c>
      <c r="C960" s="36">
        <v>0</v>
      </c>
      <c r="D960" s="36">
        <v>0</v>
      </c>
      <c r="E960" s="36">
        <v>0</v>
      </c>
      <c r="F960" s="36">
        <v>0</v>
      </c>
      <c r="G960" s="36">
        <v>0</v>
      </c>
      <c r="H960" s="36" t="s">
        <v>139</v>
      </c>
      <c r="I960" s="36" t="s">
        <v>139</v>
      </c>
    </row>
    <row r="961" spans="2:9">
      <c r="B961" s="152" t="s">
        <v>291</v>
      </c>
      <c r="C961" s="36">
        <v>0</v>
      </c>
      <c r="D961" s="36">
        <v>0</v>
      </c>
      <c r="E961" s="36">
        <v>0</v>
      </c>
      <c r="F961" s="36">
        <v>0</v>
      </c>
      <c r="G961" s="36">
        <v>0</v>
      </c>
      <c r="H961" s="36" t="s">
        <v>139</v>
      </c>
      <c r="I961" s="36" t="s">
        <v>139</v>
      </c>
    </row>
    <row r="962" spans="2:9">
      <c r="B962" s="146" t="s">
        <v>292</v>
      </c>
      <c r="C962" s="36" t="s">
        <v>139</v>
      </c>
      <c r="D962" s="36" t="s">
        <v>139</v>
      </c>
      <c r="E962" s="36" t="s">
        <v>139</v>
      </c>
      <c r="F962" s="36" t="s">
        <v>139</v>
      </c>
      <c r="G962" s="36" t="s">
        <v>139</v>
      </c>
      <c r="H962" s="36" t="s">
        <v>139</v>
      </c>
      <c r="I962" s="36" t="s">
        <v>139</v>
      </c>
    </row>
    <row r="963" spans="2:9">
      <c r="B963" s="146" t="s">
        <v>293</v>
      </c>
      <c r="C963" s="36" t="s">
        <v>139</v>
      </c>
      <c r="D963" s="36" t="s">
        <v>139</v>
      </c>
      <c r="E963" s="36" t="s">
        <v>139</v>
      </c>
      <c r="F963" s="36" t="s">
        <v>139</v>
      </c>
      <c r="G963" s="36" t="s">
        <v>139</v>
      </c>
      <c r="H963" s="36" t="s">
        <v>139</v>
      </c>
      <c r="I963" s="36" t="s">
        <v>139</v>
      </c>
    </row>
    <row r="964" spans="2:9">
      <c r="B964" s="146" t="s">
        <v>337</v>
      </c>
      <c r="C964" s="36">
        <v>0</v>
      </c>
      <c r="D964" s="36">
        <v>0</v>
      </c>
      <c r="E964" s="36">
        <v>0</v>
      </c>
      <c r="F964" s="36">
        <v>0</v>
      </c>
      <c r="G964" s="36">
        <v>0</v>
      </c>
      <c r="H964" s="36" t="s">
        <v>139</v>
      </c>
      <c r="I964" s="36" t="s">
        <v>139</v>
      </c>
    </row>
    <row r="965" spans="2:9">
      <c r="B965" s="152" t="s">
        <v>294</v>
      </c>
      <c r="C965" s="36" t="s">
        <v>139</v>
      </c>
      <c r="D965" s="36" t="s">
        <v>139</v>
      </c>
      <c r="E965" s="36" t="s">
        <v>139</v>
      </c>
      <c r="F965" s="36" t="s">
        <v>139</v>
      </c>
      <c r="G965" s="36" t="s">
        <v>139</v>
      </c>
      <c r="H965" s="36" t="s">
        <v>139</v>
      </c>
      <c r="I965" s="36" t="s">
        <v>139</v>
      </c>
    </row>
    <row r="966" spans="2:9">
      <c r="B966" s="152" t="s">
        <v>236</v>
      </c>
      <c r="C966" s="36" t="s">
        <v>139</v>
      </c>
      <c r="D966" s="36" t="s">
        <v>139</v>
      </c>
      <c r="E966" s="36" t="s">
        <v>139</v>
      </c>
      <c r="F966" s="36" t="s">
        <v>139</v>
      </c>
      <c r="G966" s="36" t="s">
        <v>139</v>
      </c>
      <c r="H966" s="36" t="s">
        <v>139</v>
      </c>
      <c r="I966" s="36" t="s">
        <v>139</v>
      </c>
    </row>
    <row r="967" spans="2:9">
      <c r="B967" s="152"/>
      <c r="C967" s="36"/>
      <c r="D967" s="36"/>
      <c r="E967" s="36"/>
      <c r="F967" s="36"/>
      <c r="G967" s="36"/>
      <c r="H967" s="36"/>
      <c r="I967" s="36"/>
    </row>
    <row r="968" spans="2:9" ht="26.4">
      <c r="B968" s="93" t="s">
        <v>343</v>
      </c>
      <c r="C968" s="36" t="s">
        <v>139</v>
      </c>
      <c r="D968" s="36" t="s">
        <v>139</v>
      </c>
      <c r="E968" s="36" t="s">
        <v>139</v>
      </c>
      <c r="F968" s="36" t="s">
        <v>139</v>
      </c>
      <c r="G968" s="36" t="s">
        <v>139</v>
      </c>
      <c r="H968" s="36" t="s">
        <v>139</v>
      </c>
      <c r="I968" s="36" t="s">
        <v>139</v>
      </c>
    </row>
    <row r="969" spans="2:9">
      <c r="B969" s="96" t="s">
        <v>309</v>
      </c>
      <c r="C969" s="36" t="s">
        <v>139</v>
      </c>
      <c r="D969" s="36" t="s">
        <v>139</v>
      </c>
      <c r="E969" s="36" t="s">
        <v>139</v>
      </c>
      <c r="F969" s="36" t="s">
        <v>139</v>
      </c>
      <c r="G969" s="36" t="s">
        <v>139</v>
      </c>
      <c r="H969" s="36" t="s">
        <v>139</v>
      </c>
      <c r="I969" s="36" t="s">
        <v>139</v>
      </c>
    </row>
    <row r="970" spans="2:9">
      <c r="B970" s="96" t="s">
        <v>310</v>
      </c>
      <c r="C970" s="36" t="s">
        <v>139</v>
      </c>
      <c r="D970" s="36" t="s">
        <v>139</v>
      </c>
      <c r="E970" s="36" t="s">
        <v>139</v>
      </c>
      <c r="F970" s="36" t="s">
        <v>139</v>
      </c>
      <c r="G970" s="36" t="s">
        <v>139</v>
      </c>
      <c r="H970" s="36" t="s">
        <v>139</v>
      </c>
      <c r="I970" s="36" t="s">
        <v>139</v>
      </c>
    </row>
    <row r="971" spans="2:9">
      <c r="B971" s="96" t="s">
        <v>311</v>
      </c>
      <c r="C971" s="36" t="s">
        <v>139</v>
      </c>
      <c r="D971" s="36" t="s">
        <v>139</v>
      </c>
      <c r="E971" s="36" t="s">
        <v>139</v>
      </c>
      <c r="F971" s="36" t="s">
        <v>139</v>
      </c>
      <c r="G971" s="36" t="s">
        <v>139</v>
      </c>
      <c r="H971" s="36" t="s">
        <v>139</v>
      </c>
      <c r="I971" s="36" t="s">
        <v>139</v>
      </c>
    </row>
    <row r="972" spans="2:9">
      <c r="B972" s="96" t="s">
        <v>312</v>
      </c>
      <c r="C972" s="36" t="s">
        <v>139</v>
      </c>
      <c r="D972" s="36" t="s">
        <v>139</v>
      </c>
      <c r="E972" s="36" t="s">
        <v>139</v>
      </c>
      <c r="F972" s="36" t="s">
        <v>139</v>
      </c>
      <c r="G972" s="36" t="s">
        <v>139</v>
      </c>
      <c r="H972" s="36" t="s">
        <v>139</v>
      </c>
      <c r="I972" s="36" t="s">
        <v>139</v>
      </c>
    </row>
    <row r="973" spans="2:9">
      <c r="B973" s="96" t="s">
        <v>313</v>
      </c>
      <c r="C973" s="36" t="s">
        <v>139</v>
      </c>
      <c r="D973" s="36" t="s">
        <v>139</v>
      </c>
      <c r="E973" s="36" t="s">
        <v>139</v>
      </c>
      <c r="F973" s="36" t="s">
        <v>139</v>
      </c>
      <c r="G973" s="36" t="s">
        <v>139</v>
      </c>
      <c r="H973" s="36" t="s">
        <v>139</v>
      </c>
      <c r="I973" s="36" t="s">
        <v>139</v>
      </c>
    </row>
    <row r="974" spans="2:9">
      <c r="B974" s="96" t="s">
        <v>314</v>
      </c>
      <c r="C974" s="36" t="s">
        <v>139</v>
      </c>
      <c r="D974" s="36" t="s">
        <v>139</v>
      </c>
      <c r="E974" s="36" t="s">
        <v>139</v>
      </c>
      <c r="F974" s="36" t="s">
        <v>139</v>
      </c>
      <c r="G974" s="36" t="s">
        <v>139</v>
      </c>
      <c r="H974" s="36" t="s">
        <v>139</v>
      </c>
      <c r="I974" s="36" t="s">
        <v>139</v>
      </c>
    </row>
    <row r="975" spans="2:9">
      <c r="B975" s="96"/>
      <c r="C975" s="36"/>
      <c r="D975" s="36"/>
      <c r="E975" s="36"/>
      <c r="F975" s="36"/>
      <c r="G975" s="36"/>
      <c r="H975" s="36"/>
      <c r="I975" s="36"/>
    </row>
    <row r="976" spans="2:9">
      <c r="B976" s="153" t="s">
        <v>344</v>
      </c>
      <c r="C976" s="36" t="s">
        <v>139</v>
      </c>
      <c r="D976" s="36" t="s">
        <v>139</v>
      </c>
      <c r="E976" s="36" t="s">
        <v>139</v>
      </c>
      <c r="F976" s="36" t="s">
        <v>139</v>
      </c>
      <c r="G976" s="36" t="s">
        <v>139</v>
      </c>
      <c r="H976" s="36" t="s">
        <v>139</v>
      </c>
      <c r="I976" s="36" t="s">
        <v>139</v>
      </c>
    </row>
    <row r="977" spans="2:9">
      <c r="B977" s="96" t="s">
        <v>309</v>
      </c>
      <c r="C977" s="36" t="s">
        <v>139</v>
      </c>
      <c r="D977" s="36" t="s">
        <v>139</v>
      </c>
      <c r="E977" s="36" t="s">
        <v>139</v>
      </c>
      <c r="F977" s="36" t="s">
        <v>139</v>
      </c>
      <c r="G977" s="36" t="s">
        <v>139</v>
      </c>
      <c r="H977" s="36" t="s">
        <v>139</v>
      </c>
      <c r="I977" s="36" t="s">
        <v>139</v>
      </c>
    </row>
    <row r="978" spans="2:9">
      <c r="B978" s="96" t="s">
        <v>310</v>
      </c>
      <c r="C978" s="36" t="s">
        <v>139</v>
      </c>
      <c r="D978" s="36" t="s">
        <v>139</v>
      </c>
      <c r="E978" s="36" t="s">
        <v>139</v>
      </c>
      <c r="F978" s="36" t="s">
        <v>139</v>
      </c>
      <c r="G978" s="36" t="s">
        <v>139</v>
      </c>
      <c r="H978" s="36" t="s">
        <v>139</v>
      </c>
      <c r="I978" s="36" t="s">
        <v>139</v>
      </c>
    </row>
    <row r="979" spans="2:9">
      <c r="B979" s="96" t="s">
        <v>311</v>
      </c>
      <c r="C979" s="36" t="s">
        <v>139</v>
      </c>
      <c r="D979" s="36" t="s">
        <v>139</v>
      </c>
      <c r="E979" s="36" t="s">
        <v>139</v>
      </c>
      <c r="F979" s="36" t="s">
        <v>139</v>
      </c>
      <c r="G979" s="36" t="s">
        <v>139</v>
      </c>
      <c r="H979" s="36" t="s">
        <v>139</v>
      </c>
      <c r="I979" s="36" t="s">
        <v>139</v>
      </c>
    </row>
    <row r="980" spans="2:9">
      <c r="B980" s="96" t="s">
        <v>312</v>
      </c>
      <c r="C980" s="36" t="s">
        <v>139</v>
      </c>
      <c r="D980" s="36" t="s">
        <v>139</v>
      </c>
      <c r="E980" s="36" t="s">
        <v>139</v>
      </c>
      <c r="F980" s="36" t="s">
        <v>139</v>
      </c>
      <c r="G980" s="36" t="s">
        <v>139</v>
      </c>
      <c r="H980" s="36" t="s">
        <v>139</v>
      </c>
      <c r="I980" s="36" t="s">
        <v>139</v>
      </c>
    </row>
    <row r="981" spans="2:9">
      <c r="B981" s="96" t="s">
        <v>313</v>
      </c>
      <c r="C981" s="36" t="s">
        <v>139</v>
      </c>
      <c r="D981" s="36" t="s">
        <v>139</v>
      </c>
      <c r="E981" s="36" t="s">
        <v>139</v>
      </c>
      <c r="F981" s="36" t="s">
        <v>139</v>
      </c>
      <c r="G981" s="36" t="s">
        <v>139</v>
      </c>
      <c r="H981" s="36" t="s">
        <v>139</v>
      </c>
      <c r="I981" s="36" t="s">
        <v>139</v>
      </c>
    </row>
    <row r="982" spans="2:9">
      <c r="B982" s="96" t="s">
        <v>314</v>
      </c>
      <c r="C982" s="36" t="s">
        <v>139</v>
      </c>
      <c r="D982" s="36" t="s">
        <v>139</v>
      </c>
      <c r="E982" s="36" t="s">
        <v>139</v>
      </c>
      <c r="F982" s="36" t="s">
        <v>139</v>
      </c>
      <c r="G982" s="36" t="s">
        <v>139</v>
      </c>
      <c r="H982" s="36" t="s">
        <v>139</v>
      </c>
      <c r="I982" s="36" t="s">
        <v>139</v>
      </c>
    </row>
    <row r="983" spans="2:9">
      <c r="B983" s="93"/>
      <c r="C983" s="36"/>
      <c r="D983" s="36"/>
      <c r="E983" s="36"/>
      <c r="F983" s="36"/>
      <c r="G983" s="36"/>
      <c r="H983" s="36"/>
      <c r="I983" s="36"/>
    </row>
    <row r="984" spans="2:9">
      <c r="B984" s="92" t="s">
        <v>1337</v>
      </c>
      <c r="C984" s="36"/>
      <c r="D984" s="36"/>
      <c r="E984" s="36"/>
      <c r="F984" s="36"/>
      <c r="G984" s="36"/>
      <c r="H984" s="36"/>
      <c r="I984" s="36"/>
    </row>
    <row r="985" spans="2:9" ht="15.6">
      <c r="B985" s="93" t="s">
        <v>1343</v>
      </c>
      <c r="C985" s="36">
        <v>116942.351</v>
      </c>
      <c r="D985" s="36">
        <v>310380.59999999998</v>
      </c>
      <c r="E985" s="36">
        <v>405716.16399999999</v>
      </c>
      <c r="F985" s="36">
        <v>413074.74899999995</v>
      </c>
      <c r="G985" s="36">
        <v>478268.45999999996</v>
      </c>
      <c r="H985" s="36">
        <v>582905.40800000005</v>
      </c>
      <c r="I985" s="36">
        <v>674741.35</v>
      </c>
    </row>
    <row r="986" spans="2:9">
      <c r="B986" s="93"/>
      <c r="C986" s="36"/>
      <c r="D986" s="36"/>
      <c r="E986" s="36"/>
      <c r="F986" s="36"/>
      <c r="G986" s="36"/>
      <c r="H986" s="36"/>
      <c r="I986" s="36"/>
    </row>
    <row r="987" spans="2:9">
      <c r="B987" s="93" t="s">
        <v>336</v>
      </c>
      <c r="C987" s="36">
        <v>116391.177</v>
      </c>
      <c r="D987" s="36">
        <v>309817.72399999999</v>
      </c>
      <c r="E987" s="36">
        <v>405352.54499999998</v>
      </c>
      <c r="F987" s="36">
        <v>412900.32299999997</v>
      </c>
      <c r="G987" s="36">
        <v>478115.22499999998</v>
      </c>
      <c r="H987" s="36">
        <v>582739.255</v>
      </c>
      <c r="I987" s="36">
        <v>674549.81799999997</v>
      </c>
    </row>
    <row r="988" spans="2:9">
      <c r="B988" s="96" t="s">
        <v>291</v>
      </c>
      <c r="C988" s="36">
        <v>116391.177</v>
      </c>
      <c r="D988" s="36">
        <v>309817.72399999999</v>
      </c>
      <c r="E988" s="36">
        <v>405352.54499999998</v>
      </c>
      <c r="F988" s="36">
        <v>412900.32300000003</v>
      </c>
      <c r="G988" s="36">
        <v>478115.22499999998</v>
      </c>
      <c r="H988" s="36">
        <v>582739.255</v>
      </c>
      <c r="I988" s="36">
        <v>674549.81799999997</v>
      </c>
    </row>
    <row r="989" spans="2:9">
      <c r="B989" s="136" t="s">
        <v>292</v>
      </c>
      <c r="C989" s="36">
        <v>3810.4459999999999</v>
      </c>
      <c r="D989" s="36">
        <v>19234.184000000001</v>
      </c>
      <c r="E989" s="36">
        <v>77447.051999999996</v>
      </c>
      <c r="F989" s="36">
        <v>113177.39</v>
      </c>
      <c r="G989" s="36">
        <v>111573.024</v>
      </c>
      <c r="H989" s="36">
        <v>131358.217</v>
      </c>
      <c r="I989" s="36">
        <v>156671.981</v>
      </c>
    </row>
    <row r="990" spans="2:9">
      <c r="B990" s="136" t="s">
        <v>293</v>
      </c>
      <c r="C990" s="36">
        <v>112554.234</v>
      </c>
      <c r="D990" s="36">
        <v>290562.22399999999</v>
      </c>
      <c r="E990" s="36">
        <v>327886.75400000002</v>
      </c>
      <c r="F990" s="36">
        <v>299706.337</v>
      </c>
      <c r="G990" s="36">
        <v>366413.68300000002</v>
      </c>
      <c r="H990" s="36">
        <v>451163.755</v>
      </c>
      <c r="I990" s="36">
        <v>517637.36</v>
      </c>
    </row>
    <row r="991" spans="2:9">
      <c r="B991" s="136" t="s">
        <v>337</v>
      </c>
      <c r="C991" s="36">
        <v>26.497</v>
      </c>
      <c r="D991" s="36">
        <v>21.315999999999999</v>
      </c>
      <c r="E991" s="36">
        <v>18.739000000000001</v>
      </c>
      <c r="F991" s="36">
        <v>16.596</v>
      </c>
      <c r="G991" s="36">
        <v>128.518</v>
      </c>
      <c r="H991" s="36">
        <v>217.28299999999999</v>
      </c>
      <c r="I991" s="36">
        <v>240.477</v>
      </c>
    </row>
    <row r="992" spans="2:9">
      <c r="B992" s="96" t="s">
        <v>294</v>
      </c>
      <c r="C992" s="36" t="s">
        <v>139</v>
      </c>
      <c r="D992" s="36" t="s">
        <v>139</v>
      </c>
      <c r="E992" s="36" t="s">
        <v>139</v>
      </c>
      <c r="F992" s="36" t="s">
        <v>139</v>
      </c>
      <c r="G992" s="36" t="s">
        <v>139</v>
      </c>
      <c r="H992" s="36" t="s">
        <v>139</v>
      </c>
      <c r="I992" s="36" t="s">
        <v>139</v>
      </c>
    </row>
    <row r="993" spans="2:9">
      <c r="B993" s="96" t="s">
        <v>236</v>
      </c>
      <c r="C993" s="36">
        <v>0</v>
      </c>
      <c r="D993" s="36">
        <v>0</v>
      </c>
      <c r="E993" s="36">
        <v>0</v>
      </c>
      <c r="F993" s="36">
        <v>0</v>
      </c>
      <c r="G993" s="36">
        <v>0</v>
      </c>
      <c r="H993" s="36">
        <v>0</v>
      </c>
      <c r="I993" s="36">
        <v>0</v>
      </c>
    </row>
    <row r="994" spans="2:9">
      <c r="B994" s="96"/>
      <c r="C994" s="36"/>
      <c r="D994" s="36"/>
      <c r="E994" s="36"/>
      <c r="F994" s="36"/>
      <c r="G994" s="36"/>
      <c r="H994" s="36"/>
      <c r="I994" s="36"/>
    </row>
    <row r="995" spans="2:9">
      <c r="B995" s="150" t="s">
        <v>341</v>
      </c>
      <c r="C995" s="36">
        <v>92152.145999999993</v>
      </c>
      <c r="D995" s="36">
        <v>120314.546</v>
      </c>
      <c r="E995" s="36">
        <v>132164.56299999999</v>
      </c>
      <c r="F995" s="36">
        <v>43089.889000000003</v>
      </c>
      <c r="G995" s="36">
        <v>1433.943</v>
      </c>
      <c r="H995" s="36">
        <v>1063.393</v>
      </c>
      <c r="I995" s="36">
        <v>821.03300000000002</v>
      </c>
    </row>
    <row r="996" spans="2:9">
      <c r="B996" s="152" t="s">
        <v>291</v>
      </c>
      <c r="C996" s="36">
        <v>92152.145999999993</v>
      </c>
      <c r="D996" s="36">
        <v>120314.546</v>
      </c>
      <c r="E996" s="36">
        <v>132164.56299999999</v>
      </c>
      <c r="F996" s="36">
        <v>43089.888999999996</v>
      </c>
      <c r="G996" s="36">
        <v>1433.943</v>
      </c>
      <c r="H996" s="36">
        <v>1063.393</v>
      </c>
      <c r="I996" s="36">
        <v>821.03300000000002</v>
      </c>
    </row>
    <row r="997" spans="2:9">
      <c r="B997" s="146" t="s">
        <v>292</v>
      </c>
      <c r="C997" s="36">
        <v>2.2890000000000001</v>
      </c>
      <c r="D997" s="36">
        <v>2.052</v>
      </c>
      <c r="E997" s="36">
        <v>0.34799999999999998</v>
      </c>
      <c r="F997" s="36">
        <v>2.609</v>
      </c>
      <c r="G997" s="36">
        <v>6.95</v>
      </c>
      <c r="H997" s="36">
        <v>1.4810000000000001</v>
      </c>
      <c r="I997" s="36">
        <v>7.7939999999999996</v>
      </c>
    </row>
    <row r="998" spans="2:9">
      <c r="B998" s="146" t="s">
        <v>293</v>
      </c>
      <c r="C998" s="36">
        <v>92149.767000000007</v>
      </c>
      <c r="D998" s="36">
        <v>120312.46</v>
      </c>
      <c r="E998" s="36">
        <v>132164.14799999999</v>
      </c>
      <c r="F998" s="36">
        <v>43087.207999999999</v>
      </c>
      <c r="G998" s="36">
        <v>1426.9169999999999</v>
      </c>
      <c r="H998" s="36">
        <v>1061.8520000000001</v>
      </c>
      <c r="I998" s="36">
        <v>813.22400000000005</v>
      </c>
    </row>
    <row r="999" spans="2:9">
      <c r="B999" s="146" t="s">
        <v>337</v>
      </c>
      <c r="C999" s="36">
        <v>0.09</v>
      </c>
      <c r="D999" s="36">
        <v>3.4000000000000002E-2</v>
      </c>
      <c r="E999" s="36">
        <v>6.7000000000000004E-2</v>
      </c>
      <c r="F999" s="36">
        <v>7.1999999999999995E-2</v>
      </c>
      <c r="G999" s="36">
        <v>7.5999999999999998E-2</v>
      </c>
      <c r="H999" s="36">
        <v>0.06</v>
      </c>
      <c r="I999" s="36">
        <v>1.4999999999999999E-2</v>
      </c>
    </row>
    <row r="1000" spans="2:9">
      <c r="B1000" s="152" t="s">
        <v>294</v>
      </c>
      <c r="C1000" s="36" t="s">
        <v>139</v>
      </c>
      <c r="D1000" s="36" t="s">
        <v>139</v>
      </c>
      <c r="E1000" s="36" t="s">
        <v>139</v>
      </c>
      <c r="F1000" s="36" t="s">
        <v>139</v>
      </c>
      <c r="G1000" s="36" t="s">
        <v>139</v>
      </c>
      <c r="H1000" s="36" t="s">
        <v>139</v>
      </c>
      <c r="I1000" s="36" t="s">
        <v>139</v>
      </c>
    </row>
    <row r="1001" spans="2:9">
      <c r="B1001" s="152" t="s">
        <v>236</v>
      </c>
      <c r="C1001" s="36">
        <v>0</v>
      </c>
      <c r="D1001" s="36">
        <v>0</v>
      </c>
      <c r="E1001" s="36">
        <v>0</v>
      </c>
      <c r="F1001" s="36">
        <v>0</v>
      </c>
      <c r="G1001" s="36">
        <v>0</v>
      </c>
      <c r="H1001" s="36">
        <v>0</v>
      </c>
      <c r="I1001" s="36">
        <v>0</v>
      </c>
    </row>
    <row r="1002" spans="2:9">
      <c r="B1002" s="152"/>
      <c r="C1002" s="36"/>
      <c r="D1002" s="36"/>
      <c r="E1002" s="36"/>
      <c r="F1002" s="36"/>
      <c r="G1002" s="36"/>
      <c r="H1002" s="36"/>
      <c r="I1002" s="36"/>
    </row>
    <row r="1003" spans="2:9">
      <c r="B1003" s="150" t="s">
        <v>342</v>
      </c>
      <c r="C1003" s="36">
        <v>24239.030999999999</v>
      </c>
      <c r="D1003" s="36">
        <v>189503.17799999999</v>
      </c>
      <c r="E1003" s="36">
        <v>273534.64799999999</v>
      </c>
      <c r="F1003" s="36">
        <v>369810.43399999995</v>
      </c>
      <c r="G1003" s="36">
        <v>476681.28200000001</v>
      </c>
      <c r="H1003" s="36">
        <v>581675.86199999996</v>
      </c>
      <c r="I1003" s="36">
        <v>673728.78500000003</v>
      </c>
    </row>
    <row r="1004" spans="2:9">
      <c r="B1004" s="152" t="s">
        <v>291</v>
      </c>
      <c r="C1004" s="36">
        <v>24239.030999999999</v>
      </c>
      <c r="D1004" s="36">
        <v>189503.17799999999</v>
      </c>
      <c r="E1004" s="36">
        <v>273534.64799999999</v>
      </c>
      <c r="F1004" s="36">
        <v>369810.43399999995</v>
      </c>
      <c r="G1004" s="36">
        <v>476681.28200000001</v>
      </c>
      <c r="H1004" s="36">
        <v>581675.86199999996</v>
      </c>
      <c r="I1004" s="36">
        <v>673728.78500000003</v>
      </c>
    </row>
    <row r="1005" spans="2:9">
      <c r="B1005" s="146" t="s">
        <v>292</v>
      </c>
      <c r="C1005" s="36">
        <v>3808.1570000000002</v>
      </c>
      <c r="D1005" s="36">
        <v>19232.132000000001</v>
      </c>
      <c r="E1005" s="36">
        <v>77566.585000000006</v>
      </c>
      <c r="F1005" s="36">
        <v>113174.781</v>
      </c>
      <c r="G1005" s="36">
        <v>111566.07399999999</v>
      </c>
      <c r="H1005" s="36">
        <v>131356.736</v>
      </c>
      <c r="I1005" s="36">
        <v>156664.18700000001</v>
      </c>
    </row>
    <row r="1006" spans="2:9">
      <c r="B1006" s="146" t="s">
        <v>293</v>
      </c>
      <c r="C1006" s="36">
        <v>20404.467000000001</v>
      </c>
      <c r="D1006" s="36">
        <v>170249.76399999997</v>
      </c>
      <c r="E1006" s="36">
        <v>195950.67199999999</v>
      </c>
      <c r="F1006" s="36">
        <v>256619.12899999999</v>
      </c>
      <c r="G1006" s="36">
        <v>364986.766</v>
      </c>
      <c r="H1006" s="36">
        <v>450101.90299999999</v>
      </c>
      <c r="I1006" s="36">
        <v>516824.136</v>
      </c>
    </row>
    <row r="1007" spans="2:9">
      <c r="B1007" s="146" t="s">
        <v>337</v>
      </c>
      <c r="C1007" s="36">
        <v>26.407</v>
      </c>
      <c r="D1007" s="36">
        <v>21.282</v>
      </c>
      <c r="E1007" s="36">
        <v>17.390999999999998</v>
      </c>
      <c r="F1007" s="36">
        <v>16.524000000000001</v>
      </c>
      <c r="G1007" s="36">
        <v>128.44200000000001</v>
      </c>
      <c r="H1007" s="36">
        <v>217.22300000000001</v>
      </c>
      <c r="I1007" s="36">
        <v>240.46199999999999</v>
      </c>
    </row>
    <row r="1008" spans="2:9">
      <c r="B1008" s="152" t="s">
        <v>294</v>
      </c>
      <c r="C1008" s="36" t="s">
        <v>139</v>
      </c>
      <c r="D1008" s="36" t="s">
        <v>139</v>
      </c>
      <c r="E1008" s="36" t="s">
        <v>139</v>
      </c>
      <c r="F1008" s="36" t="s">
        <v>139</v>
      </c>
      <c r="G1008" s="36" t="s">
        <v>139</v>
      </c>
      <c r="H1008" s="36" t="s">
        <v>139</v>
      </c>
      <c r="I1008" s="36" t="s">
        <v>139</v>
      </c>
    </row>
    <row r="1009" spans="2:9">
      <c r="B1009" s="152" t="s">
        <v>236</v>
      </c>
      <c r="C1009" s="36">
        <v>0</v>
      </c>
      <c r="D1009" s="36">
        <v>0</v>
      </c>
      <c r="E1009" s="36">
        <v>0</v>
      </c>
      <c r="F1009" s="36">
        <v>0</v>
      </c>
      <c r="G1009" s="36">
        <v>0</v>
      </c>
      <c r="H1009" s="36">
        <v>0</v>
      </c>
      <c r="I1009" s="36">
        <v>0</v>
      </c>
    </row>
    <row r="1010" spans="2:9">
      <c r="B1010" s="152"/>
      <c r="C1010" s="36"/>
      <c r="D1010" s="36"/>
      <c r="E1010" s="36"/>
      <c r="F1010" s="36"/>
      <c r="G1010" s="36"/>
      <c r="H1010" s="36"/>
      <c r="I1010" s="36"/>
    </row>
    <row r="1011" spans="2:9" ht="26.4">
      <c r="B1011" s="93" t="s">
        <v>343</v>
      </c>
      <c r="C1011" s="36" t="s">
        <v>139</v>
      </c>
      <c r="D1011" s="36" t="s">
        <v>139</v>
      </c>
      <c r="E1011" s="36" t="s">
        <v>139</v>
      </c>
      <c r="F1011" s="36" t="s">
        <v>139</v>
      </c>
      <c r="G1011" s="36" t="s">
        <v>139</v>
      </c>
      <c r="H1011" s="36" t="s">
        <v>139</v>
      </c>
      <c r="I1011" s="36" t="s">
        <v>139</v>
      </c>
    </row>
    <row r="1012" spans="2:9">
      <c r="B1012" s="96" t="s">
        <v>309</v>
      </c>
      <c r="C1012" s="36" t="s">
        <v>139</v>
      </c>
      <c r="D1012" s="36" t="s">
        <v>139</v>
      </c>
      <c r="E1012" s="36" t="s">
        <v>139</v>
      </c>
      <c r="F1012" s="36" t="s">
        <v>139</v>
      </c>
      <c r="G1012" s="36" t="s">
        <v>139</v>
      </c>
      <c r="H1012" s="36" t="s">
        <v>139</v>
      </c>
      <c r="I1012" s="36" t="s">
        <v>139</v>
      </c>
    </row>
    <row r="1013" spans="2:9">
      <c r="B1013" s="96" t="s">
        <v>310</v>
      </c>
      <c r="C1013" s="36" t="s">
        <v>139</v>
      </c>
      <c r="D1013" s="36" t="s">
        <v>139</v>
      </c>
      <c r="E1013" s="36" t="s">
        <v>139</v>
      </c>
      <c r="F1013" s="36" t="s">
        <v>139</v>
      </c>
      <c r="G1013" s="36" t="s">
        <v>139</v>
      </c>
      <c r="H1013" s="36" t="s">
        <v>139</v>
      </c>
      <c r="I1013" s="36" t="s">
        <v>139</v>
      </c>
    </row>
    <row r="1014" spans="2:9">
      <c r="B1014" s="96" t="s">
        <v>311</v>
      </c>
      <c r="C1014" s="36" t="s">
        <v>139</v>
      </c>
      <c r="D1014" s="36" t="s">
        <v>139</v>
      </c>
      <c r="E1014" s="36" t="s">
        <v>139</v>
      </c>
      <c r="F1014" s="36" t="s">
        <v>139</v>
      </c>
      <c r="G1014" s="36" t="s">
        <v>139</v>
      </c>
      <c r="H1014" s="36" t="s">
        <v>139</v>
      </c>
      <c r="I1014" s="36" t="s">
        <v>139</v>
      </c>
    </row>
    <row r="1015" spans="2:9">
      <c r="B1015" s="96" t="s">
        <v>312</v>
      </c>
      <c r="C1015" s="36" t="s">
        <v>139</v>
      </c>
      <c r="D1015" s="36" t="s">
        <v>139</v>
      </c>
      <c r="E1015" s="36" t="s">
        <v>139</v>
      </c>
      <c r="F1015" s="36" t="s">
        <v>139</v>
      </c>
      <c r="G1015" s="36" t="s">
        <v>139</v>
      </c>
      <c r="H1015" s="36" t="s">
        <v>139</v>
      </c>
      <c r="I1015" s="36" t="s">
        <v>139</v>
      </c>
    </row>
    <row r="1016" spans="2:9">
      <c r="B1016" s="96" t="s">
        <v>313</v>
      </c>
      <c r="C1016" s="36" t="s">
        <v>139</v>
      </c>
      <c r="D1016" s="36" t="s">
        <v>139</v>
      </c>
      <c r="E1016" s="36" t="s">
        <v>139</v>
      </c>
      <c r="F1016" s="36" t="s">
        <v>139</v>
      </c>
      <c r="G1016" s="36" t="s">
        <v>139</v>
      </c>
      <c r="H1016" s="36" t="s">
        <v>139</v>
      </c>
      <c r="I1016" s="36" t="s">
        <v>139</v>
      </c>
    </row>
    <row r="1017" spans="2:9">
      <c r="B1017" s="96" t="s">
        <v>314</v>
      </c>
      <c r="C1017" s="36" t="s">
        <v>139</v>
      </c>
      <c r="D1017" s="36" t="s">
        <v>139</v>
      </c>
      <c r="E1017" s="36" t="s">
        <v>139</v>
      </c>
      <c r="F1017" s="36" t="s">
        <v>139</v>
      </c>
      <c r="G1017" s="36" t="s">
        <v>139</v>
      </c>
      <c r="H1017" s="36" t="s">
        <v>139</v>
      </c>
      <c r="I1017" s="36" t="s">
        <v>139</v>
      </c>
    </row>
    <row r="1018" spans="2:9">
      <c r="B1018" s="96"/>
      <c r="C1018" s="36"/>
      <c r="D1018" s="36"/>
      <c r="E1018" s="36"/>
      <c r="F1018" s="36"/>
      <c r="G1018" s="36"/>
      <c r="H1018" s="36"/>
      <c r="I1018" s="36"/>
    </row>
    <row r="1019" spans="2:9">
      <c r="B1019" s="153" t="s">
        <v>344</v>
      </c>
      <c r="C1019" s="36">
        <v>551.17399999999998</v>
      </c>
      <c r="D1019" s="36">
        <v>562.87599999999998</v>
      </c>
      <c r="E1019" s="36">
        <v>363.61900000000003</v>
      </c>
      <c r="F1019" s="36">
        <v>174.42599999999999</v>
      </c>
      <c r="G1019" s="36">
        <v>153.23500000000001</v>
      </c>
      <c r="H1019" s="36">
        <v>166.15299999999999</v>
      </c>
      <c r="I1019" s="36">
        <v>191.40700000000001</v>
      </c>
    </row>
    <row r="1020" spans="2:9">
      <c r="B1020" s="96" t="s">
        <v>309</v>
      </c>
      <c r="C1020" s="36" t="s">
        <v>139</v>
      </c>
      <c r="D1020" s="36" t="s">
        <v>139</v>
      </c>
      <c r="E1020" s="36" t="s">
        <v>139</v>
      </c>
      <c r="F1020" s="36" t="s">
        <v>139</v>
      </c>
      <c r="G1020" s="36" t="s">
        <v>139</v>
      </c>
      <c r="H1020" s="36" t="s">
        <v>139</v>
      </c>
      <c r="I1020" s="36" t="s">
        <v>139</v>
      </c>
    </row>
    <row r="1021" spans="2:9">
      <c r="B1021" s="96" t="s">
        <v>310</v>
      </c>
      <c r="C1021" s="36" t="s">
        <v>139</v>
      </c>
      <c r="D1021" s="36" t="s">
        <v>139</v>
      </c>
      <c r="E1021" s="36" t="s">
        <v>139</v>
      </c>
      <c r="F1021" s="36" t="s">
        <v>139</v>
      </c>
      <c r="G1021" s="36" t="s">
        <v>139</v>
      </c>
      <c r="H1021" s="36" t="s">
        <v>139</v>
      </c>
      <c r="I1021" s="36" t="s">
        <v>139</v>
      </c>
    </row>
    <row r="1022" spans="2:9">
      <c r="B1022" s="96" t="s">
        <v>311</v>
      </c>
      <c r="C1022" s="36">
        <v>551.17399999999998</v>
      </c>
      <c r="D1022" s="36">
        <v>562.87599999999998</v>
      </c>
      <c r="E1022" s="36">
        <v>363.61900000000003</v>
      </c>
      <c r="F1022" s="36">
        <v>174.42599999999999</v>
      </c>
      <c r="G1022" s="36">
        <v>153.23500000000001</v>
      </c>
      <c r="H1022" s="36">
        <v>166.15299999999999</v>
      </c>
      <c r="I1022" s="36">
        <v>191.40700000000001</v>
      </c>
    </row>
    <row r="1023" spans="2:9">
      <c r="B1023" s="96" t="s">
        <v>312</v>
      </c>
      <c r="C1023" s="36" t="s">
        <v>139</v>
      </c>
      <c r="D1023" s="36" t="s">
        <v>139</v>
      </c>
      <c r="E1023" s="36" t="s">
        <v>139</v>
      </c>
      <c r="F1023" s="36" t="s">
        <v>139</v>
      </c>
      <c r="G1023" s="36" t="s">
        <v>139</v>
      </c>
      <c r="H1023" s="36" t="s">
        <v>139</v>
      </c>
      <c r="I1023" s="36" t="s">
        <v>139</v>
      </c>
    </row>
    <row r="1024" spans="2:9">
      <c r="B1024" s="96" t="s">
        <v>313</v>
      </c>
      <c r="C1024" s="36" t="s">
        <v>139</v>
      </c>
      <c r="D1024" s="36" t="s">
        <v>139</v>
      </c>
      <c r="E1024" s="36" t="s">
        <v>139</v>
      </c>
      <c r="F1024" s="36" t="s">
        <v>139</v>
      </c>
      <c r="G1024" s="36" t="s">
        <v>139</v>
      </c>
      <c r="H1024" s="36" t="s">
        <v>139</v>
      </c>
      <c r="I1024" s="36" t="s">
        <v>139</v>
      </c>
    </row>
    <row r="1025" spans="2:9" ht="15" thickBot="1">
      <c r="B1025" s="133" t="s">
        <v>314</v>
      </c>
      <c r="C1025" s="23" t="s">
        <v>139</v>
      </c>
      <c r="D1025" s="23" t="s">
        <v>139</v>
      </c>
      <c r="E1025" s="23" t="s">
        <v>139</v>
      </c>
      <c r="F1025" s="23" t="s">
        <v>139</v>
      </c>
      <c r="G1025" s="23" t="s">
        <v>139</v>
      </c>
      <c r="H1025" s="23" t="s">
        <v>139</v>
      </c>
      <c r="I1025" s="23" t="s">
        <v>139</v>
      </c>
    </row>
    <row r="1026" spans="2:9" ht="15" thickTop="1">
      <c r="B1026" s="1320" t="s">
        <v>1325</v>
      </c>
      <c r="C1026" s="1320"/>
      <c r="D1026" s="1320"/>
      <c r="E1026" s="1320"/>
      <c r="F1026" s="1320"/>
      <c r="G1026" s="1320"/>
      <c r="H1026" s="1320"/>
      <c r="I1026" s="1320"/>
    </row>
    <row r="1027" spans="2:9">
      <c r="B1027" s="1334" t="s">
        <v>1344</v>
      </c>
      <c r="C1027" s="1334"/>
      <c r="D1027" s="1334"/>
      <c r="E1027" s="1334"/>
      <c r="F1027" s="1334"/>
      <c r="G1027" s="1334"/>
      <c r="H1027" s="1334"/>
      <c r="I1027" s="1334"/>
    </row>
    <row r="1028" spans="2:9">
      <c r="B1028" s="143"/>
    </row>
    <row r="1029" spans="2:9">
      <c r="B1029" s="1319" t="s">
        <v>49</v>
      </c>
      <c r="C1029" s="1319"/>
      <c r="D1029" s="1319"/>
      <c r="E1029" s="1319"/>
      <c r="F1029" s="1319"/>
      <c r="G1029" s="1319"/>
      <c r="H1029" s="1319"/>
      <c r="I1029" s="1319"/>
    </row>
    <row r="1030" spans="2:9">
      <c r="B1030" s="803" t="s">
        <v>48</v>
      </c>
    </row>
    <row r="1031" spans="2:9">
      <c r="B1031" s="142" t="s">
        <v>318</v>
      </c>
    </row>
    <row r="1032" spans="2:9">
      <c r="B1032" s="142"/>
    </row>
    <row r="1033" spans="2:9">
      <c r="B1033" s="16"/>
      <c r="C1033" s="17">
        <v>2014</v>
      </c>
      <c r="D1033" s="17">
        <v>2015</v>
      </c>
      <c r="E1033" s="17">
        <v>2016</v>
      </c>
      <c r="F1033" s="17">
        <v>2017</v>
      </c>
      <c r="G1033" s="17">
        <v>2018</v>
      </c>
      <c r="H1033" s="17">
        <v>2019</v>
      </c>
      <c r="I1033" s="17">
        <v>2020</v>
      </c>
    </row>
    <row r="1034" spans="2:9" ht="15.6">
      <c r="B1034" s="92" t="s">
        <v>1339</v>
      </c>
    </row>
    <row r="1035" spans="2:9">
      <c r="B1035" s="93" t="s">
        <v>347</v>
      </c>
      <c r="C1035" s="36">
        <v>1087299.4470633203</v>
      </c>
      <c r="D1035" s="36">
        <v>724025.83277409349</v>
      </c>
      <c r="E1035" s="36">
        <v>758047.85596579686</v>
      </c>
      <c r="F1035" s="36">
        <v>575773.56104171032</v>
      </c>
      <c r="G1035" s="36" t="s">
        <v>139</v>
      </c>
      <c r="H1035" s="36" t="s">
        <v>139</v>
      </c>
      <c r="I1035" s="36" t="s">
        <v>139</v>
      </c>
    </row>
    <row r="1036" spans="2:9">
      <c r="B1036" s="93"/>
      <c r="C1036" s="36"/>
      <c r="D1036" s="36"/>
      <c r="E1036" s="36"/>
      <c r="F1036" s="36"/>
      <c r="G1036" s="36"/>
      <c r="H1036" s="36"/>
      <c r="I1036" s="36"/>
    </row>
    <row r="1037" spans="2:9">
      <c r="B1037" s="93" t="s">
        <v>348</v>
      </c>
      <c r="C1037" s="36">
        <v>1054072.0074744131</v>
      </c>
      <c r="D1037" s="36">
        <v>706685.06784572615</v>
      </c>
      <c r="E1037" s="36">
        <v>737316.68620524893</v>
      </c>
      <c r="F1037" s="36">
        <v>561330.34198857332</v>
      </c>
      <c r="G1037" s="36" t="s">
        <v>139</v>
      </c>
      <c r="H1037" s="36" t="s">
        <v>139</v>
      </c>
      <c r="I1037" s="36" t="s">
        <v>139</v>
      </c>
    </row>
    <row r="1038" spans="2:9">
      <c r="B1038" s="96" t="s">
        <v>291</v>
      </c>
      <c r="C1038" s="36">
        <v>534.71270225506441</v>
      </c>
      <c r="D1038" s="36">
        <v>532.38144749153855</v>
      </c>
      <c r="E1038" s="36">
        <v>655.11181682599829</v>
      </c>
      <c r="F1038" s="36">
        <v>533.14840845732181</v>
      </c>
      <c r="G1038" s="36" t="s">
        <v>139</v>
      </c>
      <c r="H1038" s="36" t="s">
        <v>139</v>
      </c>
      <c r="I1038" s="36" t="s">
        <v>139</v>
      </c>
    </row>
    <row r="1039" spans="2:9">
      <c r="B1039" s="136" t="s">
        <v>292</v>
      </c>
      <c r="C1039" s="36">
        <v>0</v>
      </c>
      <c r="D1039" s="36">
        <v>0</v>
      </c>
      <c r="E1039" s="36">
        <v>0</v>
      </c>
      <c r="F1039" s="36">
        <v>0</v>
      </c>
      <c r="G1039" s="36" t="s">
        <v>139</v>
      </c>
      <c r="H1039" s="36" t="s">
        <v>139</v>
      </c>
      <c r="I1039" s="36" t="s">
        <v>139</v>
      </c>
    </row>
    <row r="1040" spans="2:9">
      <c r="B1040" s="136" t="s">
        <v>293</v>
      </c>
      <c r="C1040" s="36">
        <v>534.71270225506441</v>
      </c>
      <c r="D1040" s="36">
        <v>532.38144749153855</v>
      </c>
      <c r="E1040" s="36">
        <v>655.11181682599829</v>
      </c>
      <c r="F1040" s="36">
        <v>533.14840845732181</v>
      </c>
      <c r="G1040" s="36" t="s">
        <v>139</v>
      </c>
      <c r="H1040" s="36" t="s">
        <v>139</v>
      </c>
      <c r="I1040" s="36" t="s">
        <v>139</v>
      </c>
    </row>
    <row r="1041" spans="2:9">
      <c r="B1041" s="136" t="s">
        <v>297</v>
      </c>
      <c r="C1041" s="36" t="s">
        <v>139</v>
      </c>
      <c r="D1041" s="36" t="s">
        <v>139</v>
      </c>
      <c r="E1041" s="36" t="s">
        <v>139</v>
      </c>
      <c r="F1041" s="36" t="s">
        <v>139</v>
      </c>
      <c r="G1041" s="36" t="s">
        <v>139</v>
      </c>
      <c r="H1041" s="36" t="s">
        <v>139</v>
      </c>
      <c r="I1041" s="36" t="s">
        <v>139</v>
      </c>
    </row>
    <row r="1042" spans="2:9">
      <c r="B1042" s="96" t="s">
        <v>294</v>
      </c>
      <c r="C1042" s="36">
        <v>1035526.0729604621</v>
      </c>
      <c r="D1042" s="36">
        <v>686402.12758717628</v>
      </c>
      <c r="E1042" s="36">
        <v>715183.62714518385</v>
      </c>
      <c r="F1042" s="36">
        <v>548316.70791283168</v>
      </c>
      <c r="G1042" s="36" t="s">
        <v>139</v>
      </c>
      <c r="H1042" s="36" t="s">
        <v>139</v>
      </c>
      <c r="I1042" s="36" t="s">
        <v>139</v>
      </c>
    </row>
    <row r="1043" spans="2:9">
      <c r="B1043" s="96" t="s">
        <v>236</v>
      </c>
      <c r="C1043" s="36">
        <v>18011.221811695759</v>
      </c>
      <c r="D1043" s="36">
        <v>19750.558811058199</v>
      </c>
      <c r="E1043" s="36">
        <v>21477.94724323917</v>
      </c>
      <c r="F1043" s="36">
        <v>12480.485667284256</v>
      </c>
      <c r="G1043" s="36" t="s">
        <v>139</v>
      </c>
      <c r="H1043" s="36" t="s">
        <v>139</v>
      </c>
      <c r="I1043" s="36" t="s">
        <v>139</v>
      </c>
    </row>
    <row r="1044" spans="2:9">
      <c r="B1044" s="96"/>
      <c r="C1044" s="36"/>
      <c r="D1044" s="36"/>
      <c r="E1044" s="36"/>
      <c r="F1044" s="36"/>
      <c r="G1044" s="36"/>
      <c r="H1044" s="36"/>
      <c r="I1044" s="36"/>
    </row>
    <row r="1045" spans="2:9">
      <c r="B1045" s="150" t="s">
        <v>349</v>
      </c>
      <c r="C1045" s="36">
        <v>312149.19182910782</v>
      </c>
      <c r="D1045" s="36">
        <v>199398.64175333965</v>
      </c>
      <c r="E1045" s="36">
        <v>198876.06694800907</v>
      </c>
      <c r="F1045" s="36">
        <v>136647.00391337197</v>
      </c>
      <c r="G1045" s="36" t="s">
        <v>139</v>
      </c>
      <c r="H1045" s="36" t="s">
        <v>139</v>
      </c>
      <c r="I1045" s="36" t="s">
        <v>139</v>
      </c>
    </row>
    <row r="1046" spans="2:9">
      <c r="B1046" s="152" t="s">
        <v>291</v>
      </c>
      <c r="C1046" s="36" t="s">
        <v>139</v>
      </c>
      <c r="D1046" s="36" t="s">
        <v>139</v>
      </c>
      <c r="E1046" s="36" t="s">
        <v>139</v>
      </c>
      <c r="F1046" s="36" t="s">
        <v>139</v>
      </c>
      <c r="G1046" s="36" t="s">
        <v>139</v>
      </c>
      <c r="H1046" s="36" t="s">
        <v>139</v>
      </c>
      <c r="I1046" s="36" t="s">
        <v>139</v>
      </c>
    </row>
    <row r="1047" spans="2:9">
      <c r="B1047" s="146" t="s">
        <v>292</v>
      </c>
      <c r="C1047" s="36" t="s">
        <v>139</v>
      </c>
      <c r="D1047" s="36" t="s">
        <v>139</v>
      </c>
      <c r="E1047" s="36" t="s">
        <v>139</v>
      </c>
      <c r="F1047" s="36" t="s">
        <v>139</v>
      </c>
      <c r="G1047" s="36" t="s">
        <v>139</v>
      </c>
      <c r="H1047" s="36" t="s">
        <v>139</v>
      </c>
      <c r="I1047" s="36" t="s">
        <v>139</v>
      </c>
    </row>
    <row r="1048" spans="2:9">
      <c r="B1048" s="146" t="s">
        <v>293</v>
      </c>
      <c r="C1048" s="36" t="s">
        <v>139</v>
      </c>
      <c r="D1048" s="36" t="s">
        <v>139</v>
      </c>
      <c r="E1048" s="36" t="s">
        <v>139</v>
      </c>
      <c r="F1048" s="36" t="s">
        <v>139</v>
      </c>
      <c r="G1048" s="36" t="s">
        <v>139</v>
      </c>
      <c r="H1048" s="36" t="s">
        <v>139</v>
      </c>
      <c r="I1048" s="36" t="s">
        <v>139</v>
      </c>
    </row>
    <row r="1049" spans="2:9">
      <c r="B1049" s="146" t="s">
        <v>337</v>
      </c>
      <c r="C1049" s="36" t="s">
        <v>139</v>
      </c>
      <c r="D1049" s="36" t="s">
        <v>139</v>
      </c>
      <c r="E1049" s="36" t="s">
        <v>139</v>
      </c>
      <c r="F1049" s="36" t="s">
        <v>139</v>
      </c>
      <c r="G1049" s="36" t="s">
        <v>139</v>
      </c>
      <c r="H1049" s="36" t="s">
        <v>139</v>
      </c>
      <c r="I1049" s="36" t="s">
        <v>139</v>
      </c>
    </row>
    <row r="1050" spans="2:9">
      <c r="B1050" s="152" t="s">
        <v>294</v>
      </c>
      <c r="C1050" s="36">
        <v>312149.19182910782</v>
      </c>
      <c r="D1050" s="36">
        <v>199398.64175333967</v>
      </c>
      <c r="E1050" s="36">
        <v>198876.06694800907</v>
      </c>
      <c r="F1050" s="36">
        <v>136647.00391337197</v>
      </c>
      <c r="G1050" s="36" t="s">
        <v>139</v>
      </c>
      <c r="H1050" s="36" t="s">
        <v>139</v>
      </c>
      <c r="I1050" s="36" t="s">
        <v>139</v>
      </c>
    </row>
    <row r="1051" spans="2:9">
      <c r="B1051" s="152" t="s">
        <v>236</v>
      </c>
      <c r="C1051" s="36" t="s">
        <v>139</v>
      </c>
      <c r="D1051" s="36" t="s">
        <v>139</v>
      </c>
      <c r="E1051" s="36" t="s">
        <v>139</v>
      </c>
      <c r="F1051" s="36" t="s">
        <v>139</v>
      </c>
      <c r="G1051" s="36" t="s">
        <v>139</v>
      </c>
      <c r="H1051" s="36" t="s">
        <v>139</v>
      </c>
      <c r="I1051" s="36" t="s">
        <v>139</v>
      </c>
    </row>
    <row r="1052" spans="2:9">
      <c r="B1052" s="152"/>
      <c r="C1052" s="36"/>
      <c r="D1052" s="36"/>
      <c r="E1052" s="36"/>
      <c r="F1052" s="36"/>
      <c r="G1052" s="36"/>
      <c r="H1052" s="36"/>
      <c r="I1052" s="36"/>
    </row>
    <row r="1053" spans="2:9">
      <c r="B1053" s="150" t="s">
        <v>350</v>
      </c>
      <c r="C1053" s="36">
        <v>741922.81564530521</v>
      </c>
      <c r="D1053" s="36">
        <v>507286.42609238642</v>
      </c>
      <c r="E1053" s="36">
        <v>538440.61925723986</v>
      </c>
      <c r="F1053" s="36">
        <v>424683.33807520138</v>
      </c>
      <c r="G1053" s="36" t="s">
        <v>139</v>
      </c>
      <c r="H1053" s="36" t="s">
        <v>139</v>
      </c>
      <c r="I1053" s="36" t="s">
        <v>139</v>
      </c>
    </row>
    <row r="1054" spans="2:9">
      <c r="B1054" s="152" t="s">
        <v>291</v>
      </c>
      <c r="C1054" s="36">
        <v>534.71270225506441</v>
      </c>
      <c r="D1054" s="36">
        <v>532.38144749153855</v>
      </c>
      <c r="E1054" s="36">
        <v>655.11181682599829</v>
      </c>
      <c r="F1054" s="36">
        <v>533.14840845732181</v>
      </c>
      <c r="G1054" s="36" t="s">
        <v>139</v>
      </c>
      <c r="H1054" s="36" t="s">
        <v>139</v>
      </c>
      <c r="I1054" s="36" t="s">
        <v>139</v>
      </c>
    </row>
    <row r="1055" spans="2:9">
      <c r="B1055" s="146" t="s">
        <v>292</v>
      </c>
      <c r="C1055" s="36">
        <v>0</v>
      </c>
      <c r="D1055" s="36">
        <v>0</v>
      </c>
      <c r="E1055" s="36">
        <v>0</v>
      </c>
      <c r="F1055" s="36">
        <v>0</v>
      </c>
      <c r="G1055" s="36" t="s">
        <v>139</v>
      </c>
      <c r="H1055" s="36" t="s">
        <v>139</v>
      </c>
      <c r="I1055" s="36" t="s">
        <v>139</v>
      </c>
    </row>
    <row r="1056" spans="2:9">
      <c r="B1056" s="146" t="s">
        <v>293</v>
      </c>
      <c r="C1056" s="36">
        <v>534.71270225506441</v>
      </c>
      <c r="D1056" s="36">
        <v>532.38144749153855</v>
      </c>
      <c r="E1056" s="36">
        <v>655.11181682599829</v>
      </c>
      <c r="F1056" s="36">
        <v>533.14840845732181</v>
      </c>
      <c r="G1056" s="36" t="s">
        <v>139</v>
      </c>
      <c r="H1056" s="36" t="s">
        <v>139</v>
      </c>
      <c r="I1056" s="36" t="s">
        <v>139</v>
      </c>
    </row>
    <row r="1057" spans="2:9">
      <c r="B1057" s="146" t="s">
        <v>297</v>
      </c>
      <c r="C1057" s="36" t="s">
        <v>139</v>
      </c>
      <c r="D1057" s="36" t="s">
        <v>139</v>
      </c>
      <c r="E1057" s="36" t="s">
        <v>139</v>
      </c>
      <c r="F1057" s="36" t="s">
        <v>139</v>
      </c>
      <c r="G1057" s="36" t="s">
        <v>139</v>
      </c>
      <c r="H1057" s="36" t="s">
        <v>139</v>
      </c>
      <c r="I1057" s="36" t="s">
        <v>139</v>
      </c>
    </row>
    <row r="1058" spans="2:9">
      <c r="B1058" s="152" t="s">
        <v>294</v>
      </c>
      <c r="C1058" s="36">
        <v>723376.88113135437</v>
      </c>
      <c r="D1058" s="36">
        <v>487003.48583383654</v>
      </c>
      <c r="E1058" s="36">
        <v>516307.56019717478</v>
      </c>
      <c r="F1058" s="36">
        <v>411669.70399945974</v>
      </c>
      <c r="G1058" s="36" t="s">
        <v>139</v>
      </c>
      <c r="H1058" s="36" t="s">
        <v>139</v>
      </c>
      <c r="I1058" s="36" t="s">
        <v>139</v>
      </c>
    </row>
    <row r="1059" spans="2:9">
      <c r="B1059" s="152" t="s">
        <v>236</v>
      </c>
      <c r="C1059" s="36">
        <v>18011.221811695759</v>
      </c>
      <c r="D1059" s="36">
        <v>19750.558811058199</v>
      </c>
      <c r="E1059" s="36">
        <v>21477.94724323917</v>
      </c>
      <c r="F1059" s="36">
        <v>12480.485667284256</v>
      </c>
      <c r="G1059" s="36" t="s">
        <v>139</v>
      </c>
      <c r="H1059" s="36" t="s">
        <v>139</v>
      </c>
      <c r="I1059" s="36" t="s">
        <v>139</v>
      </c>
    </row>
    <row r="1060" spans="2:9">
      <c r="B1060" s="152"/>
      <c r="C1060" s="36"/>
      <c r="D1060" s="36"/>
      <c r="E1060" s="36"/>
      <c r="F1060" s="36"/>
      <c r="G1060" s="36"/>
      <c r="H1060" s="36"/>
      <c r="I1060" s="36"/>
    </row>
    <row r="1061" spans="2:9">
      <c r="B1061" s="93" t="s">
        <v>351</v>
      </c>
      <c r="C1061" s="36">
        <v>33227.439790780147</v>
      </c>
      <c r="D1061" s="36">
        <v>17340.764928367335</v>
      </c>
      <c r="E1061" s="36">
        <v>20731.169760548906</v>
      </c>
      <c r="F1061" s="36">
        <v>14443.219053137042</v>
      </c>
      <c r="G1061" s="36" t="s">
        <v>139</v>
      </c>
      <c r="H1061" s="36" t="s">
        <v>139</v>
      </c>
      <c r="I1061" s="36" t="s">
        <v>139</v>
      </c>
    </row>
    <row r="1062" spans="2:9">
      <c r="B1062" s="96" t="s">
        <v>309</v>
      </c>
      <c r="C1062" s="36">
        <v>0</v>
      </c>
      <c r="D1062" s="36">
        <v>0</v>
      </c>
      <c r="E1062" s="36">
        <v>0</v>
      </c>
      <c r="F1062" s="36">
        <v>0</v>
      </c>
      <c r="G1062" s="36" t="s">
        <v>139</v>
      </c>
      <c r="H1062" s="36" t="s">
        <v>139</v>
      </c>
      <c r="I1062" s="36" t="s">
        <v>139</v>
      </c>
    </row>
    <row r="1063" spans="2:9">
      <c r="B1063" s="96" t="s">
        <v>310</v>
      </c>
      <c r="C1063" s="36">
        <v>24553.888075720904</v>
      </c>
      <c r="D1063" s="36">
        <v>12437.546033300392</v>
      </c>
      <c r="E1063" s="36">
        <v>16096.276985085982</v>
      </c>
      <c r="F1063" s="36">
        <v>9670.3501642537194</v>
      </c>
      <c r="G1063" s="36" t="s">
        <v>139</v>
      </c>
      <c r="H1063" s="36" t="s">
        <v>139</v>
      </c>
      <c r="I1063" s="36" t="s">
        <v>139</v>
      </c>
    </row>
    <row r="1064" spans="2:9">
      <c r="B1064" s="96" t="s">
        <v>311</v>
      </c>
      <c r="C1064" s="36">
        <v>8673.5517150592477</v>
      </c>
      <c r="D1064" s="36">
        <v>4903.2188950669424</v>
      </c>
      <c r="E1064" s="36">
        <v>4634.892775462924</v>
      </c>
      <c r="F1064" s="36">
        <v>4772.8688888833212</v>
      </c>
      <c r="G1064" s="36" t="s">
        <v>139</v>
      </c>
      <c r="H1064" s="36" t="s">
        <v>139</v>
      </c>
      <c r="I1064" s="36" t="s">
        <v>139</v>
      </c>
    </row>
    <row r="1065" spans="2:9">
      <c r="B1065" s="96" t="s">
        <v>312</v>
      </c>
      <c r="C1065" s="36" t="s">
        <v>139</v>
      </c>
      <c r="D1065" s="36" t="s">
        <v>139</v>
      </c>
      <c r="E1065" s="36" t="s">
        <v>139</v>
      </c>
      <c r="F1065" s="36" t="s">
        <v>139</v>
      </c>
      <c r="G1065" s="36" t="s">
        <v>139</v>
      </c>
      <c r="H1065" s="36" t="s">
        <v>139</v>
      </c>
      <c r="I1065" s="36" t="s">
        <v>139</v>
      </c>
    </row>
    <row r="1066" spans="2:9">
      <c r="B1066" s="96" t="s">
        <v>313</v>
      </c>
      <c r="C1066" s="36" t="s">
        <v>139</v>
      </c>
      <c r="D1066" s="36" t="s">
        <v>139</v>
      </c>
      <c r="E1066" s="36" t="s">
        <v>139</v>
      </c>
      <c r="F1066" s="36" t="s">
        <v>139</v>
      </c>
      <c r="G1066" s="36" t="s">
        <v>139</v>
      </c>
      <c r="H1066" s="36" t="s">
        <v>139</v>
      </c>
      <c r="I1066" s="36" t="s">
        <v>139</v>
      </c>
    </row>
    <row r="1067" spans="2:9">
      <c r="B1067" s="96" t="s">
        <v>314</v>
      </c>
      <c r="C1067" s="36" t="s">
        <v>139</v>
      </c>
      <c r="D1067" s="36" t="s">
        <v>139</v>
      </c>
      <c r="E1067" s="36" t="s">
        <v>139</v>
      </c>
      <c r="F1067" s="36" t="s">
        <v>139</v>
      </c>
      <c r="G1067" s="36" t="s">
        <v>139</v>
      </c>
      <c r="H1067" s="36" t="s">
        <v>139</v>
      </c>
      <c r="I1067" s="36" t="s">
        <v>139</v>
      </c>
    </row>
    <row r="1068" spans="2:9">
      <c r="B1068" s="96"/>
      <c r="C1068" s="36"/>
      <c r="D1068" s="36"/>
      <c r="E1068" s="36"/>
      <c r="F1068" s="36"/>
      <c r="G1068" s="36"/>
      <c r="H1068" s="36"/>
      <c r="I1068" s="36"/>
    </row>
    <row r="1069" spans="2:9">
      <c r="B1069" s="153" t="s">
        <v>352</v>
      </c>
      <c r="C1069" s="36" t="s">
        <v>139</v>
      </c>
      <c r="D1069" s="36" t="s">
        <v>139</v>
      </c>
      <c r="E1069" s="36" t="s">
        <v>139</v>
      </c>
      <c r="F1069" s="36" t="s">
        <v>139</v>
      </c>
      <c r="G1069" s="36" t="s">
        <v>139</v>
      </c>
      <c r="H1069" s="36" t="s">
        <v>139</v>
      </c>
      <c r="I1069" s="36" t="s">
        <v>139</v>
      </c>
    </row>
    <row r="1070" spans="2:9">
      <c r="B1070" s="96" t="s">
        <v>309</v>
      </c>
      <c r="C1070" s="36" t="s">
        <v>139</v>
      </c>
      <c r="D1070" s="36" t="s">
        <v>139</v>
      </c>
      <c r="E1070" s="36" t="s">
        <v>139</v>
      </c>
      <c r="F1070" s="36" t="s">
        <v>139</v>
      </c>
      <c r="G1070" s="36" t="s">
        <v>139</v>
      </c>
      <c r="H1070" s="36" t="s">
        <v>139</v>
      </c>
      <c r="I1070" s="36" t="s">
        <v>139</v>
      </c>
    </row>
    <row r="1071" spans="2:9">
      <c r="B1071" s="96" t="s">
        <v>310</v>
      </c>
      <c r="C1071" s="36" t="s">
        <v>139</v>
      </c>
      <c r="D1071" s="36" t="s">
        <v>139</v>
      </c>
      <c r="E1071" s="36" t="s">
        <v>139</v>
      </c>
      <c r="F1071" s="36" t="s">
        <v>139</v>
      </c>
      <c r="G1071" s="36" t="s">
        <v>139</v>
      </c>
      <c r="H1071" s="36" t="s">
        <v>139</v>
      </c>
      <c r="I1071" s="36" t="s">
        <v>139</v>
      </c>
    </row>
    <row r="1072" spans="2:9">
      <c r="B1072" s="96" t="s">
        <v>311</v>
      </c>
      <c r="C1072" s="36" t="s">
        <v>139</v>
      </c>
      <c r="D1072" s="36" t="s">
        <v>139</v>
      </c>
      <c r="E1072" s="36" t="s">
        <v>139</v>
      </c>
      <c r="F1072" s="36" t="s">
        <v>139</v>
      </c>
      <c r="G1072" s="36" t="s">
        <v>139</v>
      </c>
      <c r="H1072" s="36" t="s">
        <v>139</v>
      </c>
      <c r="I1072" s="36" t="s">
        <v>139</v>
      </c>
    </row>
    <row r="1073" spans="2:9">
      <c r="B1073" s="96" t="s">
        <v>312</v>
      </c>
      <c r="C1073" s="36" t="s">
        <v>139</v>
      </c>
      <c r="D1073" s="36" t="s">
        <v>139</v>
      </c>
      <c r="E1073" s="36" t="s">
        <v>139</v>
      </c>
      <c r="F1073" s="36" t="s">
        <v>139</v>
      </c>
      <c r="G1073" s="36" t="s">
        <v>139</v>
      </c>
      <c r="H1073" s="36" t="s">
        <v>139</v>
      </c>
      <c r="I1073" s="36" t="s">
        <v>139</v>
      </c>
    </row>
    <row r="1074" spans="2:9">
      <c r="B1074" s="96" t="s">
        <v>313</v>
      </c>
      <c r="C1074" s="36" t="s">
        <v>139</v>
      </c>
      <c r="D1074" s="36" t="s">
        <v>139</v>
      </c>
      <c r="E1074" s="36" t="s">
        <v>139</v>
      </c>
      <c r="F1074" s="36" t="s">
        <v>139</v>
      </c>
      <c r="G1074" s="36" t="s">
        <v>139</v>
      </c>
      <c r="H1074" s="36" t="s">
        <v>139</v>
      </c>
      <c r="I1074" s="36" t="s">
        <v>139</v>
      </c>
    </row>
    <row r="1075" spans="2:9">
      <c r="B1075" s="96" t="s">
        <v>314</v>
      </c>
      <c r="C1075" s="36" t="s">
        <v>139</v>
      </c>
      <c r="D1075" s="36" t="s">
        <v>139</v>
      </c>
      <c r="E1075" s="36" t="s">
        <v>139</v>
      </c>
      <c r="F1075" s="36" t="s">
        <v>139</v>
      </c>
      <c r="G1075" s="36" t="s">
        <v>139</v>
      </c>
      <c r="H1075" s="36" t="s">
        <v>139</v>
      </c>
      <c r="I1075" s="36" t="s">
        <v>139</v>
      </c>
    </row>
    <row r="1076" spans="2:9">
      <c r="B1076" s="93"/>
      <c r="C1076" s="36"/>
      <c r="D1076" s="36"/>
      <c r="E1076" s="36"/>
      <c r="F1076" s="36"/>
      <c r="G1076" s="36"/>
      <c r="H1076" s="36"/>
      <c r="I1076" s="36">
        <v>0</v>
      </c>
    </row>
    <row r="1077" spans="2:9" ht="15.6">
      <c r="B1077" s="92" t="s">
        <v>1328</v>
      </c>
      <c r="C1077" s="36"/>
      <c r="D1077" s="36"/>
      <c r="E1077" s="36"/>
      <c r="F1077" s="36"/>
      <c r="G1077" s="36"/>
      <c r="H1077" s="36"/>
      <c r="I1077" s="36">
        <v>0</v>
      </c>
    </row>
    <row r="1078" spans="2:9" ht="15.6">
      <c r="B1078" s="93" t="s">
        <v>1345</v>
      </c>
      <c r="C1078" s="36">
        <v>20157493.391963735</v>
      </c>
      <c r="D1078" s="36">
        <v>18048638.28240782</v>
      </c>
      <c r="E1078" s="36">
        <v>16915418.934792008</v>
      </c>
      <c r="F1078" s="36">
        <v>8202049.2402411727</v>
      </c>
      <c r="G1078" s="36">
        <v>26434778.410504036</v>
      </c>
      <c r="H1078" s="943">
        <v>35803791.949155502</v>
      </c>
      <c r="I1078" s="943">
        <v>39187741.309819423</v>
      </c>
    </row>
    <row r="1079" spans="2:9">
      <c r="B1079" s="93"/>
      <c r="C1079" s="36"/>
      <c r="D1079" s="36"/>
      <c r="E1079" s="36"/>
      <c r="F1079" s="36"/>
      <c r="G1079" s="36"/>
      <c r="H1079" s="943"/>
      <c r="I1079" s="943"/>
    </row>
    <row r="1080" spans="2:9">
      <c r="B1080" s="93" t="s">
        <v>348</v>
      </c>
      <c r="C1080" s="36" t="s">
        <v>139</v>
      </c>
      <c r="D1080" s="36" t="s">
        <v>139</v>
      </c>
      <c r="E1080" s="36" t="s">
        <v>139</v>
      </c>
      <c r="F1080" s="36">
        <v>350208.47025630373</v>
      </c>
      <c r="G1080" s="36">
        <v>807748.88117820176</v>
      </c>
      <c r="H1080" s="943">
        <v>1071582.3116667676</v>
      </c>
      <c r="I1080" s="943">
        <v>1420394.8178143296</v>
      </c>
    </row>
    <row r="1081" spans="2:9">
      <c r="B1081" s="96" t="s">
        <v>291</v>
      </c>
      <c r="C1081" s="36" t="s">
        <v>139</v>
      </c>
      <c r="D1081" s="36" t="s">
        <v>139</v>
      </c>
      <c r="E1081" s="36" t="s">
        <v>139</v>
      </c>
      <c r="F1081" s="36">
        <v>0</v>
      </c>
      <c r="G1081" s="36">
        <v>186.44007567427033</v>
      </c>
      <c r="H1081" s="943">
        <v>1517.3147634956022</v>
      </c>
      <c r="I1081" s="943">
        <v>716.13543036759859</v>
      </c>
    </row>
    <row r="1082" spans="2:9">
      <c r="B1082" s="136" t="s">
        <v>292</v>
      </c>
      <c r="C1082" s="36" t="s">
        <v>139</v>
      </c>
      <c r="D1082" s="36" t="s">
        <v>139</v>
      </c>
      <c r="E1082" s="36" t="s">
        <v>139</v>
      </c>
      <c r="F1082" s="36">
        <v>0</v>
      </c>
      <c r="G1082" s="36">
        <v>0</v>
      </c>
      <c r="H1082" s="943">
        <v>0</v>
      </c>
      <c r="I1082" s="943">
        <v>0</v>
      </c>
    </row>
    <row r="1083" spans="2:9">
      <c r="B1083" s="136" t="s">
        <v>293</v>
      </c>
      <c r="C1083" s="36" t="s">
        <v>139</v>
      </c>
      <c r="D1083" s="36" t="s">
        <v>139</v>
      </c>
      <c r="E1083" s="36" t="s">
        <v>139</v>
      </c>
      <c r="F1083" s="36">
        <v>0</v>
      </c>
      <c r="G1083" s="36">
        <v>186.44007567427033</v>
      </c>
      <c r="H1083" s="943">
        <v>1517.3147634956022</v>
      </c>
      <c r="I1083" s="943">
        <v>716.13543036759859</v>
      </c>
    </row>
    <row r="1084" spans="2:9">
      <c r="B1084" s="136" t="s">
        <v>297</v>
      </c>
      <c r="C1084" s="36" t="s">
        <v>139</v>
      </c>
      <c r="D1084" s="36" t="s">
        <v>139</v>
      </c>
      <c r="E1084" s="36" t="s">
        <v>139</v>
      </c>
      <c r="F1084" s="36">
        <v>0</v>
      </c>
      <c r="G1084" s="36">
        <v>0</v>
      </c>
      <c r="H1084" s="943">
        <v>0</v>
      </c>
      <c r="I1084" s="943">
        <v>0</v>
      </c>
    </row>
    <row r="1085" spans="2:9">
      <c r="B1085" s="96" t="s">
        <v>294</v>
      </c>
      <c r="C1085" s="36" t="s">
        <v>139</v>
      </c>
      <c r="D1085" s="36" t="s">
        <v>139</v>
      </c>
      <c r="E1085" s="36" t="s">
        <v>139</v>
      </c>
      <c r="F1085" s="36">
        <v>350177.76447553007</v>
      </c>
      <c r="G1085" s="36">
        <v>807562.44110252755</v>
      </c>
      <c r="H1085" s="943">
        <v>1070064.9969032719</v>
      </c>
      <c r="I1085" s="943">
        <v>1419678.6823839622</v>
      </c>
    </row>
    <row r="1086" spans="2:9">
      <c r="B1086" s="96" t="s">
        <v>236</v>
      </c>
      <c r="C1086" s="36" t="s">
        <v>139</v>
      </c>
      <c r="D1086" s="36" t="s">
        <v>139</v>
      </c>
      <c r="E1086" s="36" t="s">
        <v>139</v>
      </c>
      <c r="F1086" s="36">
        <v>30.705780773688335</v>
      </c>
      <c r="G1086" s="36">
        <v>0</v>
      </c>
      <c r="H1086" s="943">
        <v>0</v>
      </c>
      <c r="I1086" s="943">
        <v>0</v>
      </c>
    </row>
    <row r="1087" spans="2:9">
      <c r="B1087" s="96"/>
      <c r="C1087" s="36"/>
      <c r="D1087" s="36"/>
      <c r="E1087" s="36"/>
      <c r="F1087" s="36"/>
      <c r="G1087" s="36"/>
      <c r="H1087" s="943"/>
      <c r="I1087" s="943"/>
    </row>
    <row r="1088" spans="2:9">
      <c r="B1088" s="150" t="s">
        <v>349</v>
      </c>
      <c r="C1088" s="36" t="s">
        <v>139</v>
      </c>
      <c r="D1088" s="36" t="s">
        <v>139</v>
      </c>
      <c r="E1088" s="36" t="s">
        <v>139</v>
      </c>
      <c r="F1088" s="36">
        <v>102735.24162327332</v>
      </c>
      <c r="G1088" s="36">
        <v>202374.48623101646</v>
      </c>
      <c r="H1088" s="943">
        <v>239941.96475615166</v>
      </c>
      <c r="I1088" s="943">
        <v>237439.96025437204</v>
      </c>
    </row>
    <row r="1089" spans="2:9">
      <c r="B1089" s="152" t="s">
        <v>291</v>
      </c>
      <c r="C1089" s="36" t="s">
        <v>139</v>
      </c>
      <c r="D1089" s="36" t="s">
        <v>139</v>
      </c>
      <c r="E1089" s="36" t="s">
        <v>139</v>
      </c>
      <c r="F1089" s="36" t="s">
        <v>139</v>
      </c>
      <c r="G1089" s="36" t="s">
        <v>139</v>
      </c>
      <c r="H1089" s="943" t="s">
        <v>139</v>
      </c>
      <c r="I1089" s="943" t="s">
        <v>139</v>
      </c>
    </row>
    <row r="1090" spans="2:9">
      <c r="B1090" s="146" t="s">
        <v>292</v>
      </c>
      <c r="C1090" s="36" t="s">
        <v>139</v>
      </c>
      <c r="D1090" s="36" t="s">
        <v>139</v>
      </c>
      <c r="E1090" s="36" t="s">
        <v>139</v>
      </c>
      <c r="F1090" s="36" t="s">
        <v>139</v>
      </c>
      <c r="G1090" s="36" t="s">
        <v>139</v>
      </c>
      <c r="H1090" s="943" t="s">
        <v>139</v>
      </c>
      <c r="I1090" s="943" t="s">
        <v>139</v>
      </c>
    </row>
    <row r="1091" spans="2:9">
      <c r="B1091" s="146" t="s">
        <v>293</v>
      </c>
      <c r="C1091" s="36" t="s">
        <v>139</v>
      </c>
      <c r="D1091" s="36" t="s">
        <v>139</v>
      </c>
      <c r="E1091" s="36" t="s">
        <v>139</v>
      </c>
      <c r="F1091" s="36" t="s">
        <v>139</v>
      </c>
      <c r="G1091" s="36" t="s">
        <v>139</v>
      </c>
      <c r="H1091" s="943" t="s">
        <v>139</v>
      </c>
      <c r="I1091" s="943" t="s">
        <v>139</v>
      </c>
    </row>
    <row r="1092" spans="2:9">
      <c r="B1092" s="146" t="s">
        <v>337</v>
      </c>
      <c r="C1092" s="36" t="s">
        <v>139</v>
      </c>
      <c r="D1092" s="36" t="s">
        <v>139</v>
      </c>
      <c r="E1092" s="36" t="s">
        <v>139</v>
      </c>
      <c r="F1092" s="36" t="s">
        <v>139</v>
      </c>
      <c r="G1092" s="36" t="s">
        <v>139</v>
      </c>
      <c r="H1092" s="943" t="s">
        <v>139</v>
      </c>
      <c r="I1092" s="943" t="s">
        <v>139</v>
      </c>
    </row>
    <row r="1093" spans="2:9">
      <c r="B1093" s="152" t="s">
        <v>294</v>
      </c>
      <c r="C1093" s="36" t="s">
        <v>139</v>
      </c>
      <c r="D1093" s="36" t="s">
        <v>139</v>
      </c>
      <c r="E1093" s="36" t="s">
        <v>139</v>
      </c>
      <c r="F1093" s="36">
        <v>102735.24162327332</v>
      </c>
      <c r="G1093" s="36">
        <v>202374.48623101646</v>
      </c>
      <c r="H1093" s="943">
        <v>239941.96475615166</v>
      </c>
      <c r="I1093" s="943">
        <v>237439.96025437204</v>
      </c>
    </row>
    <row r="1094" spans="2:9">
      <c r="B1094" s="152" t="s">
        <v>236</v>
      </c>
      <c r="C1094" s="36" t="s">
        <v>139</v>
      </c>
      <c r="D1094" s="36" t="s">
        <v>139</v>
      </c>
      <c r="E1094" s="36" t="s">
        <v>139</v>
      </c>
      <c r="F1094" s="36" t="s">
        <v>139</v>
      </c>
      <c r="G1094" s="36" t="s">
        <v>139</v>
      </c>
      <c r="H1094" s="943" t="s">
        <v>139</v>
      </c>
      <c r="I1094" s="943" t="s">
        <v>139</v>
      </c>
    </row>
    <row r="1095" spans="2:9">
      <c r="B1095" s="152"/>
      <c r="C1095" s="36"/>
      <c r="D1095" s="36"/>
      <c r="E1095" s="36"/>
      <c r="F1095" s="36"/>
      <c r="G1095" s="36"/>
      <c r="H1095" s="943"/>
      <c r="I1095" s="943"/>
    </row>
    <row r="1096" spans="2:9">
      <c r="B1096" s="150" t="s">
        <v>350</v>
      </c>
      <c r="C1096" s="36" t="s">
        <v>139</v>
      </c>
      <c r="D1096" s="36" t="s">
        <v>139</v>
      </c>
      <c r="E1096" s="36" t="s">
        <v>139</v>
      </c>
      <c r="F1096" s="36">
        <v>247473.22863303041</v>
      </c>
      <c r="G1096" s="36">
        <v>807748.88117820176</v>
      </c>
      <c r="H1096" s="943">
        <v>1071582.3116667676</v>
      </c>
      <c r="I1096" s="943">
        <v>1420394.8178143296</v>
      </c>
    </row>
    <row r="1097" spans="2:9">
      <c r="B1097" s="152" t="s">
        <v>291</v>
      </c>
      <c r="C1097" s="36" t="s">
        <v>139</v>
      </c>
      <c r="D1097" s="36" t="s">
        <v>139</v>
      </c>
      <c r="E1097" s="36" t="s">
        <v>139</v>
      </c>
      <c r="F1097" s="36">
        <v>0</v>
      </c>
      <c r="G1097" s="36">
        <v>186.44007567427033</v>
      </c>
      <c r="H1097" s="943">
        <v>1517.3147634956022</v>
      </c>
      <c r="I1097" s="943">
        <v>716.13543036759859</v>
      </c>
    </row>
    <row r="1098" spans="2:9">
      <c r="B1098" s="146" t="s">
        <v>292</v>
      </c>
      <c r="C1098" s="36" t="s">
        <v>139</v>
      </c>
      <c r="D1098" s="36" t="s">
        <v>139</v>
      </c>
      <c r="E1098" s="36" t="s">
        <v>139</v>
      </c>
      <c r="F1098" s="36">
        <v>0</v>
      </c>
      <c r="G1098" s="36">
        <v>0</v>
      </c>
      <c r="H1098" s="943">
        <v>0</v>
      </c>
      <c r="I1098" s="943">
        <v>0</v>
      </c>
    </row>
    <row r="1099" spans="2:9">
      <c r="B1099" s="146" t="s">
        <v>293</v>
      </c>
      <c r="C1099" s="36" t="s">
        <v>139</v>
      </c>
      <c r="D1099" s="36" t="s">
        <v>139</v>
      </c>
      <c r="E1099" s="36" t="s">
        <v>139</v>
      </c>
      <c r="F1099" s="36">
        <v>0</v>
      </c>
      <c r="G1099" s="36">
        <v>186.44007567427033</v>
      </c>
      <c r="H1099" s="943">
        <v>172.72436802159032</v>
      </c>
      <c r="I1099" s="943">
        <v>716.13543036759859</v>
      </c>
    </row>
    <row r="1100" spans="2:9">
      <c r="B1100" s="146" t="s">
        <v>297</v>
      </c>
      <c r="C1100" s="36" t="s">
        <v>139</v>
      </c>
      <c r="D1100" s="36" t="s">
        <v>139</v>
      </c>
      <c r="E1100" s="36" t="s">
        <v>139</v>
      </c>
      <c r="F1100" s="36" t="s">
        <v>139</v>
      </c>
      <c r="G1100" s="36" t="s">
        <v>139</v>
      </c>
      <c r="H1100" s="943" t="s">
        <v>139</v>
      </c>
      <c r="I1100" s="943" t="s">
        <v>139</v>
      </c>
    </row>
    <row r="1101" spans="2:9">
      <c r="B1101" s="152" t="s">
        <v>294</v>
      </c>
      <c r="C1101" s="36" t="s">
        <v>139</v>
      </c>
      <c r="D1101" s="36" t="s">
        <v>139</v>
      </c>
      <c r="E1101" s="36" t="s">
        <v>139</v>
      </c>
      <c r="F1101" s="36">
        <v>247442.52285225672</v>
      </c>
      <c r="G1101" s="36">
        <v>807562.44110252755</v>
      </c>
      <c r="H1101" s="943">
        <v>1070064.9969032719</v>
      </c>
      <c r="I1101" s="943">
        <v>1419678.6823839622</v>
      </c>
    </row>
    <row r="1102" spans="2:9">
      <c r="B1102" s="152" t="s">
        <v>236</v>
      </c>
      <c r="C1102" s="36" t="s">
        <v>139</v>
      </c>
      <c r="D1102" s="36" t="s">
        <v>139</v>
      </c>
      <c r="E1102" s="36" t="s">
        <v>139</v>
      </c>
      <c r="F1102" s="36">
        <v>30.705780773688335</v>
      </c>
      <c r="G1102" s="36">
        <v>0</v>
      </c>
      <c r="H1102" s="943">
        <v>0</v>
      </c>
      <c r="I1102" s="943">
        <v>0</v>
      </c>
    </row>
    <row r="1103" spans="2:9">
      <c r="B1103" s="152"/>
      <c r="C1103" s="36"/>
      <c r="D1103" s="36"/>
      <c r="E1103" s="36"/>
      <c r="F1103" s="36"/>
      <c r="G1103" s="36"/>
      <c r="H1103" s="943"/>
      <c r="I1103" s="943"/>
    </row>
    <row r="1104" spans="2:9">
      <c r="B1104" s="93" t="s">
        <v>351</v>
      </c>
      <c r="C1104" s="36">
        <v>20061918.18791651</v>
      </c>
      <c r="D1104" s="36">
        <v>17952441.703347407</v>
      </c>
      <c r="E1104" s="36">
        <v>16797659.898050699</v>
      </c>
      <c r="F1104" s="36">
        <v>7817544.4571071872</v>
      </c>
      <c r="G1104" s="36">
        <v>25301792.166367393</v>
      </c>
      <c r="H1104" s="943">
        <v>34157295.992114559</v>
      </c>
      <c r="I1104" s="943">
        <v>37529906.531750716</v>
      </c>
    </row>
    <row r="1105" spans="2:9">
      <c r="B1105" s="96" t="s">
        <v>309</v>
      </c>
      <c r="C1105" s="36">
        <v>20012304.872454245</v>
      </c>
      <c r="D1105" s="36">
        <v>17897872.034485877</v>
      </c>
      <c r="E1105" s="36">
        <v>16763935.700183446</v>
      </c>
      <c r="F1105" s="36">
        <v>7801932.8914762717</v>
      </c>
      <c r="G1105" s="36">
        <v>25281393.65166508</v>
      </c>
      <c r="H1105" s="943">
        <v>34130438.045570292</v>
      </c>
      <c r="I1105" s="943">
        <v>37491745.96111773</v>
      </c>
    </row>
    <row r="1106" spans="2:9">
      <c r="B1106" s="96" t="s">
        <v>310</v>
      </c>
      <c r="C1106" s="36">
        <v>13381.6561888988</v>
      </c>
      <c r="D1106" s="36">
        <v>13569.367634408603</v>
      </c>
      <c r="E1106" s="36">
        <v>9977.9512726437588</v>
      </c>
      <c r="F1106" s="36">
        <v>7088.6338018073602</v>
      </c>
      <c r="G1106" s="36">
        <v>8698.0802148749863</v>
      </c>
      <c r="H1106" s="943">
        <v>12987.687671181671</v>
      </c>
      <c r="I1106" s="943">
        <v>16298.719733299082</v>
      </c>
    </row>
    <row r="1107" spans="2:9">
      <c r="B1107" s="96" t="s">
        <v>311</v>
      </c>
      <c r="C1107" s="36">
        <v>10284.626133265385</v>
      </c>
      <c r="D1107" s="36">
        <v>26696.669517177346</v>
      </c>
      <c r="E1107" s="36">
        <v>9471.1153785203678</v>
      </c>
      <c r="F1107" s="36">
        <v>3040.8361050681265</v>
      </c>
      <c r="G1107" s="36">
        <v>94.032096189616894</v>
      </c>
      <c r="H1107" s="943">
        <v>161.75101672284043</v>
      </c>
      <c r="I1107" s="943">
        <v>563.14139327814189</v>
      </c>
    </row>
    <row r="1108" spans="2:9">
      <c r="B1108" s="96" t="s">
        <v>312</v>
      </c>
      <c r="C1108" s="36">
        <v>25782.654565337412</v>
      </c>
      <c r="D1108" s="36">
        <v>14238.07102405128</v>
      </c>
      <c r="E1108" s="36">
        <v>14210.359742485574</v>
      </c>
      <c r="F1108" s="36">
        <v>5453.1734891151127</v>
      </c>
      <c r="G1108" s="36">
        <v>11520.34258196565</v>
      </c>
      <c r="H1108" s="943">
        <v>13558.723679897908</v>
      </c>
      <c r="I1108" s="943">
        <v>21088.376067469613</v>
      </c>
    </row>
    <row r="1109" spans="2:9">
      <c r="B1109" s="96" t="s">
        <v>313</v>
      </c>
      <c r="C1109" s="36">
        <v>153.35841848218459</v>
      </c>
      <c r="D1109" s="36">
        <v>65.56068589570792</v>
      </c>
      <c r="E1109" s="36">
        <v>64.771473602618215</v>
      </c>
      <c r="F1109" s="36">
        <v>28.92223492560689</v>
      </c>
      <c r="G1109" s="36">
        <v>86.059809279774626</v>
      </c>
      <c r="H1109" s="943">
        <v>149.78417646283694</v>
      </c>
      <c r="I1109" s="943">
        <v>210.33343893983479</v>
      </c>
    </row>
    <row r="1110" spans="2:9">
      <c r="B1110" s="96" t="s">
        <v>314</v>
      </c>
      <c r="C1110" s="36">
        <v>11.020156283178325</v>
      </c>
      <c r="D1110" s="36">
        <v>0</v>
      </c>
      <c r="E1110" s="36">
        <v>0</v>
      </c>
      <c r="F1110" s="36">
        <v>0</v>
      </c>
      <c r="G1110" s="36">
        <v>0</v>
      </c>
      <c r="H1110" s="36">
        <v>0</v>
      </c>
      <c r="I1110" s="36">
        <v>0</v>
      </c>
    </row>
    <row r="1111" spans="2:9">
      <c r="B1111" s="96"/>
      <c r="C1111" s="36"/>
      <c r="D1111" s="36"/>
      <c r="E1111" s="36"/>
      <c r="F1111" s="36"/>
      <c r="G1111" s="36"/>
      <c r="H1111" s="36"/>
      <c r="I1111" s="36">
        <v>0</v>
      </c>
    </row>
    <row r="1112" spans="2:9">
      <c r="B1112" s="153" t="s">
        <v>352</v>
      </c>
      <c r="C1112" s="36">
        <v>95575.204047224703</v>
      </c>
      <c r="D1112" s="36">
        <v>96196.57906041274</v>
      </c>
      <c r="E1112" s="36">
        <v>117759.03674130853</v>
      </c>
      <c r="F1112" s="36">
        <v>34296.312877682067</v>
      </c>
      <c r="G1112" s="36">
        <v>122862.87672742204</v>
      </c>
      <c r="H1112" s="36">
        <v>334971.68061801512</v>
      </c>
      <c r="I1112" s="36">
        <v>0</v>
      </c>
    </row>
    <row r="1113" spans="2:9">
      <c r="B1113" s="96" t="s">
        <v>309</v>
      </c>
      <c r="C1113" s="36" t="s">
        <v>139</v>
      </c>
      <c r="D1113" s="36" t="s">
        <v>139</v>
      </c>
      <c r="E1113" s="36" t="s">
        <v>139</v>
      </c>
      <c r="F1113" s="36">
        <v>0</v>
      </c>
      <c r="G1113" s="36" t="s">
        <v>139</v>
      </c>
      <c r="H1113" s="36" t="s">
        <v>139</v>
      </c>
      <c r="I1113" s="36" t="s">
        <v>139</v>
      </c>
    </row>
    <row r="1114" spans="2:9">
      <c r="B1114" s="96" t="s">
        <v>310</v>
      </c>
      <c r="C1114" s="36">
        <v>44269.241603176626</v>
      </c>
      <c r="D1114" s="36">
        <v>34858.601272950553</v>
      </c>
      <c r="E1114" s="36">
        <v>99620.699608704381</v>
      </c>
      <c r="F1114" s="36">
        <v>32292.56830007831</v>
      </c>
      <c r="G1114" s="36">
        <v>115981.43153380095</v>
      </c>
      <c r="H1114" s="36">
        <v>325361.60484171187</v>
      </c>
      <c r="I1114" s="36">
        <v>0</v>
      </c>
    </row>
    <row r="1115" spans="2:9">
      <c r="B1115" s="96" t="s">
        <v>311</v>
      </c>
      <c r="C1115" s="36">
        <v>51305.962444048077</v>
      </c>
      <c r="D1115" s="36">
        <v>61337.977787462194</v>
      </c>
      <c r="E1115" s="36">
        <v>18138.337132604142</v>
      </c>
      <c r="F1115" s="36">
        <v>2003.7445776037591</v>
      </c>
      <c r="G1115" s="36">
        <v>6881.4451936210944</v>
      </c>
      <c r="H1115" s="36">
        <v>9610.0757763031834</v>
      </c>
      <c r="I1115" s="36">
        <v>0</v>
      </c>
    </row>
    <row r="1116" spans="2:9">
      <c r="B1116" s="96" t="s">
        <v>312</v>
      </c>
      <c r="C1116" s="36" t="s">
        <v>139</v>
      </c>
      <c r="D1116" s="36" t="s">
        <v>139</v>
      </c>
      <c r="E1116" s="36" t="s">
        <v>139</v>
      </c>
      <c r="F1116" s="36">
        <v>0</v>
      </c>
      <c r="G1116" s="36" t="s">
        <v>139</v>
      </c>
      <c r="H1116" s="36" t="s">
        <v>139</v>
      </c>
      <c r="I1116" s="36" t="s">
        <v>139</v>
      </c>
    </row>
    <row r="1117" spans="2:9">
      <c r="B1117" s="96" t="s">
        <v>313</v>
      </c>
      <c r="C1117" s="36" t="s">
        <v>139</v>
      </c>
      <c r="D1117" s="36" t="s">
        <v>139</v>
      </c>
      <c r="E1117" s="36" t="s">
        <v>139</v>
      </c>
      <c r="F1117" s="36">
        <v>0</v>
      </c>
      <c r="G1117" s="36" t="s">
        <v>139</v>
      </c>
      <c r="H1117" s="36" t="s">
        <v>139</v>
      </c>
      <c r="I1117" s="36" t="s">
        <v>139</v>
      </c>
    </row>
    <row r="1118" spans="2:9">
      <c r="B1118" s="96" t="s">
        <v>314</v>
      </c>
      <c r="C1118" s="160" t="s">
        <v>139</v>
      </c>
      <c r="D1118" s="160" t="s">
        <v>139</v>
      </c>
      <c r="E1118" s="160" t="s">
        <v>139</v>
      </c>
      <c r="F1118" s="160">
        <v>0</v>
      </c>
      <c r="G1118" s="160" t="s">
        <v>139</v>
      </c>
      <c r="H1118" s="160" t="s">
        <v>139</v>
      </c>
      <c r="I1118" s="160" t="s">
        <v>139</v>
      </c>
    </row>
    <row r="1119" spans="2:9">
      <c r="B1119" s="96"/>
      <c r="C1119" s="160"/>
      <c r="D1119" s="160"/>
      <c r="E1119" s="160"/>
      <c r="F1119" s="160"/>
      <c r="G1119" s="160"/>
      <c r="H1119" s="160"/>
      <c r="I1119" s="160"/>
    </row>
    <row r="1120" spans="2:9">
      <c r="B1120" s="92" t="s">
        <v>1342</v>
      </c>
      <c r="C1120" s="36"/>
      <c r="D1120" s="36"/>
      <c r="E1120" s="36"/>
      <c r="F1120" s="36"/>
      <c r="G1120" s="36"/>
      <c r="H1120" s="36"/>
      <c r="I1120" s="36"/>
    </row>
    <row r="1121" spans="2:9">
      <c r="B1121" s="93" t="s">
        <v>347</v>
      </c>
      <c r="C1121" s="36">
        <v>8.4936509958805804</v>
      </c>
      <c r="D1121" s="36">
        <v>0</v>
      </c>
      <c r="E1121" s="36">
        <v>0</v>
      </c>
      <c r="F1121" s="36">
        <v>0</v>
      </c>
      <c r="G1121" s="36">
        <v>0</v>
      </c>
      <c r="H1121" s="36">
        <v>0</v>
      </c>
      <c r="I1121" s="36">
        <v>0</v>
      </c>
    </row>
    <row r="1122" spans="2:9">
      <c r="B1122" s="93"/>
      <c r="C1122" s="36">
        <v>0</v>
      </c>
      <c r="D1122" s="36">
        <v>0</v>
      </c>
      <c r="E1122" s="36">
        <v>0</v>
      </c>
      <c r="F1122" s="36">
        <v>0</v>
      </c>
      <c r="G1122" s="36">
        <v>0</v>
      </c>
      <c r="H1122" s="36">
        <v>0</v>
      </c>
      <c r="I1122" s="36">
        <v>0</v>
      </c>
    </row>
    <row r="1123" spans="2:9">
      <c r="B1123" s="93" t="s">
        <v>348</v>
      </c>
      <c r="C1123" s="36">
        <v>8.4936509958805804</v>
      </c>
      <c r="D1123" s="36">
        <v>0</v>
      </c>
      <c r="E1123" s="36">
        <v>0</v>
      </c>
      <c r="F1123" s="36">
        <v>0</v>
      </c>
      <c r="G1123" s="36">
        <v>0</v>
      </c>
      <c r="H1123" s="36">
        <v>0</v>
      </c>
      <c r="I1123" s="36">
        <v>0</v>
      </c>
    </row>
    <row r="1124" spans="2:9">
      <c r="B1124" s="96" t="s">
        <v>291</v>
      </c>
      <c r="C1124" s="36">
        <v>8.4936509958805804</v>
      </c>
      <c r="D1124" s="36">
        <v>0</v>
      </c>
      <c r="E1124" s="36">
        <v>0</v>
      </c>
      <c r="F1124" s="36">
        <v>0</v>
      </c>
      <c r="G1124" s="36">
        <v>0</v>
      </c>
      <c r="H1124" s="36">
        <v>0</v>
      </c>
      <c r="I1124" s="36">
        <v>0</v>
      </c>
    </row>
    <row r="1125" spans="2:9">
      <c r="B1125" s="136" t="s">
        <v>292</v>
      </c>
      <c r="C1125" s="36" t="s">
        <v>139</v>
      </c>
      <c r="D1125" s="36" t="s">
        <v>139</v>
      </c>
      <c r="E1125" s="36" t="s">
        <v>139</v>
      </c>
      <c r="F1125" s="36" t="s">
        <v>139</v>
      </c>
      <c r="G1125" s="36" t="s">
        <v>139</v>
      </c>
      <c r="H1125" s="36" t="s">
        <v>139</v>
      </c>
      <c r="I1125" s="36" t="s">
        <v>139</v>
      </c>
    </row>
    <row r="1126" spans="2:9">
      <c r="B1126" s="136" t="s">
        <v>293</v>
      </c>
      <c r="C1126" s="36" t="s">
        <v>139</v>
      </c>
      <c r="D1126" s="36" t="s">
        <v>139</v>
      </c>
      <c r="E1126" s="36" t="s">
        <v>139</v>
      </c>
      <c r="F1126" s="36" t="s">
        <v>139</v>
      </c>
      <c r="G1126" s="36" t="s">
        <v>139</v>
      </c>
      <c r="H1126" s="36" t="s">
        <v>139</v>
      </c>
      <c r="I1126" s="36" t="s">
        <v>139</v>
      </c>
    </row>
    <row r="1127" spans="2:9">
      <c r="B1127" s="136" t="s">
        <v>297</v>
      </c>
      <c r="C1127" s="36">
        <v>8.4936509958805804</v>
      </c>
      <c r="D1127" s="36">
        <v>0</v>
      </c>
      <c r="E1127" s="36">
        <v>0</v>
      </c>
      <c r="F1127" s="36">
        <v>0</v>
      </c>
      <c r="G1127" s="36">
        <v>0</v>
      </c>
      <c r="H1127" s="36">
        <v>0.25341476394414741</v>
      </c>
      <c r="I1127" s="36">
        <v>0</v>
      </c>
    </row>
    <row r="1128" spans="2:9">
      <c r="B1128" s="96" t="s">
        <v>294</v>
      </c>
      <c r="C1128" s="36" t="s">
        <v>139</v>
      </c>
      <c r="D1128" s="36" t="s">
        <v>139</v>
      </c>
      <c r="E1128" s="36" t="s">
        <v>139</v>
      </c>
      <c r="F1128" s="36" t="s">
        <v>139</v>
      </c>
      <c r="G1128" s="36" t="s">
        <v>139</v>
      </c>
      <c r="H1128" s="36" t="s">
        <v>139</v>
      </c>
      <c r="I1128" s="36" t="s">
        <v>139</v>
      </c>
    </row>
    <row r="1129" spans="2:9">
      <c r="B1129" s="96" t="s">
        <v>236</v>
      </c>
      <c r="C1129" s="36" t="s">
        <v>139</v>
      </c>
      <c r="D1129" s="36" t="s">
        <v>139</v>
      </c>
      <c r="E1129" s="36" t="s">
        <v>139</v>
      </c>
      <c r="F1129" s="36" t="s">
        <v>139</v>
      </c>
      <c r="G1129" s="36" t="s">
        <v>139</v>
      </c>
      <c r="H1129" s="36" t="s">
        <v>139</v>
      </c>
      <c r="I1129" s="36" t="s">
        <v>139</v>
      </c>
    </row>
    <row r="1130" spans="2:9">
      <c r="B1130" s="96"/>
      <c r="C1130" s="36"/>
      <c r="D1130" s="36"/>
      <c r="E1130" s="36"/>
      <c r="F1130" s="36"/>
      <c r="G1130" s="36"/>
      <c r="H1130" s="36"/>
      <c r="I1130" s="36"/>
    </row>
    <row r="1131" spans="2:9">
      <c r="B1131" s="150" t="s">
        <v>349</v>
      </c>
      <c r="C1131" s="36">
        <v>8.4936509958805804</v>
      </c>
      <c r="D1131" s="36">
        <v>0</v>
      </c>
      <c r="E1131" s="36">
        <v>0</v>
      </c>
      <c r="F1131" s="36">
        <v>0</v>
      </c>
      <c r="G1131" s="36">
        <v>0</v>
      </c>
      <c r="H1131" s="36">
        <v>0</v>
      </c>
      <c r="I1131" s="36">
        <v>0</v>
      </c>
    </row>
    <row r="1132" spans="2:9">
      <c r="B1132" s="152" t="s">
        <v>291</v>
      </c>
      <c r="C1132" s="36">
        <v>8.4936509958805804</v>
      </c>
      <c r="D1132" s="36">
        <v>0</v>
      </c>
      <c r="E1132" s="36">
        <v>0</v>
      </c>
      <c r="F1132" s="36">
        <v>0</v>
      </c>
      <c r="G1132" s="36">
        <v>0</v>
      </c>
      <c r="H1132" s="36">
        <v>0</v>
      </c>
      <c r="I1132" s="36">
        <v>0</v>
      </c>
    </row>
    <row r="1133" spans="2:9">
      <c r="B1133" s="146" t="s">
        <v>292</v>
      </c>
      <c r="C1133" s="36" t="s">
        <v>139</v>
      </c>
      <c r="D1133" s="36" t="s">
        <v>139</v>
      </c>
      <c r="E1133" s="36" t="s">
        <v>139</v>
      </c>
      <c r="F1133" s="36" t="s">
        <v>139</v>
      </c>
      <c r="G1133" s="36" t="s">
        <v>139</v>
      </c>
      <c r="H1133" s="36" t="s">
        <v>139</v>
      </c>
      <c r="I1133" s="36" t="s">
        <v>139</v>
      </c>
    </row>
    <row r="1134" spans="2:9">
      <c r="B1134" s="146" t="s">
        <v>293</v>
      </c>
      <c r="C1134" s="36" t="s">
        <v>139</v>
      </c>
      <c r="D1134" s="36" t="s">
        <v>139</v>
      </c>
      <c r="E1134" s="36" t="s">
        <v>139</v>
      </c>
      <c r="F1134" s="36" t="s">
        <v>139</v>
      </c>
      <c r="G1134" s="36" t="s">
        <v>139</v>
      </c>
      <c r="H1134" s="36" t="s">
        <v>139</v>
      </c>
      <c r="I1134" s="36" t="s">
        <v>139</v>
      </c>
    </row>
    <row r="1135" spans="2:9">
      <c r="B1135" s="146" t="s">
        <v>337</v>
      </c>
      <c r="C1135" s="36">
        <v>8.4936509958805804</v>
      </c>
      <c r="D1135" s="36">
        <v>0</v>
      </c>
      <c r="E1135" s="36">
        <v>0</v>
      </c>
      <c r="F1135" s="36">
        <v>0</v>
      </c>
      <c r="G1135" s="36">
        <v>0</v>
      </c>
      <c r="H1135" s="36">
        <v>0.25341476394414741</v>
      </c>
      <c r="I1135" s="36">
        <v>0</v>
      </c>
    </row>
    <row r="1136" spans="2:9">
      <c r="B1136" s="152" t="s">
        <v>294</v>
      </c>
      <c r="C1136" s="36" t="s">
        <v>139</v>
      </c>
      <c r="D1136" s="36" t="s">
        <v>139</v>
      </c>
      <c r="E1136" s="36" t="s">
        <v>139</v>
      </c>
      <c r="F1136" s="36" t="s">
        <v>139</v>
      </c>
      <c r="G1136" s="36" t="s">
        <v>139</v>
      </c>
      <c r="H1136" s="36" t="s">
        <v>139</v>
      </c>
      <c r="I1136" s="36" t="s">
        <v>139</v>
      </c>
    </row>
    <row r="1137" spans="2:9">
      <c r="B1137" s="152" t="s">
        <v>236</v>
      </c>
      <c r="C1137" s="36" t="s">
        <v>139</v>
      </c>
      <c r="D1137" s="36" t="s">
        <v>139</v>
      </c>
      <c r="E1137" s="36" t="s">
        <v>139</v>
      </c>
      <c r="F1137" s="36" t="s">
        <v>139</v>
      </c>
      <c r="G1137" s="36" t="s">
        <v>139</v>
      </c>
      <c r="H1137" s="36" t="s">
        <v>139</v>
      </c>
      <c r="I1137" s="36" t="s">
        <v>139</v>
      </c>
    </row>
    <row r="1138" spans="2:9">
      <c r="B1138" s="152"/>
      <c r="C1138" s="36"/>
      <c r="D1138" s="36"/>
      <c r="E1138" s="36"/>
      <c r="F1138" s="36"/>
      <c r="G1138" s="36"/>
      <c r="H1138" s="36"/>
      <c r="I1138" s="36"/>
    </row>
    <row r="1139" spans="2:9">
      <c r="B1139" s="150" t="s">
        <v>350</v>
      </c>
      <c r="C1139" s="36">
        <v>0</v>
      </c>
      <c r="D1139" s="36">
        <v>0</v>
      </c>
      <c r="E1139" s="36">
        <v>0</v>
      </c>
      <c r="F1139" s="36">
        <v>0</v>
      </c>
      <c r="G1139" s="36">
        <v>0</v>
      </c>
      <c r="H1139" s="36">
        <v>0</v>
      </c>
      <c r="I1139" s="36">
        <v>0</v>
      </c>
    </row>
    <row r="1140" spans="2:9">
      <c r="B1140" s="152" t="s">
        <v>291</v>
      </c>
      <c r="C1140" s="36">
        <v>0</v>
      </c>
      <c r="D1140" s="36">
        <v>0</v>
      </c>
      <c r="E1140" s="36">
        <v>0</v>
      </c>
      <c r="F1140" s="36">
        <v>0</v>
      </c>
      <c r="G1140" s="36">
        <v>0</v>
      </c>
      <c r="H1140" s="36">
        <v>0</v>
      </c>
      <c r="I1140" s="36">
        <v>0</v>
      </c>
    </row>
    <row r="1141" spans="2:9">
      <c r="B1141" s="146" t="s">
        <v>292</v>
      </c>
      <c r="C1141" s="36" t="s">
        <v>139</v>
      </c>
      <c r="D1141" s="36" t="s">
        <v>139</v>
      </c>
      <c r="E1141" s="36" t="s">
        <v>139</v>
      </c>
      <c r="F1141" s="36" t="s">
        <v>139</v>
      </c>
      <c r="G1141" s="36" t="s">
        <v>139</v>
      </c>
      <c r="H1141" s="36" t="s">
        <v>139</v>
      </c>
      <c r="I1141" s="36" t="s">
        <v>139</v>
      </c>
    </row>
    <row r="1142" spans="2:9">
      <c r="B1142" s="146" t="s">
        <v>293</v>
      </c>
      <c r="C1142" s="36" t="s">
        <v>139</v>
      </c>
      <c r="D1142" s="36" t="s">
        <v>139</v>
      </c>
      <c r="E1142" s="36" t="s">
        <v>139</v>
      </c>
      <c r="F1142" s="36" t="s">
        <v>139</v>
      </c>
      <c r="G1142" s="36" t="s">
        <v>139</v>
      </c>
      <c r="H1142" s="36" t="s">
        <v>139</v>
      </c>
      <c r="I1142" s="36" t="s">
        <v>139</v>
      </c>
    </row>
    <row r="1143" spans="2:9">
      <c r="B1143" s="146" t="s">
        <v>297</v>
      </c>
      <c r="C1143" s="36">
        <v>0</v>
      </c>
      <c r="D1143" s="36">
        <v>0</v>
      </c>
      <c r="E1143" s="36">
        <v>0</v>
      </c>
      <c r="F1143" s="36">
        <v>0</v>
      </c>
      <c r="G1143" s="36">
        <v>0</v>
      </c>
      <c r="H1143" s="36">
        <v>0.25341476394414741</v>
      </c>
      <c r="I1143" s="36">
        <v>0</v>
      </c>
    </row>
    <row r="1144" spans="2:9">
      <c r="B1144" s="152" t="s">
        <v>294</v>
      </c>
      <c r="C1144" s="36" t="s">
        <v>139</v>
      </c>
      <c r="D1144" s="36" t="s">
        <v>139</v>
      </c>
      <c r="E1144" s="36" t="s">
        <v>139</v>
      </c>
      <c r="F1144" s="36" t="s">
        <v>139</v>
      </c>
      <c r="G1144" s="36" t="s">
        <v>139</v>
      </c>
      <c r="H1144" s="36" t="s">
        <v>139</v>
      </c>
      <c r="I1144" s="36" t="s">
        <v>139</v>
      </c>
    </row>
    <row r="1145" spans="2:9">
      <c r="B1145" s="152" t="s">
        <v>236</v>
      </c>
      <c r="C1145" s="36" t="s">
        <v>139</v>
      </c>
      <c r="D1145" s="36" t="s">
        <v>139</v>
      </c>
      <c r="E1145" s="36" t="s">
        <v>139</v>
      </c>
      <c r="F1145" s="36" t="s">
        <v>139</v>
      </c>
      <c r="G1145" s="36" t="s">
        <v>139</v>
      </c>
      <c r="H1145" s="36" t="s">
        <v>139</v>
      </c>
      <c r="I1145" s="36" t="s">
        <v>139</v>
      </c>
    </row>
    <row r="1146" spans="2:9">
      <c r="B1146" s="152"/>
      <c r="C1146" s="36"/>
      <c r="D1146" s="36"/>
      <c r="E1146" s="36"/>
      <c r="F1146" s="36"/>
      <c r="G1146" s="36"/>
      <c r="H1146" s="36"/>
      <c r="I1146" s="36"/>
    </row>
    <row r="1147" spans="2:9">
      <c r="B1147" s="93" t="s">
        <v>351</v>
      </c>
      <c r="C1147" s="36" t="s">
        <v>139</v>
      </c>
      <c r="D1147" s="36" t="s">
        <v>139</v>
      </c>
      <c r="E1147" s="36" t="s">
        <v>139</v>
      </c>
      <c r="F1147" s="36" t="s">
        <v>139</v>
      </c>
      <c r="G1147" s="36" t="s">
        <v>139</v>
      </c>
      <c r="H1147" s="36" t="s">
        <v>139</v>
      </c>
      <c r="I1147" s="36" t="s">
        <v>139</v>
      </c>
    </row>
    <row r="1148" spans="2:9">
      <c r="B1148" s="96" t="s">
        <v>309</v>
      </c>
      <c r="C1148" s="36" t="s">
        <v>139</v>
      </c>
      <c r="D1148" s="36" t="s">
        <v>139</v>
      </c>
      <c r="E1148" s="36" t="s">
        <v>139</v>
      </c>
      <c r="F1148" s="36" t="s">
        <v>139</v>
      </c>
      <c r="G1148" s="36" t="s">
        <v>139</v>
      </c>
      <c r="H1148" s="36" t="s">
        <v>139</v>
      </c>
      <c r="I1148" s="36" t="s">
        <v>139</v>
      </c>
    </row>
    <row r="1149" spans="2:9">
      <c r="B1149" s="96" t="s">
        <v>310</v>
      </c>
      <c r="C1149" s="36" t="s">
        <v>139</v>
      </c>
      <c r="D1149" s="36" t="s">
        <v>139</v>
      </c>
      <c r="E1149" s="36" t="s">
        <v>139</v>
      </c>
      <c r="F1149" s="36" t="s">
        <v>139</v>
      </c>
      <c r="G1149" s="36" t="s">
        <v>139</v>
      </c>
      <c r="H1149" s="36" t="s">
        <v>139</v>
      </c>
      <c r="I1149" s="36" t="s">
        <v>139</v>
      </c>
    </row>
    <row r="1150" spans="2:9">
      <c r="B1150" s="96" t="s">
        <v>311</v>
      </c>
      <c r="C1150" s="36" t="s">
        <v>139</v>
      </c>
      <c r="D1150" s="36" t="s">
        <v>139</v>
      </c>
      <c r="E1150" s="36" t="s">
        <v>139</v>
      </c>
      <c r="F1150" s="36" t="s">
        <v>139</v>
      </c>
      <c r="G1150" s="36" t="s">
        <v>139</v>
      </c>
      <c r="H1150" s="36" t="s">
        <v>139</v>
      </c>
      <c r="I1150" s="36" t="s">
        <v>139</v>
      </c>
    </row>
    <row r="1151" spans="2:9">
      <c r="B1151" s="96" t="s">
        <v>312</v>
      </c>
      <c r="C1151" s="36" t="s">
        <v>139</v>
      </c>
      <c r="D1151" s="36" t="s">
        <v>139</v>
      </c>
      <c r="E1151" s="36" t="s">
        <v>139</v>
      </c>
      <c r="F1151" s="36" t="s">
        <v>139</v>
      </c>
      <c r="G1151" s="36" t="s">
        <v>139</v>
      </c>
      <c r="H1151" s="36" t="s">
        <v>139</v>
      </c>
      <c r="I1151" s="36" t="s">
        <v>139</v>
      </c>
    </row>
    <row r="1152" spans="2:9">
      <c r="B1152" s="96" t="s">
        <v>313</v>
      </c>
      <c r="C1152" s="36" t="s">
        <v>139</v>
      </c>
      <c r="D1152" s="36" t="s">
        <v>139</v>
      </c>
      <c r="E1152" s="36" t="s">
        <v>139</v>
      </c>
      <c r="F1152" s="36" t="s">
        <v>139</v>
      </c>
      <c r="G1152" s="36" t="s">
        <v>139</v>
      </c>
      <c r="H1152" s="36" t="s">
        <v>139</v>
      </c>
      <c r="I1152" s="36" t="s">
        <v>139</v>
      </c>
    </row>
    <row r="1153" spans="2:9">
      <c r="B1153" s="96" t="s">
        <v>314</v>
      </c>
      <c r="C1153" s="36" t="s">
        <v>139</v>
      </c>
      <c r="D1153" s="36" t="s">
        <v>139</v>
      </c>
      <c r="E1153" s="36" t="s">
        <v>139</v>
      </c>
      <c r="F1153" s="36" t="s">
        <v>139</v>
      </c>
      <c r="G1153" s="36" t="s">
        <v>139</v>
      </c>
      <c r="H1153" s="36" t="s">
        <v>139</v>
      </c>
      <c r="I1153" s="36" t="s">
        <v>139</v>
      </c>
    </row>
    <row r="1154" spans="2:9">
      <c r="B1154" s="96"/>
      <c r="C1154" s="36"/>
      <c r="D1154" s="36"/>
      <c r="E1154" s="36"/>
      <c r="F1154" s="36"/>
      <c r="G1154" s="36"/>
      <c r="H1154" s="36"/>
      <c r="I1154" s="36"/>
    </row>
    <row r="1155" spans="2:9">
      <c r="B1155" s="153" t="s">
        <v>352</v>
      </c>
      <c r="C1155" s="36" t="s">
        <v>139</v>
      </c>
      <c r="D1155" s="36" t="s">
        <v>139</v>
      </c>
      <c r="E1155" s="36" t="s">
        <v>139</v>
      </c>
      <c r="F1155" s="36" t="s">
        <v>139</v>
      </c>
      <c r="G1155" s="36" t="s">
        <v>139</v>
      </c>
      <c r="H1155" s="36" t="s">
        <v>139</v>
      </c>
      <c r="I1155" s="36" t="s">
        <v>139</v>
      </c>
    </row>
    <row r="1156" spans="2:9">
      <c r="B1156" s="96" t="s">
        <v>309</v>
      </c>
      <c r="C1156" s="36" t="s">
        <v>139</v>
      </c>
      <c r="D1156" s="36" t="s">
        <v>139</v>
      </c>
      <c r="E1156" s="36" t="s">
        <v>139</v>
      </c>
      <c r="F1156" s="36" t="s">
        <v>139</v>
      </c>
      <c r="G1156" s="36" t="s">
        <v>139</v>
      </c>
      <c r="H1156" s="36" t="s">
        <v>139</v>
      </c>
      <c r="I1156" s="36" t="s">
        <v>139</v>
      </c>
    </row>
    <row r="1157" spans="2:9">
      <c r="B1157" s="96" t="s">
        <v>310</v>
      </c>
      <c r="C1157" s="36" t="s">
        <v>139</v>
      </c>
      <c r="D1157" s="36" t="s">
        <v>139</v>
      </c>
      <c r="E1157" s="36" t="s">
        <v>139</v>
      </c>
      <c r="F1157" s="36" t="s">
        <v>139</v>
      </c>
      <c r="G1157" s="36" t="s">
        <v>139</v>
      </c>
      <c r="H1157" s="36" t="s">
        <v>139</v>
      </c>
      <c r="I1157" s="36" t="s">
        <v>139</v>
      </c>
    </row>
    <row r="1158" spans="2:9">
      <c r="B1158" s="96" t="s">
        <v>311</v>
      </c>
      <c r="C1158" s="36" t="s">
        <v>139</v>
      </c>
      <c r="D1158" s="36" t="s">
        <v>139</v>
      </c>
      <c r="E1158" s="36" t="s">
        <v>139</v>
      </c>
      <c r="F1158" s="36" t="s">
        <v>139</v>
      </c>
      <c r="G1158" s="36" t="s">
        <v>139</v>
      </c>
      <c r="H1158" s="36" t="s">
        <v>139</v>
      </c>
      <c r="I1158" s="36" t="s">
        <v>139</v>
      </c>
    </row>
    <row r="1159" spans="2:9">
      <c r="B1159" s="96" t="s">
        <v>312</v>
      </c>
      <c r="C1159" s="36" t="s">
        <v>139</v>
      </c>
      <c r="D1159" s="36" t="s">
        <v>139</v>
      </c>
      <c r="E1159" s="36" t="s">
        <v>139</v>
      </c>
      <c r="F1159" s="36" t="s">
        <v>139</v>
      </c>
      <c r="G1159" s="36" t="s">
        <v>139</v>
      </c>
      <c r="H1159" s="36" t="s">
        <v>139</v>
      </c>
      <c r="I1159" s="36" t="s">
        <v>139</v>
      </c>
    </row>
    <row r="1160" spans="2:9">
      <c r="B1160" s="96" t="s">
        <v>313</v>
      </c>
      <c r="C1160" s="36" t="s">
        <v>139</v>
      </c>
      <c r="D1160" s="36" t="s">
        <v>139</v>
      </c>
      <c r="E1160" s="36" t="s">
        <v>139</v>
      </c>
      <c r="F1160" s="36" t="s">
        <v>139</v>
      </c>
      <c r="G1160" s="36" t="s">
        <v>139</v>
      </c>
      <c r="H1160" s="36" t="s">
        <v>139</v>
      </c>
      <c r="I1160" s="36" t="s">
        <v>139</v>
      </c>
    </row>
    <row r="1161" spans="2:9">
      <c r="B1161" s="96" t="s">
        <v>314</v>
      </c>
      <c r="C1161" s="36" t="s">
        <v>139</v>
      </c>
      <c r="D1161" s="36" t="s">
        <v>139</v>
      </c>
      <c r="E1161" s="36" t="s">
        <v>139</v>
      </c>
      <c r="F1161" s="36" t="s">
        <v>139</v>
      </c>
      <c r="G1161" s="36" t="s">
        <v>139</v>
      </c>
      <c r="H1161" s="36" t="s">
        <v>139</v>
      </c>
      <c r="I1161" s="36" t="s">
        <v>139</v>
      </c>
    </row>
    <row r="1162" spans="2:9">
      <c r="B1162" s="93"/>
      <c r="C1162" s="36"/>
      <c r="D1162" s="36"/>
      <c r="E1162" s="36"/>
      <c r="F1162" s="36"/>
      <c r="G1162" s="36"/>
      <c r="H1162" s="36"/>
      <c r="I1162" s="36"/>
    </row>
    <row r="1163" spans="2:9">
      <c r="B1163" s="92" t="s">
        <v>1337</v>
      </c>
      <c r="C1163" s="36"/>
      <c r="D1163" s="36"/>
      <c r="E1163" s="36"/>
      <c r="F1163" s="36"/>
      <c r="G1163" s="36"/>
      <c r="H1163" s="36"/>
      <c r="I1163" s="36"/>
    </row>
    <row r="1164" spans="2:9" ht="15.6">
      <c r="B1164" s="93" t="s">
        <v>1346</v>
      </c>
      <c r="C1164" s="36">
        <v>9105011.621013293</v>
      </c>
      <c r="D1164" s="36">
        <v>8267231.9573486689</v>
      </c>
      <c r="E1164" s="36">
        <v>6656877.9088795111</v>
      </c>
      <c r="F1164" s="36">
        <v>7943936.3812059518</v>
      </c>
      <c r="G1164" s="943">
        <v>6656287.6431634938</v>
      </c>
      <c r="H1164" s="943">
        <v>7263192.1604923848</v>
      </c>
      <c r="I1164" s="943">
        <v>6992756.2391032334</v>
      </c>
    </row>
    <row r="1165" spans="2:9">
      <c r="B1165" s="93"/>
      <c r="C1165" s="36"/>
      <c r="D1165" s="36"/>
      <c r="E1165" s="36"/>
      <c r="F1165" s="36"/>
      <c r="G1165" s="943"/>
      <c r="H1165" s="943"/>
      <c r="I1165" s="943"/>
    </row>
    <row r="1166" spans="2:9">
      <c r="B1166" s="93" t="s">
        <v>348</v>
      </c>
      <c r="C1166" s="36">
        <v>8743193.2645347603</v>
      </c>
      <c r="D1166" s="36">
        <v>7752719.2206547465</v>
      </c>
      <c r="E1166" s="36">
        <v>6178634.0366893467</v>
      </c>
      <c r="F1166" s="36">
        <v>6948124.0172278779</v>
      </c>
      <c r="G1166" s="943">
        <v>6401934.4695356144</v>
      </c>
      <c r="H1166" s="943">
        <v>7086382.0621447759</v>
      </c>
      <c r="I1166" s="943">
        <v>6830828.147636028</v>
      </c>
    </row>
    <row r="1167" spans="2:9">
      <c r="B1167" s="96" t="s">
        <v>291</v>
      </c>
      <c r="C1167" s="36">
        <v>8743193.2645347603</v>
      </c>
      <c r="D1167" s="36">
        <v>7752719.2206547465</v>
      </c>
      <c r="E1167" s="36">
        <v>6178634.0366893467</v>
      </c>
      <c r="F1167" s="36">
        <v>6948124.0172278779</v>
      </c>
      <c r="G1167" s="943">
        <v>6401934.4695356144</v>
      </c>
      <c r="H1167" s="943">
        <v>7086382.0621447759</v>
      </c>
      <c r="I1167" s="943">
        <v>6830828.147636028</v>
      </c>
    </row>
    <row r="1168" spans="2:9">
      <c r="B1168" s="136" t="s">
        <v>292</v>
      </c>
      <c r="C1168" s="36">
        <v>3693043.8365821554</v>
      </c>
      <c r="D1168" s="36">
        <v>3258471.0923413308</v>
      </c>
      <c r="E1168" s="36">
        <v>2598020.8681422789</v>
      </c>
      <c r="F1168" s="36">
        <v>2989941.6789350044</v>
      </c>
      <c r="G1168" s="943">
        <v>2417583.2266327478</v>
      </c>
      <c r="H1168" s="943">
        <v>2726928.9811249333</v>
      </c>
      <c r="I1168" s="943">
        <v>2380192.2313316725</v>
      </c>
    </row>
    <row r="1169" spans="2:9">
      <c r="B1169" s="136" t="s">
        <v>293</v>
      </c>
      <c r="C1169" s="36">
        <v>5047057.7644710578</v>
      </c>
      <c r="D1169" s="36">
        <v>4492145.5506634321</v>
      </c>
      <c r="E1169" s="36">
        <v>3578128.7945339191</v>
      </c>
      <c r="F1169" s="36">
        <v>3954983.592169147</v>
      </c>
      <c r="G1169" s="943">
        <v>3966230.0157861752</v>
      </c>
      <c r="H1169" s="943">
        <v>4341964.9917842932</v>
      </c>
      <c r="I1169" s="943">
        <v>4413177.7274770057</v>
      </c>
    </row>
    <row r="1170" spans="2:9">
      <c r="B1170" s="136" t="s">
        <v>297</v>
      </c>
      <c r="C1170" s="36">
        <v>3091.6634815475431</v>
      </c>
      <c r="D1170" s="36">
        <v>2102.5776499835265</v>
      </c>
      <c r="E1170" s="36">
        <v>2484.374013148451</v>
      </c>
      <c r="F1170" s="36">
        <v>3198.7461237274861</v>
      </c>
      <c r="G1170" s="943">
        <v>18121.227116680344</v>
      </c>
      <c r="H1170" s="943">
        <v>17488.089235549021</v>
      </c>
      <c r="I1170" s="943">
        <v>37458.188827321726</v>
      </c>
    </row>
    <row r="1171" spans="2:9">
      <c r="B1171" s="96" t="s">
        <v>294</v>
      </c>
      <c r="C1171" s="36" t="s">
        <v>139</v>
      </c>
      <c r="D1171" s="36" t="s">
        <v>139</v>
      </c>
      <c r="E1171" s="36" t="s">
        <v>139</v>
      </c>
      <c r="F1171" s="36" t="s">
        <v>139</v>
      </c>
      <c r="G1171" s="943" t="s">
        <v>139</v>
      </c>
      <c r="H1171" s="943" t="s">
        <v>139</v>
      </c>
      <c r="I1171" s="943" t="s">
        <v>139</v>
      </c>
    </row>
    <row r="1172" spans="2:9">
      <c r="B1172" s="96" t="s">
        <v>236</v>
      </c>
      <c r="C1172" s="36" t="s">
        <v>139</v>
      </c>
      <c r="D1172" s="36" t="s">
        <v>139</v>
      </c>
      <c r="E1172" s="36" t="s">
        <v>139</v>
      </c>
      <c r="F1172" s="36" t="s">
        <v>139</v>
      </c>
      <c r="G1172" s="943" t="s">
        <v>139</v>
      </c>
      <c r="H1172" s="943" t="s">
        <v>139</v>
      </c>
      <c r="I1172" s="943" t="s">
        <v>139</v>
      </c>
    </row>
    <row r="1173" spans="2:9">
      <c r="B1173" s="96"/>
      <c r="C1173" s="36"/>
      <c r="D1173" s="36"/>
      <c r="E1173" s="36"/>
      <c r="F1173" s="36"/>
      <c r="G1173" s="943"/>
      <c r="H1173" s="943"/>
      <c r="I1173" s="943"/>
    </row>
    <row r="1174" spans="2:9">
      <c r="B1174" s="150" t="s">
        <v>349</v>
      </c>
      <c r="C1174" s="36">
        <v>2119264.609079713</v>
      </c>
      <c r="D1174" s="36">
        <v>1955346.020606823</v>
      </c>
      <c r="E1174" s="36">
        <v>1695300.4099560762</v>
      </c>
      <c r="F1174" s="36">
        <v>1263152.7483163667</v>
      </c>
      <c r="G1174" s="943">
        <v>836531.6819847913</v>
      </c>
      <c r="H1174" s="943">
        <v>1110150.0488006638</v>
      </c>
      <c r="I1174" s="943">
        <v>1200439.8501627282</v>
      </c>
    </row>
    <row r="1175" spans="2:9">
      <c r="B1175" s="152" t="s">
        <v>291</v>
      </c>
      <c r="C1175" s="36">
        <v>2119264.609079713</v>
      </c>
      <c r="D1175" s="36">
        <v>1955346.020606823</v>
      </c>
      <c r="E1175" s="36">
        <v>1695300.4099560762</v>
      </c>
      <c r="F1175" s="36">
        <v>1263152.7483163667</v>
      </c>
      <c r="G1175" s="943">
        <v>836531.6819847913</v>
      </c>
      <c r="H1175" s="943">
        <v>1110150.0488006638</v>
      </c>
      <c r="I1175" s="943">
        <v>1200439.8501627282</v>
      </c>
    </row>
    <row r="1176" spans="2:9">
      <c r="B1176" s="146" t="s">
        <v>292</v>
      </c>
      <c r="C1176" s="36">
        <v>9774.0285386673459</v>
      </c>
      <c r="D1176" s="36">
        <v>6988.7132716326723</v>
      </c>
      <c r="E1176" s="36">
        <v>821.22642321936098</v>
      </c>
      <c r="F1176" s="36">
        <v>1179.1320281910728</v>
      </c>
      <c r="G1176" s="943">
        <v>7219.9247770665788</v>
      </c>
      <c r="H1176" s="943">
        <v>2455.4259238539321</v>
      </c>
      <c r="I1176" s="943">
        <v>32944.026981451389</v>
      </c>
    </row>
    <row r="1177" spans="2:9">
      <c r="B1177" s="146" t="s">
        <v>293</v>
      </c>
      <c r="C1177" s="36">
        <v>2109486.9499299275</v>
      </c>
      <c r="D1177" s="36">
        <v>1948355.3706532484</v>
      </c>
      <c r="E1177" s="36">
        <v>1694474.6524847129</v>
      </c>
      <c r="F1177" s="36">
        <v>1261970.2283476898</v>
      </c>
      <c r="G1177" s="943">
        <v>829309.27731276327</v>
      </c>
      <c r="H1177" s="943">
        <v>1107692.1375406252</v>
      </c>
      <c r="I1177" s="943">
        <v>1167494.7757178778</v>
      </c>
    </row>
    <row r="1178" spans="2:9">
      <c r="B1178" s="146" t="s">
        <v>337</v>
      </c>
      <c r="C1178" s="36">
        <v>3.6306111181891536</v>
      </c>
      <c r="D1178" s="36">
        <v>1.9366819420732622</v>
      </c>
      <c r="E1178" s="36">
        <v>4.5310481440013781</v>
      </c>
      <c r="F1178" s="36">
        <v>3.3879404855129214</v>
      </c>
      <c r="G1178" s="943">
        <v>2.4801684993708628</v>
      </c>
      <c r="H1178" s="943">
        <v>2.4853361850941433</v>
      </c>
      <c r="I1178" s="943">
        <v>1.0474633991236575</v>
      </c>
    </row>
    <row r="1179" spans="2:9">
      <c r="B1179" s="152" t="s">
        <v>294</v>
      </c>
      <c r="C1179" s="36" t="s">
        <v>139</v>
      </c>
      <c r="D1179" s="36" t="s">
        <v>139</v>
      </c>
      <c r="E1179" s="36" t="s">
        <v>139</v>
      </c>
      <c r="F1179" s="36" t="s">
        <v>139</v>
      </c>
      <c r="G1179" s="943" t="s">
        <v>139</v>
      </c>
      <c r="H1179" s="943" t="s">
        <v>139</v>
      </c>
      <c r="I1179" s="943" t="s">
        <v>139</v>
      </c>
    </row>
    <row r="1180" spans="2:9">
      <c r="B1180" s="152" t="s">
        <v>236</v>
      </c>
      <c r="C1180" s="36" t="s">
        <v>139</v>
      </c>
      <c r="D1180" s="36" t="s">
        <v>139</v>
      </c>
      <c r="E1180" s="36" t="s">
        <v>139</v>
      </c>
      <c r="F1180" s="36" t="s">
        <v>139</v>
      </c>
      <c r="G1180" s="943" t="s">
        <v>139</v>
      </c>
      <c r="H1180" s="943" t="s">
        <v>139</v>
      </c>
      <c r="I1180" s="943" t="s">
        <v>139</v>
      </c>
    </row>
    <row r="1181" spans="2:9">
      <c r="B1181" s="152"/>
      <c r="C1181" s="36"/>
      <c r="D1181" s="36"/>
      <c r="E1181" s="36"/>
      <c r="F1181" s="36"/>
      <c r="G1181" s="943"/>
      <c r="H1181" s="943"/>
      <c r="I1181" s="943"/>
    </row>
    <row r="1182" spans="2:9">
      <c r="B1182" s="150" t="s">
        <v>350</v>
      </c>
      <c r="C1182" s="36">
        <v>6623928.6554550482</v>
      </c>
      <c r="D1182" s="36">
        <v>5797373.2000479233</v>
      </c>
      <c r="E1182" s="36">
        <v>4960056.9175781589</v>
      </c>
      <c r="F1182" s="36">
        <v>5684971.2689115116</v>
      </c>
      <c r="G1182" s="943">
        <v>5565402.7875475409</v>
      </c>
      <c r="H1182" s="943">
        <v>5976232.0133439051</v>
      </c>
      <c r="I1182" s="943">
        <v>5630388.2974733682</v>
      </c>
    </row>
    <row r="1183" spans="2:9">
      <c r="B1183" s="152" t="s">
        <v>291</v>
      </c>
      <c r="C1183" s="36">
        <v>6623928.6554550482</v>
      </c>
      <c r="D1183" s="36">
        <v>5797373.2000479233</v>
      </c>
      <c r="E1183" s="36">
        <v>4960056.9175781589</v>
      </c>
      <c r="F1183" s="36">
        <v>5684971.2689115116</v>
      </c>
      <c r="G1183" s="943">
        <v>5565402.7875475409</v>
      </c>
      <c r="H1183" s="943">
        <v>5976232.0133439051</v>
      </c>
      <c r="I1183" s="943">
        <v>5630388.2974733682</v>
      </c>
    </row>
    <row r="1184" spans="2:9">
      <c r="B1184" s="146" t="s">
        <v>292</v>
      </c>
      <c r="C1184" s="36">
        <v>3683269.8080434874</v>
      </c>
      <c r="D1184" s="36">
        <v>3251482.379069698</v>
      </c>
      <c r="E1184" s="36">
        <v>2907864.2695145407</v>
      </c>
      <c r="F1184" s="36">
        <v>2988762.546906813</v>
      </c>
      <c r="G1184" s="943">
        <v>2410363.3018809231</v>
      </c>
      <c r="H1184" s="943">
        <v>2724473.55520111</v>
      </c>
      <c r="I1184" s="943">
        <v>2347248.2043502266</v>
      </c>
    </row>
    <row r="1185" spans="2:9">
      <c r="B1185" s="146" t="s">
        <v>293</v>
      </c>
      <c r="C1185" s="36">
        <v>2937570.8145411308</v>
      </c>
      <c r="D1185" s="36">
        <v>2543790.1800101837</v>
      </c>
      <c r="E1185" s="36">
        <v>2049755.7078058163</v>
      </c>
      <c r="F1185" s="36">
        <v>2693013.3638214567</v>
      </c>
      <c r="G1185" s="943">
        <v>3136920.738594179</v>
      </c>
      <c r="H1185" s="943">
        <v>3234272.8542434303</v>
      </c>
      <c r="I1185" s="943">
        <v>3245682.9517591563</v>
      </c>
    </row>
    <row r="1186" spans="2:9">
      <c r="B1186" s="146" t="s">
        <v>297</v>
      </c>
      <c r="C1186" s="36">
        <v>3088.0328704293543</v>
      </c>
      <c r="D1186" s="36">
        <v>2100.6409680414536</v>
      </c>
      <c r="E1186" s="36">
        <v>2437.5144259753679</v>
      </c>
      <c r="F1186" s="36">
        <v>3195.3581832419736</v>
      </c>
      <c r="G1186" s="943">
        <v>18118.747072427373</v>
      </c>
      <c r="H1186" s="943">
        <v>17485.60389936393</v>
      </c>
      <c r="I1186" s="943">
        <v>37457.141363922608</v>
      </c>
    </row>
    <row r="1187" spans="2:9">
      <c r="B1187" s="152" t="s">
        <v>294</v>
      </c>
      <c r="C1187" s="36" t="s">
        <v>139</v>
      </c>
      <c r="D1187" s="36" t="s">
        <v>139</v>
      </c>
      <c r="E1187" s="36" t="s">
        <v>139</v>
      </c>
      <c r="F1187" s="36" t="s">
        <v>139</v>
      </c>
      <c r="G1187" s="943" t="s">
        <v>139</v>
      </c>
      <c r="H1187" s="943" t="s">
        <v>139</v>
      </c>
      <c r="I1187" s="943" t="s">
        <v>139</v>
      </c>
    </row>
    <row r="1188" spans="2:9">
      <c r="B1188" s="152" t="s">
        <v>236</v>
      </c>
      <c r="C1188" s="36">
        <v>0</v>
      </c>
      <c r="D1188" s="36">
        <v>0</v>
      </c>
      <c r="E1188" s="36">
        <v>0</v>
      </c>
      <c r="F1188" s="36">
        <v>0</v>
      </c>
      <c r="G1188" s="943">
        <v>0.27353793971223805</v>
      </c>
      <c r="H1188" s="943">
        <v>0.50682952788829483</v>
      </c>
      <c r="I1188" s="943">
        <v>0</v>
      </c>
    </row>
    <row r="1189" spans="2:9">
      <c r="B1189" s="152"/>
      <c r="C1189" s="36"/>
      <c r="D1189" s="36"/>
      <c r="E1189" s="36"/>
      <c r="F1189" s="36"/>
      <c r="G1189" s="943"/>
      <c r="H1189" s="943"/>
      <c r="I1189" s="943"/>
    </row>
    <row r="1190" spans="2:9">
      <c r="B1190" s="93" t="s">
        <v>351</v>
      </c>
      <c r="C1190" s="36" t="s">
        <v>139</v>
      </c>
      <c r="D1190" s="36" t="s">
        <v>139</v>
      </c>
      <c r="E1190" s="36" t="s">
        <v>139</v>
      </c>
      <c r="F1190" s="36" t="s">
        <v>139</v>
      </c>
      <c r="G1190" s="943" t="s">
        <v>139</v>
      </c>
      <c r="H1190" s="943" t="s">
        <v>139</v>
      </c>
      <c r="I1190" s="943" t="s">
        <v>139</v>
      </c>
    </row>
    <row r="1191" spans="2:9">
      <c r="B1191" s="96" t="s">
        <v>309</v>
      </c>
      <c r="C1191" s="36" t="s">
        <v>139</v>
      </c>
      <c r="D1191" s="36" t="s">
        <v>139</v>
      </c>
      <c r="E1191" s="36" t="s">
        <v>139</v>
      </c>
      <c r="F1191" s="36" t="s">
        <v>139</v>
      </c>
      <c r="G1191" s="943" t="s">
        <v>139</v>
      </c>
      <c r="H1191" s="943" t="s">
        <v>139</v>
      </c>
      <c r="I1191" s="943" t="s">
        <v>139</v>
      </c>
    </row>
    <row r="1192" spans="2:9">
      <c r="B1192" s="96" t="s">
        <v>310</v>
      </c>
      <c r="C1192" s="36" t="s">
        <v>139</v>
      </c>
      <c r="D1192" s="36" t="s">
        <v>139</v>
      </c>
      <c r="E1192" s="36" t="s">
        <v>139</v>
      </c>
      <c r="F1192" s="36" t="s">
        <v>139</v>
      </c>
      <c r="G1192" s="943" t="s">
        <v>139</v>
      </c>
      <c r="H1192" s="943" t="s">
        <v>139</v>
      </c>
      <c r="I1192" s="943" t="s">
        <v>139</v>
      </c>
    </row>
    <row r="1193" spans="2:9">
      <c r="B1193" s="96" t="s">
        <v>311</v>
      </c>
      <c r="C1193" s="36" t="s">
        <v>139</v>
      </c>
      <c r="D1193" s="36" t="s">
        <v>139</v>
      </c>
      <c r="E1193" s="36" t="s">
        <v>139</v>
      </c>
      <c r="F1193" s="36" t="s">
        <v>139</v>
      </c>
      <c r="G1193" s="943" t="s">
        <v>139</v>
      </c>
      <c r="H1193" s="943" t="s">
        <v>139</v>
      </c>
      <c r="I1193" s="943" t="s">
        <v>139</v>
      </c>
    </row>
    <row r="1194" spans="2:9">
      <c r="B1194" s="96" t="s">
        <v>312</v>
      </c>
      <c r="C1194" s="36" t="s">
        <v>139</v>
      </c>
      <c r="D1194" s="36" t="s">
        <v>139</v>
      </c>
      <c r="E1194" s="36" t="s">
        <v>139</v>
      </c>
      <c r="F1194" s="36" t="s">
        <v>139</v>
      </c>
      <c r="G1194" s="943" t="s">
        <v>139</v>
      </c>
      <c r="H1194" s="943" t="s">
        <v>139</v>
      </c>
      <c r="I1194" s="943" t="s">
        <v>139</v>
      </c>
    </row>
    <row r="1195" spans="2:9">
      <c r="B1195" s="96" t="s">
        <v>313</v>
      </c>
      <c r="C1195" s="36" t="s">
        <v>139</v>
      </c>
      <c r="D1195" s="36" t="s">
        <v>139</v>
      </c>
      <c r="E1195" s="36" t="s">
        <v>139</v>
      </c>
      <c r="F1195" s="36" t="s">
        <v>139</v>
      </c>
      <c r="G1195" s="943" t="s">
        <v>139</v>
      </c>
      <c r="H1195" s="943" t="s">
        <v>139</v>
      </c>
      <c r="I1195" s="943" t="s">
        <v>139</v>
      </c>
    </row>
    <row r="1196" spans="2:9">
      <c r="B1196" s="96" t="s">
        <v>314</v>
      </c>
      <c r="C1196" s="36" t="s">
        <v>139</v>
      </c>
      <c r="D1196" s="36" t="s">
        <v>139</v>
      </c>
      <c r="E1196" s="36" t="s">
        <v>139</v>
      </c>
      <c r="F1196" s="36" t="s">
        <v>139</v>
      </c>
      <c r="G1196" s="943" t="s">
        <v>139</v>
      </c>
      <c r="H1196" s="943" t="s">
        <v>139</v>
      </c>
      <c r="I1196" s="943" t="s">
        <v>139</v>
      </c>
    </row>
    <row r="1197" spans="2:9">
      <c r="B1197" s="96"/>
      <c r="C1197" s="36"/>
      <c r="D1197" s="36"/>
      <c r="E1197" s="36"/>
      <c r="F1197" s="36"/>
      <c r="G1197" s="943"/>
      <c r="H1197" s="943"/>
      <c r="I1197" s="943"/>
    </row>
    <row r="1198" spans="2:9">
      <c r="B1198" s="153" t="s">
        <v>352</v>
      </c>
      <c r="C1198" s="36">
        <v>361818.35647853231</v>
      </c>
      <c r="D1198" s="36">
        <v>514512.73669392284</v>
      </c>
      <c r="E1198" s="36">
        <v>478243.87219016446</v>
      </c>
      <c r="F1198" s="36">
        <v>995812.3639780737</v>
      </c>
      <c r="G1198" s="943">
        <v>254353.17358717654</v>
      </c>
      <c r="H1198" s="943">
        <v>176810.09834759636</v>
      </c>
      <c r="I1198" s="943">
        <v>161928.09146720593</v>
      </c>
    </row>
    <row r="1199" spans="2:9">
      <c r="B1199" s="96" t="s">
        <v>309</v>
      </c>
      <c r="C1199" s="36" t="s">
        <v>139</v>
      </c>
      <c r="D1199" s="36" t="s">
        <v>139</v>
      </c>
      <c r="E1199" s="36" t="s">
        <v>139</v>
      </c>
      <c r="F1199" s="36" t="s">
        <v>139</v>
      </c>
      <c r="G1199" s="943" t="s">
        <v>139</v>
      </c>
      <c r="H1199" s="943" t="s">
        <v>139</v>
      </c>
      <c r="I1199" s="943" t="s">
        <v>139</v>
      </c>
    </row>
    <row r="1200" spans="2:9">
      <c r="B1200" s="96" t="s">
        <v>310</v>
      </c>
      <c r="C1200" s="36" t="s">
        <v>139</v>
      </c>
      <c r="D1200" s="36" t="s">
        <v>139</v>
      </c>
      <c r="E1200" s="36" t="s">
        <v>139</v>
      </c>
      <c r="F1200" s="36" t="s">
        <v>139</v>
      </c>
      <c r="G1200" s="943" t="s">
        <v>139</v>
      </c>
      <c r="H1200" s="943" t="s">
        <v>139</v>
      </c>
      <c r="I1200" s="943" t="s">
        <v>139</v>
      </c>
    </row>
    <row r="1201" spans="2:9">
      <c r="B1201" s="96" t="s">
        <v>311</v>
      </c>
      <c r="C1201" s="36">
        <v>361818.35647853231</v>
      </c>
      <c r="D1201" s="36">
        <v>514512.73669392284</v>
      </c>
      <c r="E1201" s="36">
        <v>478243.87219016446</v>
      </c>
      <c r="F1201" s="36">
        <v>995812.3639780737</v>
      </c>
      <c r="G1201" s="943">
        <v>254353.17358717654</v>
      </c>
      <c r="H1201" s="943">
        <v>176810.09834759636</v>
      </c>
      <c r="I1201" s="943">
        <v>161928.09146720593</v>
      </c>
    </row>
    <row r="1202" spans="2:9">
      <c r="B1202" s="96" t="s">
        <v>312</v>
      </c>
      <c r="C1202" s="36" t="s">
        <v>139</v>
      </c>
      <c r="D1202" s="36" t="s">
        <v>139</v>
      </c>
      <c r="E1202" s="36" t="s">
        <v>139</v>
      </c>
      <c r="F1202" s="36" t="s">
        <v>139</v>
      </c>
      <c r="G1202" s="36" t="s">
        <v>139</v>
      </c>
      <c r="H1202" s="36" t="s">
        <v>139</v>
      </c>
      <c r="I1202" s="36" t="s">
        <v>139</v>
      </c>
    </row>
    <row r="1203" spans="2:9">
      <c r="B1203" s="96" t="s">
        <v>313</v>
      </c>
      <c r="C1203" s="36" t="s">
        <v>139</v>
      </c>
      <c r="D1203" s="36" t="s">
        <v>139</v>
      </c>
      <c r="E1203" s="36" t="s">
        <v>139</v>
      </c>
      <c r="F1203" s="36" t="s">
        <v>139</v>
      </c>
      <c r="G1203" s="36" t="s">
        <v>139</v>
      </c>
      <c r="H1203" s="36" t="s">
        <v>139</v>
      </c>
      <c r="I1203" s="36" t="s">
        <v>139</v>
      </c>
    </row>
    <row r="1204" spans="2:9" ht="15" thickBot="1">
      <c r="B1204" s="133" t="s">
        <v>314</v>
      </c>
      <c r="C1204" s="23" t="s">
        <v>139</v>
      </c>
      <c r="D1204" s="23" t="s">
        <v>139</v>
      </c>
      <c r="E1204" s="23" t="s">
        <v>139</v>
      </c>
      <c r="F1204" s="23" t="s">
        <v>139</v>
      </c>
      <c r="G1204" s="23" t="s">
        <v>139</v>
      </c>
      <c r="H1204" s="23" t="s">
        <v>139</v>
      </c>
      <c r="I1204" s="23" t="s">
        <v>139</v>
      </c>
    </row>
    <row r="1205" spans="2:9" ht="15" thickTop="1">
      <c r="B1205" s="1320" t="s">
        <v>1325</v>
      </c>
      <c r="C1205" s="1320"/>
      <c r="D1205" s="1320"/>
      <c r="E1205" s="1320"/>
      <c r="F1205" s="1320"/>
      <c r="G1205" s="1320"/>
      <c r="H1205" s="1320"/>
      <c r="I1205" s="1320"/>
    </row>
    <row r="1206" spans="2:9">
      <c r="B1206" s="1334" t="s">
        <v>1344</v>
      </c>
      <c r="C1206" s="1334"/>
      <c r="D1206" s="1334"/>
      <c r="E1206" s="1334"/>
      <c r="F1206" s="1334"/>
      <c r="G1206" s="1334"/>
      <c r="H1206" s="1334"/>
      <c r="I1206" s="1334"/>
    </row>
    <row r="1207" spans="2:9">
      <c r="B1207" s="27"/>
    </row>
    <row r="1208" spans="2:9">
      <c r="B1208" s="1319" t="s">
        <v>52</v>
      </c>
      <c r="C1208" s="1319"/>
      <c r="D1208" s="1319"/>
      <c r="E1208" s="1319"/>
      <c r="F1208" s="1319"/>
      <c r="G1208" s="1319"/>
      <c r="H1208" s="1319"/>
      <c r="I1208" s="1319"/>
    </row>
    <row r="1209" spans="2:9">
      <c r="B1209" s="803" t="s">
        <v>51</v>
      </c>
    </row>
    <row r="1210" spans="2:9">
      <c r="B1210" s="127" t="s">
        <v>172</v>
      </c>
    </row>
    <row r="1211" spans="2:9">
      <c r="B1211" s="128"/>
    </row>
    <row r="1212" spans="2:9">
      <c r="B1212" s="16"/>
      <c r="C1212" s="17">
        <v>2014</v>
      </c>
      <c r="D1212" s="17">
        <v>2015</v>
      </c>
      <c r="E1212" s="17">
        <v>2016</v>
      </c>
      <c r="F1212" s="17">
        <v>2017</v>
      </c>
      <c r="G1212" s="17">
        <v>2018</v>
      </c>
      <c r="H1212" s="17">
        <v>2019</v>
      </c>
      <c r="I1212" s="17">
        <v>2020</v>
      </c>
    </row>
    <row r="1213" spans="2:9" ht="15.6">
      <c r="B1213" s="92" t="s">
        <v>1347</v>
      </c>
    </row>
    <row r="1214" spans="2:9">
      <c r="B1214" s="93" t="s">
        <v>535</v>
      </c>
      <c r="C1214" s="132">
        <v>193</v>
      </c>
      <c r="D1214" s="132">
        <v>193</v>
      </c>
      <c r="E1214" s="132">
        <v>186</v>
      </c>
      <c r="F1214" s="132">
        <v>192</v>
      </c>
      <c r="G1214" s="132" t="s">
        <v>139</v>
      </c>
      <c r="H1214" s="132" t="s">
        <v>139</v>
      </c>
      <c r="I1214" s="132" t="s">
        <v>139</v>
      </c>
    </row>
    <row r="1215" spans="2:9">
      <c r="B1215" s="96" t="s">
        <v>328</v>
      </c>
      <c r="C1215" s="132">
        <v>0</v>
      </c>
      <c r="D1215" s="132">
        <v>0</v>
      </c>
      <c r="E1215" s="132">
        <v>0</v>
      </c>
      <c r="F1215" s="132">
        <v>0</v>
      </c>
      <c r="G1215" s="132" t="s">
        <v>139</v>
      </c>
      <c r="H1215" s="132" t="s">
        <v>139</v>
      </c>
      <c r="I1215" s="132" t="s">
        <v>139</v>
      </c>
    </row>
    <row r="1216" spans="2:9">
      <c r="B1216" s="96" t="s">
        <v>372</v>
      </c>
      <c r="C1216" s="132">
        <v>0</v>
      </c>
      <c r="D1216" s="132">
        <v>0</v>
      </c>
      <c r="E1216" s="132">
        <v>0</v>
      </c>
      <c r="F1216" s="132">
        <v>0</v>
      </c>
      <c r="G1216" s="132" t="s">
        <v>139</v>
      </c>
      <c r="H1216" s="132" t="s">
        <v>139</v>
      </c>
      <c r="I1216" s="132" t="s">
        <v>139</v>
      </c>
    </row>
    <row r="1217" spans="2:9">
      <c r="B1217" s="96" t="s">
        <v>373</v>
      </c>
      <c r="C1217" s="132">
        <v>0</v>
      </c>
      <c r="D1217" s="132">
        <v>0</v>
      </c>
      <c r="E1217" s="132">
        <v>0</v>
      </c>
      <c r="F1217" s="132">
        <v>0</v>
      </c>
      <c r="G1217" s="132" t="s">
        <v>139</v>
      </c>
      <c r="H1217" s="132" t="s">
        <v>139</v>
      </c>
      <c r="I1217" s="132" t="s">
        <v>139</v>
      </c>
    </row>
    <row r="1218" spans="2:9">
      <c r="B1218" s="96" t="s">
        <v>330</v>
      </c>
      <c r="C1218" s="132">
        <v>45</v>
      </c>
      <c r="D1218" s="132">
        <v>66</v>
      </c>
      <c r="E1218" s="132">
        <v>69</v>
      </c>
      <c r="F1218" s="132">
        <v>77</v>
      </c>
      <c r="G1218" s="132" t="s">
        <v>139</v>
      </c>
      <c r="H1218" s="132" t="s">
        <v>139</v>
      </c>
      <c r="I1218" s="132" t="s">
        <v>139</v>
      </c>
    </row>
    <row r="1219" spans="2:9">
      <c r="B1219" s="96" t="s">
        <v>331</v>
      </c>
      <c r="C1219" s="132">
        <v>148</v>
      </c>
      <c r="D1219" s="132">
        <v>127</v>
      </c>
      <c r="E1219" s="132">
        <v>117</v>
      </c>
      <c r="F1219" s="132">
        <v>115</v>
      </c>
      <c r="G1219" s="132" t="s">
        <v>139</v>
      </c>
      <c r="H1219" s="132" t="s">
        <v>139</v>
      </c>
      <c r="I1219" s="132" t="s">
        <v>139</v>
      </c>
    </row>
    <row r="1220" spans="2:9">
      <c r="B1220" s="96"/>
      <c r="C1220" s="132"/>
      <c r="D1220" s="132"/>
      <c r="E1220" s="132"/>
      <c r="F1220" s="132"/>
      <c r="G1220" s="132"/>
      <c r="H1220" s="132"/>
      <c r="I1220" s="132"/>
    </row>
    <row r="1221" spans="2:9">
      <c r="B1221" s="93" t="s">
        <v>371</v>
      </c>
      <c r="C1221" s="132">
        <v>193</v>
      </c>
      <c r="D1221" s="132">
        <v>193</v>
      </c>
      <c r="E1221" s="132">
        <v>186</v>
      </c>
      <c r="F1221" s="132">
        <v>192</v>
      </c>
      <c r="G1221" s="132" t="s">
        <v>139</v>
      </c>
      <c r="H1221" s="132" t="s">
        <v>139</v>
      </c>
      <c r="I1221" s="132" t="s">
        <v>139</v>
      </c>
    </row>
    <row r="1222" spans="2:9">
      <c r="B1222" s="96" t="s">
        <v>328</v>
      </c>
      <c r="C1222" s="132">
        <v>0</v>
      </c>
      <c r="D1222" s="132">
        <v>0</v>
      </c>
      <c r="E1222" s="132">
        <v>0</v>
      </c>
      <c r="F1222" s="132">
        <v>0</v>
      </c>
      <c r="G1222" s="132" t="s">
        <v>139</v>
      </c>
      <c r="H1222" s="132" t="s">
        <v>139</v>
      </c>
      <c r="I1222" s="132" t="s">
        <v>139</v>
      </c>
    </row>
    <row r="1223" spans="2:9">
      <c r="B1223" s="96" t="s">
        <v>372</v>
      </c>
      <c r="C1223" s="132">
        <v>0</v>
      </c>
      <c r="D1223" s="132">
        <v>0</v>
      </c>
      <c r="E1223" s="132">
        <v>0</v>
      </c>
      <c r="F1223" s="132">
        <v>0</v>
      </c>
      <c r="G1223" s="132" t="s">
        <v>139</v>
      </c>
      <c r="H1223" s="132" t="s">
        <v>139</v>
      </c>
      <c r="I1223" s="132" t="s">
        <v>139</v>
      </c>
    </row>
    <row r="1224" spans="2:9">
      <c r="B1224" s="96" t="s">
        <v>373</v>
      </c>
      <c r="C1224" s="132">
        <v>0</v>
      </c>
      <c r="D1224" s="132">
        <v>0</v>
      </c>
      <c r="E1224" s="132">
        <v>0</v>
      </c>
      <c r="F1224" s="132">
        <v>0</v>
      </c>
      <c r="G1224" s="132" t="s">
        <v>139</v>
      </c>
      <c r="H1224" s="132" t="s">
        <v>139</v>
      </c>
      <c r="I1224" s="132" t="s">
        <v>139</v>
      </c>
    </row>
    <row r="1225" spans="2:9">
      <c r="B1225" s="96" t="s">
        <v>330</v>
      </c>
      <c r="C1225" s="132">
        <v>45</v>
      </c>
      <c r="D1225" s="132">
        <v>66</v>
      </c>
      <c r="E1225" s="132">
        <v>69</v>
      </c>
      <c r="F1225" s="132">
        <v>77</v>
      </c>
      <c r="G1225" s="132" t="s">
        <v>139</v>
      </c>
      <c r="H1225" s="132" t="s">
        <v>139</v>
      </c>
      <c r="I1225" s="132" t="s">
        <v>139</v>
      </c>
    </row>
    <row r="1226" spans="2:9">
      <c r="B1226" s="96" t="s">
        <v>331</v>
      </c>
      <c r="C1226" s="132">
        <v>148</v>
      </c>
      <c r="D1226" s="132">
        <v>127</v>
      </c>
      <c r="E1226" s="132">
        <v>117</v>
      </c>
      <c r="F1226" s="132">
        <v>115</v>
      </c>
      <c r="G1226" s="132" t="s">
        <v>139</v>
      </c>
      <c r="H1226" s="132" t="s">
        <v>139</v>
      </c>
      <c r="I1226" s="132" t="s">
        <v>139</v>
      </c>
    </row>
    <row r="1227" spans="2:9">
      <c r="B1227" s="96"/>
      <c r="C1227" s="132"/>
      <c r="D1227" s="132"/>
      <c r="E1227" s="132"/>
      <c r="F1227" s="132"/>
      <c r="G1227" s="132"/>
      <c r="H1227" s="132"/>
      <c r="I1227" s="132"/>
    </row>
    <row r="1228" spans="2:9">
      <c r="B1228" s="93" t="s">
        <v>374</v>
      </c>
      <c r="C1228" s="132" t="s">
        <v>139</v>
      </c>
      <c r="D1228" s="132" t="s">
        <v>139</v>
      </c>
      <c r="E1228" s="132" t="s">
        <v>139</v>
      </c>
      <c r="F1228" s="132" t="s">
        <v>139</v>
      </c>
      <c r="G1228" s="132" t="s">
        <v>139</v>
      </c>
      <c r="H1228" s="132" t="s">
        <v>139</v>
      </c>
      <c r="I1228" s="132" t="s">
        <v>139</v>
      </c>
    </row>
    <row r="1229" spans="2:9">
      <c r="B1229" s="96" t="s">
        <v>328</v>
      </c>
      <c r="C1229" s="132" t="s">
        <v>139</v>
      </c>
      <c r="D1229" s="132" t="s">
        <v>139</v>
      </c>
      <c r="E1229" s="132" t="s">
        <v>139</v>
      </c>
      <c r="F1229" s="132" t="s">
        <v>139</v>
      </c>
      <c r="G1229" s="132" t="s">
        <v>139</v>
      </c>
      <c r="H1229" s="132" t="s">
        <v>139</v>
      </c>
      <c r="I1229" s="132" t="s">
        <v>139</v>
      </c>
    </row>
    <row r="1230" spans="2:9">
      <c r="B1230" s="96" t="s">
        <v>372</v>
      </c>
      <c r="C1230" s="132" t="s">
        <v>139</v>
      </c>
      <c r="D1230" s="132" t="s">
        <v>139</v>
      </c>
      <c r="E1230" s="132" t="s">
        <v>139</v>
      </c>
      <c r="F1230" s="132" t="s">
        <v>139</v>
      </c>
      <c r="G1230" s="132" t="s">
        <v>139</v>
      </c>
      <c r="H1230" s="132" t="s">
        <v>139</v>
      </c>
      <c r="I1230" s="132" t="s">
        <v>139</v>
      </c>
    </row>
    <row r="1231" spans="2:9">
      <c r="B1231" s="96" t="s">
        <v>373</v>
      </c>
      <c r="C1231" s="132" t="s">
        <v>139</v>
      </c>
      <c r="D1231" s="132" t="s">
        <v>139</v>
      </c>
      <c r="E1231" s="132" t="s">
        <v>139</v>
      </c>
      <c r="F1231" s="132" t="s">
        <v>139</v>
      </c>
      <c r="G1231" s="132" t="s">
        <v>139</v>
      </c>
      <c r="H1231" s="132" t="s">
        <v>139</v>
      </c>
      <c r="I1231" s="132" t="s">
        <v>139</v>
      </c>
    </row>
    <row r="1232" spans="2:9">
      <c r="B1232" s="96" t="s">
        <v>330</v>
      </c>
      <c r="C1232" s="132" t="s">
        <v>139</v>
      </c>
      <c r="D1232" s="132" t="s">
        <v>139</v>
      </c>
      <c r="E1232" s="132" t="s">
        <v>139</v>
      </c>
      <c r="F1232" s="132" t="s">
        <v>139</v>
      </c>
      <c r="G1232" s="132" t="s">
        <v>139</v>
      </c>
      <c r="H1232" s="132" t="s">
        <v>139</v>
      </c>
      <c r="I1232" s="132" t="s">
        <v>139</v>
      </c>
    </row>
    <row r="1233" spans="1:10">
      <c r="B1233" s="96" t="s">
        <v>331</v>
      </c>
      <c r="C1233" s="132" t="s">
        <v>139</v>
      </c>
      <c r="D1233" s="132" t="s">
        <v>139</v>
      </c>
      <c r="E1233" s="132" t="s">
        <v>139</v>
      </c>
      <c r="F1233" s="132" t="s">
        <v>139</v>
      </c>
      <c r="G1233" s="132" t="s">
        <v>139</v>
      </c>
      <c r="H1233" s="132" t="s">
        <v>139</v>
      </c>
      <c r="I1233" s="132" t="s">
        <v>139</v>
      </c>
    </row>
    <row r="1234" spans="1:10" s="911" customFormat="1">
      <c r="A1234" s="14"/>
      <c r="B1234" s="96"/>
      <c r="C1234" s="132"/>
      <c r="D1234" s="132"/>
      <c r="E1234" s="132"/>
      <c r="F1234" s="132"/>
      <c r="G1234" s="132"/>
      <c r="H1234" s="132"/>
      <c r="I1234" s="132"/>
      <c r="J1234" s="14"/>
    </row>
    <row r="1235" spans="1:10" s="911" customFormat="1">
      <c r="A1235" s="14"/>
      <c r="B1235" s="92" t="s">
        <v>1465</v>
      </c>
      <c r="C1235" s="14"/>
      <c r="D1235" s="14"/>
      <c r="E1235" s="14"/>
      <c r="F1235" s="14"/>
      <c r="G1235" s="14"/>
      <c r="H1235" s="14"/>
      <c r="I1235" s="14"/>
      <c r="J1235" s="14"/>
    </row>
    <row r="1236" spans="1:10" s="911" customFormat="1">
      <c r="A1236" s="14"/>
      <c r="B1236" s="93" t="s">
        <v>535</v>
      </c>
      <c r="C1236" s="132" t="s">
        <v>139</v>
      </c>
      <c r="D1236" s="132" t="s">
        <v>139</v>
      </c>
      <c r="E1236" s="132" t="s">
        <v>139</v>
      </c>
      <c r="F1236" s="132" t="s">
        <v>139</v>
      </c>
      <c r="G1236" s="132">
        <v>177</v>
      </c>
      <c r="H1236" s="132">
        <v>180</v>
      </c>
      <c r="I1236" s="132">
        <v>183</v>
      </c>
      <c r="J1236" s="14"/>
    </row>
    <row r="1237" spans="1:10" s="911" customFormat="1">
      <c r="A1237" s="14"/>
      <c r="B1237" s="96" t="s">
        <v>328</v>
      </c>
      <c r="C1237" s="132" t="s">
        <v>139</v>
      </c>
      <c r="D1237" s="132" t="s">
        <v>139</v>
      </c>
      <c r="E1237" s="132" t="s">
        <v>139</v>
      </c>
      <c r="F1237" s="132" t="s">
        <v>139</v>
      </c>
      <c r="G1237" s="132">
        <v>0</v>
      </c>
      <c r="H1237" s="132">
        <v>0</v>
      </c>
      <c r="I1237" s="132">
        <v>0</v>
      </c>
      <c r="J1237" s="14"/>
    </row>
    <row r="1238" spans="1:10" s="911" customFormat="1">
      <c r="A1238" s="14"/>
      <c r="B1238" s="96" t="s">
        <v>372</v>
      </c>
      <c r="C1238" s="132" t="s">
        <v>139</v>
      </c>
      <c r="D1238" s="132" t="s">
        <v>139</v>
      </c>
      <c r="E1238" s="132" t="s">
        <v>139</v>
      </c>
      <c r="F1238" s="132" t="s">
        <v>139</v>
      </c>
      <c r="G1238" s="132">
        <v>0</v>
      </c>
      <c r="H1238" s="132">
        <v>0</v>
      </c>
      <c r="I1238" s="132">
        <v>0</v>
      </c>
      <c r="J1238" s="14"/>
    </row>
    <row r="1239" spans="1:10" s="911" customFormat="1">
      <c r="A1239" s="14"/>
      <c r="B1239" s="96" t="s">
        <v>373</v>
      </c>
      <c r="C1239" s="132" t="s">
        <v>139</v>
      </c>
      <c r="D1239" s="132" t="s">
        <v>139</v>
      </c>
      <c r="E1239" s="132" t="s">
        <v>139</v>
      </c>
      <c r="F1239" s="132" t="s">
        <v>139</v>
      </c>
      <c r="G1239" s="132">
        <v>0</v>
      </c>
      <c r="H1239" s="132">
        <v>0</v>
      </c>
      <c r="I1239" s="132">
        <v>0</v>
      </c>
      <c r="J1239" s="14"/>
    </row>
    <row r="1240" spans="1:10" s="911" customFormat="1">
      <c r="A1240" s="14"/>
      <c r="B1240" s="96" t="s">
        <v>330</v>
      </c>
      <c r="C1240" s="132" t="s">
        <v>139</v>
      </c>
      <c r="D1240" s="132" t="s">
        <v>139</v>
      </c>
      <c r="E1240" s="132" t="s">
        <v>139</v>
      </c>
      <c r="F1240" s="132" t="s">
        <v>139</v>
      </c>
      <c r="G1240" s="132">
        <v>50</v>
      </c>
      <c r="H1240" s="132">
        <v>52</v>
      </c>
      <c r="I1240" s="132">
        <v>53</v>
      </c>
      <c r="J1240" s="14"/>
    </row>
    <row r="1241" spans="1:10" s="911" customFormat="1">
      <c r="A1241" s="14"/>
      <c r="B1241" s="96" t="s">
        <v>331</v>
      </c>
      <c r="C1241" s="132" t="s">
        <v>139</v>
      </c>
      <c r="D1241" s="132" t="s">
        <v>139</v>
      </c>
      <c r="E1241" s="132" t="s">
        <v>139</v>
      </c>
      <c r="F1241" s="132" t="s">
        <v>139</v>
      </c>
      <c r="G1241" s="132">
        <v>127</v>
      </c>
      <c r="H1241" s="132">
        <v>128</v>
      </c>
      <c r="I1241" s="132">
        <v>130</v>
      </c>
      <c r="J1241" s="14"/>
    </row>
    <row r="1242" spans="1:10" s="911" customFormat="1">
      <c r="A1242" s="14"/>
      <c r="B1242" s="96"/>
      <c r="C1242" s="132"/>
      <c r="D1242" s="132"/>
      <c r="E1242" s="132"/>
      <c r="F1242" s="132"/>
      <c r="G1242" s="132"/>
      <c r="H1242" s="132"/>
      <c r="I1242" s="132"/>
      <c r="J1242" s="14"/>
    </row>
    <row r="1243" spans="1:10" s="911" customFormat="1">
      <c r="A1243" s="14"/>
      <c r="B1243" s="93" t="s">
        <v>371</v>
      </c>
      <c r="C1243" s="132" t="s">
        <v>139</v>
      </c>
      <c r="D1243" s="132" t="s">
        <v>139</v>
      </c>
      <c r="E1243" s="132" t="s">
        <v>139</v>
      </c>
      <c r="F1243" s="132" t="s">
        <v>139</v>
      </c>
      <c r="G1243" s="132">
        <v>177</v>
      </c>
      <c r="H1243" s="132">
        <v>180</v>
      </c>
      <c r="I1243" s="132">
        <v>183</v>
      </c>
      <c r="J1243" s="14"/>
    </row>
    <row r="1244" spans="1:10" s="911" customFormat="1">
      <c r="A1244" s="14"/>
      <c r="B1244" s="96" t="s">
        <v>328</v>
      </c>
      <c r="C1244" s="132" t="s">
        <v>139</v>
      </c>
      <c r="D1244" s="132" t="s">
        <v>139</v>
      </c>
      <c r="E1244" s="132" t="s">
        <v>139</v>
      </c>
      <c r="F1244" s="132" t="s">
        <v>139</v>
      </c>
      <c r="G1244" s="132">
        <v>0</v>
      </c>
      <c r="H1244" s="132">
        <v>0</v>
      </c>
      <c r="I1244" s="132">
        <v>0</v>
      </c>
      <c r="J1244" s="14"/>
    </row>
    <row r="1245" spans="1:10" s="911" customFormat="1">
      <c r="A1245" s="14"/>
      <c r="B1245" s="96" t="s">
        <v>372</v>
      </c>
      <c r="C1245" s="132" t="s">
        <v>139</v>
      </c>
      <c r="D1245" s="132" t="s">
        <v>139</v>
      </c>
      <c r="E1245" s="132" t="s">
        <v>139</v>
      </c>
      <c r="F1245" s="132" t="s">
        <v>139</v>
      </c>
      <c r="G1245" s="132">
        <v>0</v>
      </c>
      <c r="H1245" s="132">
        <v>0</v>
      </c>
      <c r="I1245" s="132">
        <v>0</v>
      </c>
      <c r="J1245" s="14"/>
    </row>
    <row r="1246" spans="1:10" s="911" customFormat="1">
      <c r="A1246" s="14"/>
      <c r="B1246" s="96" t="s">
        <v>373</v>
      </c>
      <c r="C1246" s="132" t="s">
        <v>139</v>
      </c>
      <c r="D1246" s="132" t="s">
        <v>139</v>
      </c>
      <c r="E1246" s="132" t="s">
        <v>139</v>
      </c>
      <c r="F1246" s="132" t="s">
        <v>139</v>
      </c>
      <c r="G1246" s="132">
        <v>0</v>
      </c>
      <c r="H1246" s="132">
        <v>0</v>
      </c>
      <c r="I1246" s="132">
        <v>0</v>
      </c>
      <c r="J1246" s="14"/>
    </row>
    <row r="1247" spans="1:10" s="911" customFormat="1">
      <c r="A1247" s="14"/>
      <c r="B1247" s="96" t="s">
        <v>330</v>
      </c>
      <c r="C1247" s="132" t="s">
        <v>139</v>
      </c>
      <c r="D1247" s="132" t="s">
        <v>139</v>
      </c>
      <c r="E1247" s="132" t="s">
        <v>139</v>
      </c>
      <c r="F1247" s="132" t="s">
        <v>139</v>
      </c>
      <c r="G1247" s="132">
        <v>50</v>
      </c>
      <c r="H1247" s="132">
        <v>52</v>
      </c>
      <c r="I1247" s="132">
        <v>53</v>
      </c>
      <c r="J1247" s="14"/>
    </row>
    <row r="1248" spans="1:10" s="911" customFormat="1">
      <c r="A1248" s="14"/>
      <c r="B1248" s="96" t="s">
        <v>331</v>
      </c>
      <c r="C1248" s="132" t="s">
        <v>139</v>
      </c>
      <c r="D1248" s="132" t="s">
        <v>139</v>
      </c>
      <c r="E1248" s="132" t="s">
        <v>139</v>
      </c>
      <c r="F1248" s="132" t="s">
        <v>139</v>
      </c>
      <c r="G1248" s="132">
        <v>127</v>
      </c>
      <c r="H1248" s="132">
        <v>128</v>
      </c>
      <c r="I1248" s="132">
        <v>130</v>
      </c>
      <c r="J1248" s="14"/>
    </row>
    <row r="1249" spans="1:10" s="911" customFormat="1">
      <c r="A1249" s="14"/>
      <c r="B1249" s="96"/>
      <c r="C1249" s="132"/>
      <c r="D1249" s="132"/>
      <c r="E1249" s="132"/>
      <c r="F1249" s="132"/>
      <c r="G1249" s="132"/>
      <c r="H1249" s="132"/>
      <c r="I1249" s="132"/>
      <c r="J1249" s="14"/>
    </row>
    <row r="1250" spans="1:10" s="911" customFormat="1">
      <c r="A1250" s="14"/>
      <c r="B1250" s="93" t="s">
        <v>374</v>
      </c>
      <c r="C1250" s="132" t="s">
        <v>139</v>
      </c>
      <c r="D1250" s="132" t="s">
        <v>139</v>
      </c>
      <c r="E1250" s="132" t="s">
        <v>139</v>
      </c>
      <c r="F1250" s="132" t="s">
        <v>139</v>
      </c>
      <c r="G1250" s="132" t="s">
        <v>139</v>
      </c>
      <c r="H1250" s="132" t="s">
        <v>139</v>
      </c>
      <c r="I1250" s="132" t="s">
        <v>139</v>
      </c>
      <c r="J1250" s="14"/>
    </row>
    <row r="1251" spans="1:10" s="911" customFormat="1">
      <c r="A1251" s="14"/>
      <c r="B1251" s="96" t="s">
        <v>328</v>
      </c>
      <c r="C1251" s="132" t="s">
        <v>139</v>
      </c>
      <c r="D1251" s="132" t="s">
        <v>139</v>
      </c>
      <c r="E1251" s="132" t="s">
        <v>139</v>
      </c>
      <c r="F1251" s="132" t="s">
        <v>139</v>
      </c>
      <c r="G1251" s="132" t="s">
        <v>139</v>
      </c>
      <c r="H1251" s="132" t="s">
        <v>139</v>
      </c>
      <c r="I1251" s="132" t="s">
        <v>139</v>
      </c>
      <c r="J1251" s="14"/>
    </row>
    <row r="1252" spans="1:10" s="911" customFormat="1">
      <c r="A1252" s="14"/>
      <c r="B1252" s="96" t="s">
        <v>372</v>
      </c>
      <c r="C1252" s="132" t="s">
        <v>139</v>
      </c>
      <c r="D1252" s="132" t="s">
        <v>139</v>
      </c>
      <c r="E1252" s="132" t="s">
        <v>139</v>
      </c>
      <c r="F1252" s="132" t="s">
        <v>139</v>
      </c>
      <c r="G1252" s="132" t="s">
        <v>139</v>
      </c>
      <c r="H1252" s="132" t="s">
        <v>139</v>
      </c>
      <c r="I1252" s="132" t="s">
        <v>139</v>
      </c>
      <c r="J1252" s="14"/>
    </row>
    <row r="1253" spans="1:10" s="911" customFormat="1">
      <c r="A1253" s="14"/>
      <c r="B1253" s="96" t="s">
        <v>373</v>
      </c>
      <c r="C1253" s="132" t="s">
        <v>139</v>
      </c>
      <c r="D1253" s="132" t="s">
        <v>139</v>
      </c>
      <c r="E1253" s="132" t="s">
        <v>139</v>
      </c>
      <c r="F1253" s="132" t="s">
        <v>139</v>
      </c>
      <c r="G1253" s="132" t="s">
        <v>139</v>
      </c>
      <c r="H1253" s="132" t="s">
        <v>139</v>
      </c>
      <c r="I1253" s="132" t="s">
        <v>139</v>
      </c>
      <c r="J1253" s="14"/>
    </row>
    <row r="1254" spans="1:10" s="911" customFormat="1">
      <c r="A1254" s="14"/>
      <c r="B1254" s="96" t="s">
        <v>330</v>
      </c>
      <c r="C1254" s="132" t="s">
        <v>139</v>
      </c>
      <c r="D1254" s="132" t="s">
        <v>139</v>
      </c>
      <c r="E1254" s="132" t="s">
        <v>139</v>
      </c>
      <c r="F1254" s="132" t="s">
        <v>139</v>
      </c>
      <c r="G1254" s="132" t="s">
        <v>139</v>
      </c>
      <c r="H1254" s="132" t="s">
        <v>139</v>
      </c>
      <c r="I1254" s="132" t="s">
        <v>139</v>
      </c>
      <c r="J1254" s="14"/>
    </row>
    <row r="1255" spans="1:10" s="911" customFormat="1">
      <c r="A1255" s="14"/>
      <c r="B1255" s="96" t="s">
        <v>331</v>
      </c>
      <c r="C1255" s="132" t="s">
        <v>139</v>
      </c>
      <c r="D1255" s="132" t="s">
        <v>139</v>
      </c>
      <c r="E1255" s="132" t="s">
        <v>139</v>
      </c>
      <c r="F1255" s="132" t="s">
        <v>139</v>
      </c>
      <c r="G1255" s="132" t="s">
        <v>139</v>
      </c>
      <c r="H1255" s="132" t="s">
        <v>139</v>
      </c>
      <c r="I1255" s="132" t="s">
        <v>139</v>
      </c>
      <c r="J1255" s="14"/>
    </row>
    <row r="1256" spans="1:10">
      <c r="B1256" s="96"/>
      <c r="C1256" s="132"/>
      <c r="D1256" s="132"/>
      <c r="E1256" s="132"/>
      <c r="F1256" s="132"/>
      <c r="G1256" s="132"/>
      <c r="H1256" s="132"/>
      <c r="I1256" s="132"/>
    </row>
    <row r="1257" spans="1:10">
      <c r="B1257" s="92" t="s">
        <v>1337</v>
      </c>
      <c r="C1257" s="132"/>
      <c r="D1257" s="132"/>
      <c r="E1257" s="132"/>
      <c r="F1257" s="132"/>
      <c r="G1257" s="132"/>
      <c r="H1257" s="132"/>
      <c r="I1257" s="132"/>
    </row>
    <row r="1258" spans="1:10">
      <c r="B1258" s="93" t="s">
        <v>535</v>
      </c>
      <c r="C1258" s="132">
        <v>699</v>
      </c>
      <c r="D1258" s="132">
        <v>700</v>
      </c>
      <c r="E1258" s="132">
        <v>698</v>
      </c>
      <c r="F1258" s="132">
        <v>749</v>
      </c>
      <c r="G1258" s="132">
        <v>949</v>
      </c>
      <c r="H1258" s="132">
        <v>936</v>
      </c>
      <c r="I1258" s="132">
        <v>930</v>
      </c>
    </row>
    <row r="1259" spans="1:10">
      <c r="B1259" s="96" t="s">
        <v>328</v>
      </c>
      <c r="C1259" s="132">
        <v>1</v>
      </c>
      <c r="D1259" s="132">
        <v>1</v>
      </c>
      <c r="E1259" s="132">
        <v>1</v>
      </c>
      <c r="F1259" s="132">
        <v>1</v>
      </c>
      <c r="G1259" s="132">
        <v>1</v>
      </c>
      <c r="H1259" s="132">
        <v>1</v>
      </c>
      <c r="I1259" s="132">
        <v>1</v>
      </c>
    </row>
    <row r="1260" spans="1:10">
      <c r="B1260" s="96" t="s">
        <v>372</v>
      </c>
      <c r="C1260" s="132">
        <v>0</v>
      </c>
      <c r="D1260" s="132">
        <v>0</v>
      </c>
      <c r="E1260" s="132">
        <v>0</v>
      </c>
      <c r="F1260" s="132">
        <v>0</v>
      </c>
      <c r="G1260" s="132">
        <v>0</v>
      </c>
      <c r="H1260" s="132">
        <v>0</v>
      </c>
      <c r="I1260" s="132">
        <v>0</v>
      </c>
    </row>
    <row r="1261" spans="1:10">
      <c r="B1261" s="96" t="s">
        <v>373</v>
      </c>
      <c r="C1261" s="132"/>
      <c r="D1261" s="132"/>
      <c r="E1261" s="132"/>
      <c r="F1261" s="132"/>
      <c r="G1261" s="132"/>
      <c r="H1261" s="132"/>
      <c r="I1261" s="132">
        <v>0</v>
      </c>
    </row>
    <row r="1262" spans="1:10">
      <c r="B1262" s="96" t="s">
        <v>330</v>
      </c>
      <c r="C1262" s="132">
        <v>185</v>
      </c>
      <c r="D1262" s="132">
        <v>185</v>
      </c>
      <c r="E1262" s="132">
        <v>183</v>
      </c>
      <c r="F1262" s="132">
        <v>181</v>
      </c>
      <c r="G1262" s="132">
        <v>182</v>
      </c>
      <c r="H1262" s="132">
        <v>179</v>
      </c>
      <c r="I1262" s="132">
        <v>181</v>
      </c>
    </row>
    <row r="1263" spans="1:10">
      <c r="B1263" s="96" t="s">
        <v>331</v>
      </c>
      <c r="C1263" s="132">
        <v>513</v>
      </c>
      <c r="D1263" s="132">
        <v>514</v>
      </c>
      <c r="E1263" s="132">
        <v>514</v>
      </c>
      <c r="F1263" s="132">
        <v>567</v>
      </c>
      <c r="G1263" s="132">
        <v>766</v>
      </c>
      <c r="H1263" s="132">
        <v>756</v>
      </c>
      <c r="I1263" s="132">
        <v>748</v>
      </c>
    </row>
    <row r="1264" spans="1:10">
      <c r="B1264" s="96"/>
      <c r="C1264" s="132"/>
      <c r="D1264" s="132"/>
      <c r="E1264" s="132"/>
      <c r="F1264" s="132"/>
      <c r="G1264" s="132"/>
      <c r="H1264" s="132"/>
      <c r="I1264" s="132"/>
    </row>
    <row r="1265" spans="2:9">
      <c r="B1265" s="93" t="s">
        <v>371</v>
      </c>
      <c r="C1265" s="132">
        <v>699</v>
      </c>
      <c r="D1265" s="132">
        <v>700</v>
      </c>
      <c r="E1265" s="132">
        <v>698</v>
      </c>
      <c r="F1265" s="132">
        <v>749</v>
      </c>
      <c r="G1265" s="132">
        <v>949</v>
      </c>
      <c r="H1265" s="132">
        <v>936</v>
      </c>
      <c r="I1265" s="132">
        <v>930</v>
      </c>
    </row>
    <row r="1266" spans="2:9">
      <c r="B1266" s="96" t="s">
        <v>328</v>
      </c>
      <c r="C1266" s="132">
        <v>1</v>
      </c>
      <c r="D1266" s="132">
        <v>1</v>
      </c>
      <c r="E1266" s="132">
        <v>1</v>
      </c>
      <c r="F1266" s="132">
        <v>1</v>
      </c>
      <c r="G1266" s="132">
        <v>1</v>
      </c>
      <c r="H1266" s="132">
        <v>1</v>
      </c>
      <c r="I1266" s="132">
        <v>1</v>
      </c>
    </row>
    <row r="1267" spans="2:9">
      <c r="B1267" s="96" t="s">
        <v>372</v>
      </c>
      <c r="C1267" s="132">
        <v>0</v>
      </c>
      <c r="D1267" s="132">
        <v>0</v>
      </c>
      <c r="E1267" s="132">
        <v>0</v>
      </c>
      <c r="F1267" s="132">
        <v>0</v>
      </c>
      <c r="G1267" s="132">
        <v>0</v>
      </c>
      <c r="H1267" s="132">
        <v>0</v>
      </c>
      <c r="I1267" s="132">
        <v>0</v>
      </c>
    </row>
    <row r="1268" spans="2:9">
      <c r="B1268" s="96" t="s">
        <v>373</v>
      </c>
      <c r="C1268" s="132"/>
      <c r="D1268" s="132"/>
      <c r="E1268" s="132"/>
      <c r="F1268" s="132"/>
      <c r="G1268" s="132"/>
      <c r="H1268" s="132"/>
      <c r="I1268" s="132">
        <v>0</v>
      </c>
    </row>
    <row r="1269" spans="2:9">
      <c r="B1269" s="96" t="s">
        <v>330</v>
      </c>
      <c r="C1269" s="132">
        <v>185</v>
      </c>
      <c r="D1269" s="132">
        <v>185</v>
      </c>
      <c r="E1269" s="132">
        <v>183</v>
      </c>
      <c r="F1269" s="132">
        <v>181</v>
      </c>
      <c r="G1269" s="132">
        <v>182</v>
      </c>
      <c r="H1269" s="132">
        <v>179</v>
      </c>
      <c r="I1269" s="132">
        <v>181</v>
      </c>
    </row>
    <row r="1270" spans="2:9">
      <c r="B1270" s="96" t="s">
        <v>331</v>
      </c>
      <c r="C1270" s="132">
        <v>513</v>
      </c>
      <c r="D1270" s="132">
        <v>514</v>
      </c>
      <c r="E1270" s="132">
        <v>514</v>
      </c>
      <c r="F1270" s="132">
        <v>567</v>
      </c>
      <c r="G1270" s="132">
        <v>766</v>
      </c>
      <c r="H1270" s="132">
        <v>756</v>
      </c>
      <c r="I1270" s="132">
        <v>748</v>
      </c>
    </row>
    <row r="1271" spans="2:9">
      <c r="B1271" s="96"/>
      <c r="C1271" s="132"/>
      <c r="D1271" s="132"/>
      <c r="E1271" s="132"/>
      <c r="F1271" s="132"/>
      <c r="G1271" s="132"/>
      <c r="H1271" s="132"/>
      <c r="I1271" s="132"/>
    </row>
    <row r="1272" spans="2:9">
      <c r="B1272" s="93" t="s">
        <v>374</v>
      </c>
      <c r="C1272" s="132" t="s">
        <v>139</v>
      </c>
      <c r="D1272" s="132" t="s">
        <v>139</v>
      </c>
      <c r="E1272" s="132" t="s">
        <v>139</v>
      </c>
      <c r="F1272" s="132" t="s">
        <v>139</v>
      </c>
      <c r="G1272" s="132" t="s">
        <v>139</v>
      </c>
      <c r="H1272" s="132" t="s">
        <v>139</v>
      </c>
      <c r="I1272" s="132" t="s">
        <v>139</v>
      </c>
    </row>
    <row r="1273" spans="2:9">
      <c r="B1273" s="96" t="s">
        <v>328</v>
      </c>
      <c r="C1273" s="132" t="s">
        <v>139</v>
      </c>
      <c r="D1273" s="132" t="s">
        <v>139</v>
      </c>
      <c r="E1273" s="132" t="s">
        <v>139</v>
      </c>
      <c r="F1273" s="132" t="s">
        <v>139</v>
      </c>
      <c r="G1273" s="132" t="s">
        <v>139</v>
      </c>
      <c r="H1273" s="132" t="s">
        <v>139</v>
      </c>
      <c r="I1273" s="132" t="s">
        <v>139</v>
      </c>
    </row>
    <row r="1274" spans="2:9">
      <c r="B1274" s="96" t="s">
        <v>372</v>
      </c>
      <c r="C1274" s="132" t="s">
        <v>139</v>
      </c>
      <c r="D1274" s="132" t="s">
        <v>139</v>
      </c>
      <c r="E1274" s="132" t="s">
        <v>139</v>
      </c>
      <c r="F1274" s="132" t="s">
        <v>139</v>
      </c>
      <c r="G1274" s="132" t="s">
        <v>139</v>
      </c>
      <c r="H1274" s="132" t="s">
        <v>139</v>
      </c>
      <c r="I1274" s="132" t="s">
        <v>139</v>
      </c>
    </row>
    <row r="1275" spans="2:9">
      <c r="B1275" s="96" t="s">
        <v>373</v>
      </c>
      <c r="C1275" s="132" t="s">
        <v>139</v>
      </c>
      <c r="D1275" s="132" t="s">
        <v>139</v>
      </c>
      <c r="E1275" s="132" t="s">
        <v>139</v>
      </c>
      <c r="F1275" s="132" t="s">
        <v>139</v>
      </c>
      <c r="G1275" s="132" t="s">
        <v>139</v>
      </c>
      <c r="H1275" s="132" t="s">
        <v>139</v>
      </c>
      <c r="I1275" s="132" t="s">
        <v>139</v>
      </c>
    </row>
    <row r="1276" spans="2:9">
      <c r="B1276" s="96" t="s">
        <v>330</v>
      </c>
      <c r="C1276" s="132" t="s">
        <v>139</v>
      </c>
      <c r="D1276" s="132" t="s">
        <v>139</v>
      </c>
      <c r="E1276" s="132" t="s">
        <v>139</v>
      </c>
      <c r="F1276" s="132" t="s">
        <v>139</v>
      </c>
      <c r="G1276" s="132" t="s">
        <v>139</v>
      </c>
      <c r="H1276" s="132" t="s">
        <v>139</v>
      </c>
      <c r="I1276" s="132" t="s">
        <v>139</v>
      </c>
    </row>
    <row r="1277" spans="2:9">
      <c r="B1277" s="96" t="s">
        <v>331</v>
      </c>
      <c r="C1277" s="132" t="s">
        <v>139</v>
      </c>
      <c r="D1277" s="132" t="s">
        <v>139</v>
      </c>
      <c r="E1277" s="132" t="s">
        <v>139</v>
      </c>
      <c r="F1277" s="132" t="s">
        <v>139</v>
      </c>
      <c r="G1277" s="132" t="s">
        <v>139</v>
      </c>
      <c r="H1277" s="132" t="s">
        <v>139</v>
      </c>
      <c r="I1277" s="132" t="s">
        <v>139</v>
      </c>
    </row>
    <row r="1278" spans="2:9">
      <c r="B1278" s="96"/>
      <c r="C1278" s="132"/>
      <c r="D1278" s="132"/>
      <c r="E1278" s="132"/>
      <c r="F1278" s="132"/>
      <c r="G1278" s="132"/>
      <c r="H1278" s="132"/>
      <c r="I1278" s="132"/>
    </row>
    <row r="1279" spans="2:9">
      <c r="B1279" s="92" t="s">
        <v>1348</v>
      </c>
      <c r="C1279" s="132"/>
      <c r="D1279" s="132"/>
      <c r="E1279" s="132"/>
      <c r="F1279" s="132"/>
      <c r="G1279" s="132"/>
      <c r="H1279" s="132"/>
      <c r="I1279" s="132"/>
    </row>
    <row r="1280" spans="2:9" ht="15.6">
      <c r="B1280" s="93" t="s">
        <v>1349</v>
      </c>
      <c r="C1280" s="132">
        <v>486</v>
      </c>
      <c r="D1280" s="132">
        <v>484</v>
      </c>
      <c r="E1280" s="132">
        <v>471</v>
      </c>
      <c r="F1280" s="132">
        <v>466</v>
      </c>
      <c r="G1280" s="132">
        <v>462</v>
      </c>
      <c r="H1280" s="132">
        <v>467</v>
      </c>
      <c r="I1280" s="132">
        <v>476</v>
      </c>
    </row>
    <row r="1281" spans="2:9">
      <c r="B1281" s="96" t="s">
        <v>328</v>
      </c>
      <c r="C1281" s="132">
        <v>1</v>
      </c>
      <c r="D1281" s="132">
        <v>1</v>
      </c>
      <c r="E1281" s="132">
        <v>1</v>
      </c>
      <c r="F1281" s="132">
        <v>1</v>
      </c>
      <c r="G1281" s="132">
        <v>1</v>
      </c>
      <c r="H1281" s="132">
        <v>1</v>
      </c>
      <c r="I1281" s="132">
        <v>1</v>
      </c>
    </row>
    <row r="1282" spans="2:9" ht="15.6">
      <c r="B1282" s="96" t="s">
        <v>368</v>
      </c>
      <c r="C1282" s="132">
        <v>4</v>
      </c>
      <c r="D1282" s="132">
        <v>4</v>
      </c>
      <c r="E1282" s="132">
        <v>4</v>
      </c>
      <c r="F1282" s="132">
        <v>3</v>
      </c>
      <c r="G1282" s="132">
        <v>2</v>
      </c>
      <c r="H1282" s="132">
        <v>2</v>
      </c>
      <c r="I1282" s="132">
        <v>2</v>
      </c>
    </row>
    <row r="1283" spans="2:9">
      <c r="B1283" s="96" t="s">
        <v>373</v>
      </c>
      <c r="C1283" s="132">
        <v>1</v>
      </c>
      <c r="D1283" s="132">
        <v>1</v>
      </c>
      <c r="E1283" s="132">
        <v>1</v>
      </c>
      <c r="F1283" s="132">
        <v>1</v>
      </c>
      <c r="G1283" s="132">
        <v>1</v>
      </c>
      <c r="H1283" s="132">
        <v>1</v>
      </c>
      <c r="I1283" s="132">
        <v>1</v>
      </c>
    </row>
    <row r="1284" spans="2:9">
      <c r="B1284" s="96" t="s">
        <v>330</v>
      </c>
      <c r="C1284" s="132">
        <v>163</v>
      </c>
      <c r="D1284" s="132">
        <v>164</v>
      </c>
      <c r="E1284" s="132">
        <v>165</v>
      </c>
      <c r="F1284" s="132">
        <v>165</v>
      </c>
      <c r="G1284" s="132">
        <v>160</v>
      </c>
      <c r="H1284" s="132">
        <v>164</v>
      </c>
      <c r="I1284" s="132">
        <v>166</v>
      </c>
    </row>
    <row r="1285" spans="2:9">
      <c r="B1285" s="96" t="s">
        <v>331</v>
      </c>
      <c r="C1285" s="132">
        <v>317</v>
      </c>
      <c r="D1285" s="132">
        <v>314</v>
      </c>
      <c r="E1285" s="132">
        <v>300</v>
      </c>
      <c r="F1285" s="132">
        <v>296</v>
      </c>
      <c r="G1285" s="132">
        <v>298</v>
      </c>
      <c r="H1285" s="132">
        <v>299</v>
      </c>
      <c r="I1285" s="132">
        <v>306</v>
      </c>
    </row>
    <row r="1286" spans="2:9">
      <c r="B1286" s="96"/>
      <c r="C1286" s="132"/>
      <c r="D1286" s="132"/>
      <c r="E1286" s="132"/>
      <c r="F1286" s="132"/>
      <c r="G1286" s="132"/>
      <c r="H1286" s="132"/>
      <c r="I1286" s="132"/>
    </row>
    <row r="1287" spans="2:9">
      <c r="B1287" s="93" t="s">
        <v>371</v>
      </c>
      <c r="C1287" s="132">
        <v>486</v>
      </c>
      <c r="D1287" s="132">
        <v>484</v>
      </c>
      <c r="E1287" s="132">
        <v>471</v>
      </c>
      <c r="F1287" s="132">
        <v>466</v>
      </c>
      <c r="G1287" s="132">
        <v>462</v>
      </c>
      <c r="H1287" s="132">
        <v>467</v>
      </c>
      <c r="I1287" s="132">
        <v>476</v>
      </c>
    </row>
    <row r="1288" spans="2:9">
      <c r="B1288" s="96" t="s">
        <v>328</v>
      </c>
      <c r="C1288" s="132">
        <v>1</v>
      </c>
      <c r="D1288" s="132">
        <v>1</v>
      </c>
      <c r="E1288" s="132">
        <v>1</v>
      </c>
      <c r="F1288" s="132">
        <v>1</v>
      </c>
      <c r="G1288" s="132">
        <v>1</v>
      </c>
      <c r="H1288" s="132">
        <v>1</v>
      </c>
      <c r="I1288" s="132">
        <v>1</v>
      </c>
    </row>
    <row r="1289" spans="2:9">
      <c r="B1289" s="96" t="s">
        <v>372</v>
      </c>
      <c r="C1289" s="132">
        <v>4</v>
      </c>
      <c r="D1289" s="132">
        <v>4</v>
      </c>
      <c r="E1289" s="132">
        <v>4</v>
      </c>
      <c r="F1289" s="132">
        <v>3</v>
      </c>
      <c r="G1289" s="132">
        <v>2</v>
      </c>
      <c r="H1289" s="132">
        <v>2</v>
      </c>
      <c r="I1289" s="132">
        <v>2</v>
      </c>
    </row>
    <row r="1290" spans="2:9">
      <c r="B1290" s="96" t="s">
        <v>373</v>
      </c>
      <c r="C1290" s="132">
        <v>1</v>
      </c>
      <c r="D1290" s="132">
        <v>1</v>
      </c>
      <c r="E1290" s="132">
        <v>1</v>
      </c>
      <c r="F1290" s="132">
        <v>1</v>
      </c>
      <c r="G1290" s="132">
        <v>1</v>
      </c>
      <c r="H1290" s="132">
        <v>1</v>
      </c>
      <c r="I1290" s="132">
        <v>1</v>
      </c>
    </row>
    <row r="1291" spans="2:9">
      <c r="B1291" s="96" t="s">
        <v>330</v>
      </c>
      <c r="C1291" s="132">
        <v>163</v>
      </c>
      <c r="D1291" s="132">
        <v>164</v>
      </c>
      <c r="E1291" s="132">
        <v>165</v>
      </c>
      <c r="F1291" s="132">
        <v>165</v>
      </c>
      <c r="G1291" s="132">
        <v>160</v>
      </c>
      <c r="H1291" s="132">
        <v>164</v>
      </c>
      <c r="I1291" s="132">
        <v>166</v>
      </c>
    </row>
    <row r="1292" spans="2:9">
      <c r="B1292" s="96" t="s">
        <v>331</v>
      </c>
      <c r="C1292" s="132">
        <v>317</v>
      </c>
      <c r="D1292" s="132">
        <v>314</v>
      </c>
      <c r="E1292" s="132">
        <v>300</v>
      </c>
      <c r="F1292" s="132">
        <v>296</v>
      </c>
      <c r="G1292" s="132">
        <v>298</v>
      </c>
      <c r="H1292" s="132">
        <v>299</v>
      </c>
      <c r="I1292" s="132">
        <v>306</v>
      </c>
    </row>
    <row r="1293" spans="2:9">
      <c r="B1293" s="96"/>
      <c r="C1293" s="132"/>
      <c r="D1293" s="132"/>
      <c r="E1293" s="132"/>
      <c r="F1293" s="132"/>
      <c r="G1293" s="132"/>
      <c r="H1293" s="132"/>
      <c r="I1293" s="132"/>
    </row>
    <row r="1294" spans="2:9">
      <c r="B1294" s="93" t="s">
        <v>374</v>
      </c>
      <c r="C1294" s="132" t="s">
        <v>139</v>
      </c>
      <c r="D1294" s="132" t="s">
        <v>139</v>
      </c>
      <c r="E1294" s="132" t="s">
        <v>139</v>
      </c>
      <c r="F1294" s="132" t="s">
        <v>139</v>
      </c>
      <c r="G1294" s="132" t="s">
        <v>139</v>
      </c>
      <c r="H1294" s="132" t="s">
        <v>139</v>
      </c>
      <c r="I1294" s="132" t="s">
        <v>139</v>
      </c>
    </row>
    <row r="1295" spans="2:9">
      <c r="B1295" s="96" t="s">
        <v>328</v>
      </c>
      <c r="C1295" s="132" t="s">
        <v>139</v>
      </c>
      <c r="D1295" s="132" t="s">
        <v>139</v>
      </c>
      <c r="E1295" s="132" t="s">
        <v>139</v>
      </c>
      <c r="F1295" s="132" t="s">
        <v>139</v>
      </c>
      <c r="G1295" s="132" t="s">
        <v>139</v>
      </c>
      <c r="H1295" s="132" t="s">
        <v>139</v>
      </c>
      <c r="I1295" s="132" t="s">
        <v>139</v>
      </c>
    </row>
    <row r="1296" spans="2:9">
      <c r="B1296" s="96" t="s">
        <v>372</v>
      </c>
      <c r="C1296" s="132" t="s">
        <v>139</v>
      </c>
      <c r="D1296" s="132" t="s">
        <v>139</v>
      </c>
      <c r="E1296" s="132" t="s">
        <v>139</v>
      </c>
      <c r="F1296" s="132" t="s">
        <v>139</v>
      </c>
      <c r="G1296" s="132" t="s">
        <v>139</v>
      </c>
      <c r="H1296" s="132" t="s">
        <v>139</v>
      </c>
      <c r="I1296" s="132" t="s">
        <v>139</v>
      </c>
    </row>
    <row r="1297" spans="2:9">
      <c r="B1297" s="96" t="s">
        <v>373</v>
      </c>
      <c r="C1297" s="132" t="s">
        <v>139</v>
      </c>
      <c r="D1297" s="132" t="s">
        <v>139</v>
      </c>
      <c r="E1297" s="930" t="s">
        <v>139</v>
      </c>
      <c r="F1297" s="132" t="s">
        <v>139</v>
      </c>
      <c r="G1297" s="132" t="s">
        <v>139</v>
      </c>
      <c r="H1297" s="132" t="s">
        <v>139</v>
      </c>
      <c r="I1297" s="132" t="s">
        <v>139</v>
      </c>
    </row>
    <row r="1298" spans="2:9">
      <c r="B1298" s="96" t="s">
        <v>330</v>
      </c>
      <c r="C1298" s="132" t="s">
        <v>139</v>
      </c>
      <c r="D1298" s="132" t="s">
        <v>139</v>
      </c>
      <c r="E1298" s="132" t="s">
        <v>139</v>
      </c>
      <c r="F1298" s="132" t="s">
        <v>139</v>
      </c>
      <c r="G1298" s="132" t="s">
        <v>139</v>
      </c>
      <c r="H1298" s="132" t="s">
        <v>139</v>
      </c>
      <c r="I1298" s="132" t="s">
        <v>139</v>
      </c>
    </row>
    <row r="1299" spans="2:9" ht="15" thickBot="1">
      <c r="B1299" s="834" t="s">
        <v>331</v>
      </c>
      <c r="C1299" s="105" t="s">
        <v>139</v>
      </c>
      <c r="D1299" s="105" t="s">
        <v>139</v>
      </c>
      <c r="E1299" s="105" t="s">
        <v>139</v>
      </c>
      <c r="F1299" s="105" t="s">
        <v>139</v>
      </c>
      <c r="G1299" s="105" t="s">
        <v>139</v>
      </c>
      <c r="H1299" s="105" t="s">
        <v>139</v>
      </c>
      <c r="I1299" s="105" t="s">
        <v>139</v>
      </c>
    </row>
    <row r="1300" spans="2:9" ht="15" thickTop="1">
      <c r="B1300" s="1320" t="s">
        <v>1350</v>
      </c>
      <c r="C1300" s="1320"/>
      <c r="D1300" s="1320"/>
      <c r="E1300" s="1320"/>
      <c r="F1300" s="1320"/>
      <c r="G1300" s="1320"/>
      <c r="H1300" s="1320"/>
      <c r="I1300" s="1320"/>
    </row>
    <row r="1301" spans="2:9">
      <c r="B1301" s="1334" t="s">
        <v>1351</v>
      </c>
      <c r="C1301" s="1334"/>
      <c r="D1301" s="1334"/>
      <c r="E1301" s="1334"/>
      <c r="F1301" s="1334"/>
      <c r="G1301" s="1334"/>
      <c r="H1301" s="1334"/>
      <c r="I1301" s="1334"/>
    </row>
    <row r="1302" spans="2:9">
      <c r="B1302" s="134"/>
    </row>
    <row r="1303" spans="2:9">
      <c r="B1303" s="1319" t="s">
        <v>54</v>
      </c>
      <c r="C1303" s="1319"/>
      <c r="D1303" s="1319"/>
      <c r="E1303" s="1319"/>
      <c r="F1303" s="1319"/>
      <c r="G1303" s="1319"/>
      <c r="H1303" s="1319"/>
      <c r="I1303" s="1319"/>
    </row>
    <row r="1304" spans="2:9">
      <c r="B1304" s="803" t="s">
        <v>53</v>
      </c>
    </row>
    <row r="1305" spans="2:9">
      <c r="B1305" s="134" t="s">
        <v>376</v>
      </c>
    </row>
    <row r="1306" spans="2:9">
      <c r="B1306" s="134"/>
    </row>
    <row r="1307" spans="2:9">
      <c r="B1307" s="16"/>
      <c r="C1307" s="17">
        <v>2014</v>
      </c>
      <c r="D1307" s="17">
        <v>2015</v>
      </c>
      <c r="E1307" s="17">
        <v>2016</v>
      </c>
      <c r="F1307" s="17">
        <v>2017</v>
      </c>
      <c r="G1307" s="17">
        <v>2018</v>
      </c>
      <c r="H1307" s="17">
        <v>2019</v>
      </c>
      <c r="I1307" s="17">
        <v>2020</v>
      </c>
    </row>
    <row r="1308" spans="2:9" ht="15.6">
      <c r="B1308" s="92" t="s">
        <v>1339</v>
      </c>
    </row>
    <row r="1309" spans="2:9">
      <c r="B1309" s="835" t="s">
        <v>378</v>
      </c>
      <c r="C1309" s="36">
        <v>1.3220000000000001</v>
      </c>
      <c r="D1309" s="36">
        <v>1.337</v>
      </c>
      <c r="E1309" s="36">
        <v>1.387</v>
      </c>
      <c r="F1309" s="36">
        <v>1.423</v>
      </c>
      <c r="G1309" s="943" t="s">
        <v>139</v>
      </c>
      <c r="H1309" s="943" t="s">
        <v>139</v>
      </c>
      <c r="I1309" s="36" t="s">
        <v>139</v>
      </c>
    </row>
    <row r="1310" spans="2:9">
      <c r="B1310" s="836" t="s">
        <v>291</v>
      </c>
      <c r="C1310" s="36">
        <v>0.158</v>
      </c>
      <c r="D1310" s="36">
        <v>0.16300000000000001</v>
      </c>
      <c r="E1310" s="36">
        <v>0.17899999999999999</v>
      </c>
      <c r="F1310" s="36">
        <v>0.2</v>
      </c>
      <c r="G1310" s="943" t="s">
        <v>139</v>
      </c>
      <c r="H1310" s="943" t="s">
        <v>139</v>
      </c>
      <c r="I1310" s="36" t="s">
        <v>139</v>
      </c>
    </row>
    <row r="1311" spans="2:9">
      <c r="B1311" s="837" t="s">
        <v>292</v>
      </c>
      <c r="C1311" s="356">
        <v>0</v>
      </c>
      <c r="D1311" s="356">
        <v>0</v>
      </c>
      <c r="E1311" s="356">
        <v>0</v>
      </c>
      <c r="F1311" s="356">
        <v>0</v>
      </c>
      <c r="G1311" s="356" t="s">
        <v>139</v>
      </c>
      <c r="H1311" s="356" t="s">
        <v>139</v>
      </c>
      <c r="I1311" s="356" t="s">
        <v>139</v>
      </c>
    </row>
    <row r="1312" spans="2:9">
      <c r="B1312" s="837" t="s">
        <v>293</v>
      </c>
      <c r="C1312" s="36">
        <v>0.158</v>
      </c>
      <c r="D1312" s="36">
        <v>0.16300000000000001</v>
      </c>
      <c r="E1312" s="36">
        <v>0.17899999999999999</v>
      </c>
      <c r="F1312" s="36">
        <v>0.2</v>
      </c>
      <c r="G1312" s="943" t="s">
        <v>139</v>
      </c>
      <c r="H1312" s="943" t="s">
        <v>139</v>
      </c>
      <c r="I1312" s="36" t="s">
        <v>139</v>
      </c>
    </row>
    <row r="1313" spans="1:10">
      <c r="B1313" s="836" t="s">
        <v>294</v>
      </c>
      <c r="C1313" s="36">
        <v>1.1639999999999999</v>
      </c>
      <c r="D1313" s="36">
        <v>1.1739999999999999</v>
      </c>
      <c r="E1313" s="36">
        <v>1.208</v>
      </c>
      <c r="F1313" s="36">
        <v>1.2230000000000001</v>
      </c>
      <c r="G1313" s="943" t="s">
        <v>139</v>
      </c>
      <c r="H1313" s="943" t="s">
        <v>139</v>
      </c>
      <c r="I1313" s="36" t="s">
        <v>139</v>
      </c>
    </row>
    <row r="1314" spans="1:10">
      <c r="B1314" s="836" t="s">
        <v>236</v>
      </c>
      <c r="C1314" s="36">
        <v>0</v>
      </c>
      <c r="D1314" s="36">
        <v>0</v>
      </c>
      <c r="E1314" s="36">
        <v>0</v>
      </c>
      <c r="F1314" s="36">
        <v>0</v>
      </c>
      <c r="G1314" s="943" t="s">
        <v>139</v>
      </c>
      <c r="H1314" s="943" t="s">
        <v>139</v>
      </c>
      <c r="I1314" s="36" t="s">
        <v>139</v>
      </c>
    </row>
    <row r="1315" spans="1:10" s="911" customFormat="1">
      <c r="A1315" s="14"/>
      <c r="B1315" s="836"/>
      <c r="C1315" s="36"/>
      <c r="D1315" s="36"/>
      <c r="E1315" s="36"/>
      <c r="F1315" s="36"/>
      <c r="G1315" s="36"/>
      <c r="H1315" s="36"/>
      <c r="I1315" s="36"/>
      <c r="J1315" s="14"/>
    </row>
    <row r="1316" spans="1:10" s="911" customFormat="1">
      <c r="A1316" s="14"/>
      <c r="B1316" s="92" t="s">
        <v>1465</v>
      </c>
      <c r="C1316" s="14"/>
      <c r="D1316" s="14"/>
      <c r="E1316" s="14"/>
      <c r="F1316" s="14"/>
      <c r="G1316" s="14"/>
      <c r="H1316" s="14"/>
      <c r="I1316" s="14"/>
      <c r="J1316" s="14"/>
    </row>
    <row r="1317" spans="1:10" s="911" customFormat="1">
      <c r="A1317" s="14"/>
      <c r="B1317" s="835" t="s">
        <v>378</v>
      </c>
      <c r="C1317" s="36" t="s">
        <v>139</v>
      </c>
      <c r="D1317" s="36" t="s">
        <v>139</v>
      </c>
      <c r="E1317" s="36" t="s">
        <v>139</v>
      </c>
      <c r="F1317" s="36" t="s">
        <v>139</v>
      </c>
      <c r="G1317" s="36">
        <v>1.403</v>
      </c>
      <c r="H1317" s="36">
        <v>1.58</v>
      </c>
      <c r="I1317" s="36">
        <v>2.1310000000000002</v>
      </c>
      <c r="J1317" s="14"/>
    </row>
    <row r="1318" spans="1:10" s="911" customFormat="1">
      <c r="A1318" s="14"/>
      <c r="B1318" s="836" t="s">
        <v>291</v>
      </c>
      <c r="C1318" s="36" t="s">
        <v>139</v>
      </c>
      <c r="D1318" s="36" t="s">
        <v>139</v>
      </c>
      <c r="E1318" s="36" t="s">
        <v>139</v>
      </c>
      <c r="F1318" s="36" t="s">
        <v>139</v>
      </c>
      <c r="G1318" s="36">
        <v>0.159</v>
      </c>
      <c r="H1318" s="36">
        <v>0.158</v>
      </c>
      <c r="I1318" s="36">
        <v>9.6000000000000002E-2</v>
      </c>
      <c r="J1318" s="14"/>
    </row>
    <row r="1319" spans="1:10" s="911" customFormat="1">
      <c r="A1319" s="14"/>
      <c r="B1319" s="837" t="s">
        <v>292</v>
      </c>
      <c r="C1319" s="356" t="s">
        <v>139</v>
      </c>
      <c r="D1319" s="356" t="s">
        <v>139</v>
      </c>
      <c r="E1319" s="356" t="s">
        <v>139</v>
      </c>
      <c r="F1319" s="356" t="s">
        <v>139</v>
      </c>
      <c r="G1319" s="356">
        <v>0</v>
      </c>
      <c r="H1319" s="356">
        <v>0</v>
      </c>
      <c r="I1319" s="356">
        <v>0</v>
      </c>
      <c r="J1319" s="14"/>
    </row>
    <row r="1320" spans="1:10" s="911" customFormat="1">
      <c r="A1320" s="14"/>
      <c r="B1320" s="837" t="s">
        <v>293</v>
      </c>
      <c r="C1320" s="36" t="s">
        <v>139</v>
      </c>
      <c r="D1320" s="36" t="s">
        <v>139</v>
      </c>
      <c r="E1320" s="36" t="s">
        <v>139</v>
      </c>
      <c r="F1320" s="36" t="s">
        <v>139</v>
      </c>
      <c r="G1320" s="36">
        <v>0.159</v>
      </c>
      <c r="H1320" s="36">
        <v>0.158</v>
      </c>
      <c r="I1320" s="36">
        <v>9.6000000000000002E-2</v>
      </c>
      <c r="J1320" s="14"/>
    </row>
    <row r="1321" spans="1:10" s="911" customFormat="1">
      <c r="A1321" s="14"/>
      <c r="B1321" s="836" t="s">
        <v>294</v>
      </c>
      <c r="C1321" s="36" t="s">
        <v>139</v>
      </c>
      <c r="D1321" s="36" t="s">
        <v>139</v>
      </c>
      <c r="E1321" s="36" t="s">
        <v>139</v>
      </c>
      <c r="F1321" s="36" t="s">
        <v>139</v>
      </c>
      <c r="G1321" s="36">
        <v>1.244</v>
      </c>
      <c r="H1321" s="36">
        <v>1.4219999999999999</v>
      </c>
      <c r="I1321" s="36">
        <v>2.0350000000000001</v>
      </c>
      <c r="J1321" s="14"/>
    </row>
    <row r="1322" spans="1:10" s="911" customFormat="1">
      <c r="A1322" s="14"/>
      <c r="B1322" s="836" t="s">
        <v>236</v>
      </c>
      <c r="C1322" s="36" t="s">
        <v>139</v>
      </c>
      <c r="D1322" s="36" t="s">
        <v>139</v>
      </c>
      <c r="E1322" s="36" t="s">
        <v>139</v>
      </c>
      <c r="F1322" s="36" t="s">
        <v>139</v>
      </c>
      <c r="G1322" s="36">
        <v>0</v>
      </c>
      <c r="H1322" s="36">
        <v>0</v>
      </c>
      <c r="I1322" s="36">
        <v>0</v>
      </c>
      <c r="J1322" s="14"/>
    </row>
    <row r="1323" spans="1:10" s="911" customFormat="1">
      <c r="A1323" s="14"/>
      <c r="B1323" s="836"/>
      <c r="C1323" s="36"/>
      <c r="D1323" s="36"/>
      <c r="E1323" s="36"/>
      <c r="F1323" s="36"/>
      <c r="G1323" s="36"/>
      <c r="H1323" s="36"/>
      <c r="I1323" s="36"/>
      <c r="J1323" s="14"/>
    </row>
    <row r="1324" spans="1:10">
      <c r="B1324" s="838" t="s">
        <v>1337</v>
      </c>
      <c r="C1324" s="36"/>
      <c r="D1324" s="36"/>
      <c r="E1324" s="36"/>
      <c r="F1324" s="36"/>
      <c r="G1324" s="36"/>
      <c r="H1324" s="36"/>
      <c r="I1324" s="36"/>
    </row>
    <row r="1325" spans="1:10">
      <c r="B1325" s="835" t="s">
        <v>378</v>
      </c>
      <c r="C1325" s="36">
        <v>3272.0410000000002</v>
      </c>
      <c r="D1325" s="36">
        <v>7430.1170000000002</v>
      </c>
      <c r="E1325" s="36">
        <v>9174.85</v>
      </c>
      <c r="F1325" s="36">
        <v>10234.174999999999</v>
      </c>
      <c r="G1325" s="36">
        <v>16715.026000000002</v>
      </c>
      <c r="H1325" s="36">
        <v>24492.146000000001</v>
      </c>
      <c r="I1325" s="36">
        <v>37115.842000000004</v>
      </c>
    </row>
    <row r="1326" spans="1:10">
      <c r="B1326" s="836" t="s">
        <v>291</v>
      </c>
      <c r="C1326" s="36">
        <v>3272.0410000000002</v>
      </c>
      <c r="D1326" s="36">
        <v>7430.1170000000002</v>
      </c>
      <c r="E1326" s="36">
        <v>9174.85</v>
      </c>
      <c r="F1326" s="36">
        <v>10234.174999999999</v>
      </c>
      <c r="G1326" s="36">
        <v>16715.026000000002</v>
      </c>
      <c r="H1326" s="36">
        <v>24492.146000000001</v>
      </c>
      <c r="I1326" s="36">
        <v>37115.842000000004</v>
      </c>
    </row>
    <row r="1327" spans="1:10">
      <c r="B1327" s="837" t="s">
        <v>292</v>
      </c>
      <c r="C1327" s="36">
        <v>358.1</v>
      </c>
      <c r="D1327" s="36">
        <v>616.97199999999998</v>
      </c>
      <c r="E1327" s="36">
        <v>785.65453741928764</v>
      </c>
      <c r="F1327" s="36">
        <v>1729.6880000000001</v>
      </c>
      <c r="G1327" s="36">
        <v>2825.0230000000001</v>
      </c>
      <c r="H1327" s="36">
        <v>2265.0149999999999</v>
      </c>
      <c r="I1327" s="36">
        <v>2948.5230000000001</v>
      </c>
    </row>
    <row r="1328" spans="1:10">
      <c r="B1328" s="837" t="s">
        <v>293</v>
      </c>
      <c r="C1328" s="36">
        <v>2913.9409999999998</v>
      </c>
      <c r="D1328" s="36">
        <v>6813.1450000000004</v>
      </c>
      <c r="E1328" s="36">
        <v>8389.195462580712</v>
      </c>
      <c r="F1328" s="36">
        <v>8504.4869999999992</v>
      </c>
      <c r="G1328" s="36">
        <v>13890.003000000001</v>
      </c>
      <c r="H1328" s="36">
        <v>22227.131000000001</v>
      </c>
      <c r="I1328" s="36">
        <v>34167.319000000003</v>
      </c>
    </row>
    <row r="1329" spans="2:9">
      <c r="B1329" s="836" t="s">
        <v>294</v>
      </c>
      <c r="C1329" s="36" t="s">
        <v>139</v>
      </c>
      <c r="D1329" s="36" t="s">
        <v>139</v>
      </c>
      <c r="E1329" s="36" t="s">
        <v>139</v>
      </c>
      <c r="F1329" s="36" t="s">
        <v>139</v>
      </c>
      <c r="G1329" s="36" t="s">
        <v>139</v>
      </c>
      <c r="H1329" s="36" t="s">
        <v>139</v>
      </c>
      <c r="I1329" s="36">
        <v>0</v>
      </c>
    </row>
    <row r="1330" spans="2:9">
      <c r="B1330" s="836" t="s">
        <v>236</v>
      </c>
      <c r="C1330" s="36" t="s">
        <v>139</v>
      </c>
      <c r="D1330" s="36" t="s">
        <v>139</v>
      </c>
      <c r="E1330" s="36" t="s">
        <v>139</v>
      </c>
      <c r="F1330" s="36" t="s">
        <v>139</v>
      </c>
      <c r="G1330" s="36" t="s">
        <v>139</v>
      </c>
      <c r="H1330" s="36" t="s">
        <v>139</v>
      </c>
      <c r="I1330" s="36">
        <v>0</v>
      </c>
    </row>
    <row r="1331" spans="2:9">
      <c r="B1331" s="835"/>
      <c r="C1331" s="36"/>
      <c r="D1331" s="36"/>
      <c r="E1331" s="36"/>
      <c r="F1331" s="36"/>
      <c r="G1331" s="36"/>
      <c r="H1331" s="36"/>
      <c r="I1331" s="36"/>
    </row>
    <row r="1332" spans="2:9">
      <c r="B1332" s="838" t="s">
        <v>1348</v>
      </c>
      <c r="C1332" s="36"/>
      <c r="D1332" s="36"/>
      <c r="E1332" s="36"/>
      <c r="F1332" s="36"/>
      <c r="G1332" s="36"/>
      <c r="H1332" s="36"/>
      <c r="I1332" s="36"/>
    </row>
    <row r="1333" spans="2:9" ht="15.6">
      <c r="B1333" s="835" t="s">
        <v>1352</v>
      </c>
      <c r="C1333" s="36">
        <v>0.38800000000000001</v>
      </c>
      <c r="D1333" s="36">
        <v>0.35900000000000021</v>
      </c>
      <c r="E1333" s="36">
        <v>0.34700000000000036</v>
      </c>
      <c r="F1333" s="36">
        <v>0.32599999999999951</v>
      </c>
      <c r="G1333" s="36">
        <v>0.378</v>
      </c>
      <c r="H1333" s="36">
        <v>0.39</v>
      </c>
      <c r="I1333" s="36">
        <v>0.377</v>
      </c>
    </row>
    <row r="1334" spans="2:9">
      <c r="B1334" s="836" t="s">
        <v>291</v>
      </c>
      <c r="C1334" s="36">
        <v>0.38800000000000001</v>
      </c>
      <c r="D1334" s="36">
        <v>0.35900000000000021</v>
      </c>
      <c r="E1334" s="36">
        <v>0.34700000000000036</v>
      </c>
      <c r="F1334" s="36">
        <v>0.32599999999999951</v>
      </c>
      <c r="G1334" s="36">
        <v>0.378</v>
      </c>
      <c r="H1334" s="36">
        <v>0.39</v>
      </c>
      <c r="I1334" s="36">
        <v>0.377</v>
      </c>
    </row>
    <row r="1335" spans="2:9">
      <c r="B1335" s="837" t="s">
        <v>292</v>
      </c>
      <c r="C1335" s="36">
        <v>3.0000000000000001E-3</v>
      </c>
      <c r="D1335" s="36">
        <v>1.9052323508062E-3</v>
      </c>
      <c r="E1335" s="36">
        <v>2.0438940799433801E-3</v>
      </c>
      <c r="F1335" s="36">
        <v>1.5505127526295301E-3</v>
      </c>
      <c r="G1335" s="36">
        <v>2E-3</v>
      </c>
      <c r="H1335" s="36">
        <v>1E-3</v>
      </c>
      <c r="I1335" s="36">
        <v>2.8228055705369699E-3</v>
      </c>
    </row>
    <row r="1336" spans="2:9">
      <c r="B1336" s="837" t="s">
        <v>293</v>
      </c>
      <c r="C1336" s="36">
        <v>0.38500000000000001</v>
      </c>
      <c r="D1336" s="36">
        <v>0.35709476764919401</v>
      </c>
      <c r="E1336" s="36">
        <v>0.34495610592005699</v>
      </c>
      <c r="F1336" s="36">
        <v>0.32444948724736999</v>
      </c>
      <c r="G1336" s="36">
        <v>0.376</v>
      </c>
      <c r="H1336" s="36">
        <v>0.38900000000000001</v>
      </c>
      <c r="I1336" s="36">
        <v>0.37417719442946301</v>
      </c>
    </row>
    <row r="1337" spans="2:9">
      <c r="B1337" s="836" t="s">
        <v>294</v>
      </c>
      <c r="C1337" s="36" t="s">
        <v>139</v>
      </c>
      <c r="D1337" s="36" t="s">
        <v>139</v>
      </c>
      <c r="E1337" s="36" t="s">
        <v>139</v>
      </c>
      <c r="F1337" s="36" t="s">
        <v>139</v>
      </c>
      <c r="G1337" s="36" t="s">
        <v>139</v>
      </c>
      <c r="H1337" s="36" t="s">
        <v>139</v>
      </c>
      <c r="I1337" s="36" t="s">
        <v>139</v>
      </c>
    </row>
    <row r="1338" spans="2:9" ht="15" thickBot="1">
      <c r="B1338" s="839" t="s">
        <v>236</v>
      </c>
      <c r="C1338" s="23" t="s">
        <v>139</v>
      </c>
      <c r="D1338" s="23" t="s">
        <v>139</v>
      </c>
      <c r="E1338" s="23" t="s">
        <v>139</v>
      </c>
      <c r="F1338" s="23" t="s">
        <v>139</v>
      </c>
      <c r="G1338" s="23" t="s">
        <v>139</v>
      </c>
      <c r="H1338" s="23" t="s">
        <v>139</v>
      </c>
      <c r="I1338" s="23" t="s">
        <v>139</v>
      </c>
    </row>
    <row r="1339" spans="2:9" ht="15" thickTop="1">
      <c r="B1339" s="1337" t="s">
        <v>1350</v>
      </c>
      <c r="C1339" s="1337"/>
      <c r="D1339" s="1337"/>
      <c r="E1339" s="1337"/>
      <c r="F1339" s="1337"/>
      <c r="G1339" s="1337"/>
      <c r="H1339" s="1337"/>
      <c r="I1339" s="1337"/>
    </row>
    <row r="1340" spans="2:9">
      <c r="B1340" s="1338" t="s">
        <v>1353</v>
      </c>
      <c r="C1340" s="1338"/>
      <c r="D1340" s="1338"/>
      <c r="E1340" s="1338"/>
      <c r="F1340" s="1338"/>
      <c r="G1340" s="1338"/>
      <c r="H1340" s="1338"/>
      <c r="I1340" s="1338"/>
    </row>
    <row r="1341" spans="2:9">
      <c r="B1341" s="840"/>
      <c r="C1341" s="38"/>
      <c r="D1341" s="38"/>
      <c r="E1341" s="38"/>
      <c r="F1341" s="38"/>
      <c r="G1341" s="38"/>
      <c r="H1341" s="38"/>
      <c r="I1341" s="38"/>
    </row>
    <row r="1342" spans="2:9">
      <c r="B1342" s="1339" t="s">
        <v>56</v>
      </c>
      <c r="C1342" s="1339"/>
      <c r="D1342" s="1339"/>
      <c r="E1342" s="1339"/>
      <c r="F1342" s="1339"/>
      <c r="G1342" s="1339"/>
      <c r="H1342" s="1339"/>
      <c r="I1342" s="1339"/>
    </row>
    <row r="1343" spans="2:9">
      <c r="B1343" s="841" t="s">
        <v>55</v>
      </c>
      <c r="C1343" s="38"/>
      <c r="D1343" s="38"/>
      <c r="E1343" s="38"/>
      <c r="F1343" s="38"/>
      <c r="G1343" s="38"/>
      <c r="H1343" s="38"/>
      <c r="I1343" s="38"/>
    </row>
    <row r="1344" spans="2:9">
      <c r="B1344" s="842" t="s">
        <v>379</v>
      </c>
      <c r="C1344" s="38"/>
      <c r="D1344" s="38"/>
      <c r="E1344" s="38"/>
      <c r="F1344" s="38"/>
      <c r="G1344" s="38"/>
      <c r="H1344" s="38"/>
      <c r="I1344" s="38"/>
    </row>
    <row r="1345" spans="1:10">
      <c r="B1345" s="843"/>
      <c r="C1345" s="38"/>
      <c r="D1345" s="38"/>
      <c r="E1345" s="38"/>
      <c r="F1345" s="38"/>
      <c r="G1345" s="38"/>
      <c r="H1345" s="38"/>
      <c r="I1345" s="38"/>
    </row>
    <row r="1346" spans="1:10">
      <c r="B1346" s="844"/>
      <c r="C1346" s="17">
        <v>2014</v>
      </c>
      <c r="D1346" s="17">
        <v>2015</v>
      </c>
      <c r="E1346" s="17">
        <v>2016</v>
      </c>
      <c r="F1346" s="17">
        <v>2017</v>
      </c>
      <c r="G1346" s="17">
        <v>2018</v>
      </c>
      <c r="H1346" s="17">
        <v>2019</v>
      </c>
      <c r="I1346" s="17">
        <v>2020</v>
      </c>
    </row>
    <row r="1347" spans="1:10" ht="15.6">
      <c r="B1347" s="838" t="s">
        <v>1339</v>
      </c>
      <c r="C1347" s="38"/>
      <c r="D1347" s="38"/>
      <c r="E1347" s="38"/>
      <c r="F1347" s="38"/>
      <c r="G1347" s="38"/>
      <c r="H1347" s="38"/>
      <c r="I1347" s="38"/>
    </row>
    <row r="1348" spans="1:10">
      <c r="B1348" s="835" t="s">
        <v>380</v>
      </c>
      <c r="C1348" s="36">
        <v>471337.24550898204</v>
      </c>
      <c r="D1348" s="36">
        <v>283439.01095677988</v>
      </c>
      <c r="E1348" s="36">
        <v>368590.63723017112</v>
      </c>
      <c r="F1348" s="36">
        <v>516493.72435395455</v>
      </c>
      <c r="G1348" s="943" t="s">
        <v>139</v>
      </c>
      <c r="H1348" s="943" t="s">
        <v>139</v>
      </c>
      <c r="I1348" s="943" t="s">
        <v>139</v>
      </c>
    </row>
    <row r="1349" spans="1:10">
      <c r="B1349" s="836" t="s">
        <v>291</v>
      </c>
      <c r="C1349" s="36">
        <v>1917.967469316686</v>
      </c>
      <c r="D1349" s="36">
        <v>2197.4080363404923</v>
      </c>
      <c r="E1349" s="36">
        <v>2276.6597910831683</v>
      </c>
      <c r="F1349" s="36">
        <v>2870.9108848864525</v>
      </c>
      <c r="G1349" s="943" t="s">
        <v>139</v>
      </c>
      <c r="H1349" s="943" t="s">
        <v>139</v>
      </c>
      <c r="I1349" s="943" t="s">
        <v>139</v>
      </c>
    </row>
    <row r="1350" spans="1:10">
      <c r="B1350" s="837" t="s">
        <v>292</v>
      </c>
      <c r="C1350" s="36">
        <v>0</v>
      </c>
      <c r="D1350" s="36">
        <v>0</v>
      </c>
      <c r="E1350" s="36">
        <v>0</v>
      </c>
      <c r="F1350" s="36">
        <v>0</v>
      </c>
      <c r="G1350" s="943" t="s">
        <v>139</v>
      </c>
      <c r="H1350" s="943" t="s">
        <v>139</v>
      </c>
      <c r="I1350" s="943" t="s">
        <v>139</v>
      </c>
    </row>
    <row r="1351" spans="1:10">
      <c r="B1351" s="837" t="s">
        <v>293</v>
      </c>
      <c r="C1351" s="36">
        <v>1917.967469316686</v>
      </c>
      <c r="D1351" s="36">
        <v>2197.4080363404923</v>
      </c>
      <c r="E1351" s="36">
        <v>2276.6597910831683</v>
      </c>
      <c r="F1351" s="36">
        <v>2870.9108848864525</v>
      </c>
      <c r="G1351" s="943" t="s">
        <v>139</v>
      </c>
      <c r="H1351" s="943" t="s">
        <v>139</v>
      </c>
      <c r="I1351" s="943" t="s">
        <v>139</v>
      </c>
    </row>
    <row r="1352" spans="1:10">
      <c r="B1352" s="836" t="s">
        <v>294</v>
      </c>
      <c r="C1352" s="36">
        <v>469419.27803966543</v>
      </c>
      <c r="D1352" s="36">
        <v>281241.60292043933</v>
      </c>
      <c r="E1352" s="36">
        <v>366313.97743908787</v>
      </c>
      <c r="F1352" s="36">
        <v>513622.81346906815</v>
      </c>
      <c r="G1352" s="943" t="s">
        <v>139</v>
      </c>
      <c r="H1352" s="943" t="s">
        <v>139</v>
      </c>
      <c r="I1352" s="943" t="s">
        <v>139</v>
      </c>
    </row>
    <row r="1353" spans="1:10">
      <c r="B1353" s="836" t="s">
        <v>236</v>
      </c>
      <c r="C1353" s="36">
        <v>0</v>
      </c>
      <c r="D1353" s="36">
        <v>0</v>
      </c>
      <c r="E1353" s="36">
        <v>0</v>
      </c>
      <c r="F1353" s="36">
        <v>0</v>
      </c>
      <c r="G1353" s="943" t="s">
        <v>139</v>
      </c>
      <c r="H1353" s="943" t="s">
        <v>139</v>
      </c>
      <c r="I1353" s="943" t="s">
        <v>139</v>
      </c>
    </row>
    <row r="1354" spans="1:10" s="911" customFormat="1">
      <c r="A1354" s="14"/>
      <c r="B1354" s="836"/>
      <c r="C1354" s="36"/>
      <c r="D1354" s="36"/>
      <c r="E1354" s="36"/>
      <c r="F1354" s="36"/>
      <c r="G1354" s="943"/>
      <c r="H1354" s="943"/>
      <c r="I1354" s="943"/>
      <c r="J1354" s="14"/>
    </row>
    <row r="1355" spans="1:10" s="911" customFormat="1">
      <c r="A1355" s="14"/>
      <c r="B1355" s="838" t="s">
        <v>1465</v>
      </c>
      <c r="C1355" s="38"/>
      <c r="D1355" s="38"/>
      <c r="E1355" s="38"/>
      <c r="F1355" s="38"/>
      <c r="G1355" s="1075"/>
      <c r="H1355" s="1075"/>
      <c r="I1355" s="1075"/>
      <c r="J1355" s="14"/>
    </row>
    <row r="1356" spans="1:10" s="911" customFormat="1">
      <c r="A1356" s="14"/>
      <c r="B1356" s="835" t="s">
        <v>380</v>
      </c>
      <c r="C1356" s="878" t="s">
        <v>139</v>
      </c>
      <c r="D1356" s="878" t="s">
        <v>139</v>
      </c>
      <c r="E1356" s="878" t="s">
        <v>139</v>
      </c>
      <c r="F1356" s="878" t="s">
        <v>139</v>
      </c>
      <c r="G1356" s="943">
        <v>510979.82075792708</v>
      </c>
      <c r="H1356" s="943">
        <v>653794.14735794452</v>
      </c>
      <c r="I1356" s="943">
        <v>612711.78465064487</v>
      </c>
      <c r="J1356" s="14"/>
    </row>
    <row r="1357" spans="1:10" s="911" customFormat="1">
      <c r="A1357" s="14"/>
      <c r="B1357" s="836" t="s">
        <v>291</v>
      </c>
      <c r="C1357" s="878" t="s">
        <v>139</v>
      </c>
      <c r="D1357" s="878" t="s">
        <v>139</v>
      </c>
      <c r="E1357" s="878" t="s">
        <v>139</v>
      </c>
      <c r="F1357" s="878" t="s">
        <v>139</v>
      </c>
      <c r="G1357" s="943">
        <v>389.00750111877016</v>
      </c>
      <c r="H1357" s="943">
        <v>109.29816385798637</v>
      </c>
      <c r="I1357" s="943">
        <v>58.861416320911992</v>
      </c>
      <c r="J1357" s="14"/>
    </row>
    <row r="1358" spans="1:10" s="911" customFormat="1">
      <c r="A1358" s="14"/>
      <c r="B1358" s="837" t="s">
        <v>292</v>
      </c>
      <c r="C1358" s="878" t="s">
        <v>139</v>
      </c>
      <c r="D1358" s="878" t="s">
        <v>139</v>
      </c>
      <c r="E1358" s="878" t="s">
        <v>139</v>
      </c>
      <c r="F1358" s="878" t="s">
        <v>139</v>
      </c>
      <c r="G1358" s="943">
        <v>0</v>
      </c>
      <c r="H1358" s="943">
        <v>0</v>
      </c>
      <c r="I1358" s="943">
        <v>0</v>
      </c>
      <c r="J1358" s="14"/>
    </row>
    <row r="1359" spans="1:10" s="911" customFormat="1">
      <c r="A1359" s="14"/>
      <c r="B1359" s="837" t="s">
        <v>293</v>
      </c>
      <c r="C1359" s="878" t="s">
        <v>139</v>
      </c>
      <c r="D1359" s="878" t="s">
        <v>139</v>
      </c>
      <c r="E1359" s="878" t="s">
        <v>139</v>
      </c>
      <c r="F1359" s="878" t="s">
        <v>139</v>
      </c>
      <c r="G1359" s="943">
        <v>389.00750111877016</v>
      </c>
      <c r="H1359" s="943">
        <v>109.29816385798637</v>
      </c>
      <c r="I1359" s="943">
        <v>58.861416320911992</v>
      </c>
      <c r="J1359" s="14"/>
    </row>
    <row r="1360" spans="1:10" s="911" customFormat="1">
      <c r="A1360" s="14"/>
      <c r="B1360" s="836" t="s">
        <v>294</v>
      </c>
      <c r="C1360" s="878" t="s">
        <v>139</v>
      </c>
      <c r="D1360" s="878" t="s">
        <v>139</v>
      </c>
      <c r="E1360" s="878" t="s">
        <v>139</v>
      </c>
      <c r="F1360" s="878" t="s">
        <v>139</v>
      </c>
      <c r="G1360" s="943">
        <v>510590.81325680832</v>
      </c>
      <c r="H1360" s="943">
        <v>653684.84919408651</v>
      </c>
      <c r="I1360" s="943">
        <v>612652.92323432397</v>
      </c>
      <c r="J1360" s="14"/>
    </row>
    <row r="1361" spans="1:10" s="911" customFormat="1">
      <c r="A1361" s="14"/>
      <c r="B1361" s="836" t="s">
        <v>236</v>
      </c>
      <c r="C1361" s="878" t="s">
        <v>139</v>
      </c>
      <c r="D1361" s="878" t="s">
        <v>139</v>
      </c>
      <c r="E1361" s="878" t="s">
        <v>139</v>
      </c>
      <c r="F1361" s="878" t="s">
        <v>139</v>
      </c>
      <c r="G1361" s="943">
        <v>0</v>
      </c>
      <c r="H1361" s="943">
        <v>0</v>
      </c>
      <c r="I1361" s="943">
        <v>0</v>
      </c>
      <c r="J1361" s="14"/>
    </row>
    <row r="1362" spans="1:10">
      <c r="B1362" s="835"/>
      <c r="C1362" s="36"/>
      <c r="D1362" s="36"/>
      <c r="E1362" s="36"/>
      <c r="F1362" s="36"/>
      <c r="G1362" s="943"/>
      <c r="H1362" s="943"/>
      <c r="I1362" s="943"/>
    </row>
    <row r="1363" spans="1:10">
      <c r="B1363" s="838" t="s">
        <v>1337</v>
      </c>
      <c r="C1363" s="36"/>
      <c r="D1363" s="36"/>
      <c r="E1363" s="36"/>
      <c r="F1363" s="36"/>
      <c r="G1363" s="943"/>
      <c r="H1363" s="943"/>
      <c r="I1363" s="943"/>
    </row>
    <row r="1364" spans="1:10">
      <c r="B1364" s="835" t="s">
        <v>380</v>
      </c>
      <c r="C1364" s="36">
        <v>1757753.2891663483</v>
      </c>
      <c r="D1364" s="36">
        <v>1330709.3646300116</v>
      </c>
      <c r="E1364" s="36">
        <v>1431379.8458358455</v>
      </c>
      <c r="F1364" s="36">
        <v>1378053.1669679359</v>
      </c>
      <c r="G1364" s="943">
        <v>1259221.4199654895</v>
      </c>
      <c r="H1364" s="943">
        <v>1211832.8395251008</v>
      </c>
      <c r="I1364" s="943">
        <v>1467870.7593778356</v>
      </c>
    </row>
    <row r="1365" spans="1:10">
      <c r="B1365" s="836" t="s">
        <v>291</v>
      </c>
      <c r="C1365" s="36">
        <v>1757753.2891663483</v>
      </c>
      <c r="D1365" s="36">
        <v>1330709.3646300116</v>
      </c>
      <c r="E1365" s="36">
        <v>1431379.8458358455</v>
      </c>
      <c r="F1365" s="36">
        <v>1378053.1669679359</v>
      </c>
      <c r="G1365" s="943">
        <v>1259221.4199654895</v>
      </c>
      <c r="H1365" s="943">
        <v>1211832.8395251008</v>
      </c>
      <c r="I1365" s="943">
        <v>1467870.7593778356</v>
      </c>
    </row>
    <row r="1366" spans="1:10">
      <c r="B1366" s="837" t="s">
        <v>292</v>
      </c>
      <c r="C1366" s="36">
        <v>438646.73673928744</v>
      </c>
      <c r="D1366" s="36">
        <v>213774.44424476594</v>
      </c>
      <c r="E1366" s="36">
        <v>295590.15317639837</v>
      </c>
      <c r="F1366" s="36">
        <v>216938.14667204543</v>
      </c>
      <c r="G1366" s="943">
        <v>177491.54523054243</v>
      </c>
      <c r="H1366" s="943">
        <v>155599.28952180635</v>
      </c>
      <c r="I1366" s="943">
        <v>190909.52606227461</v>
      </c>
    </row>
    <row r="1367" spans="1:10">
      <c r="B1367" s="837" t="s">
        <v>293</v>
      </c>
      <c r="C1367" s="36">
        <v>1319106.5524270609</v>
      </c>
      <c r="D1367" s="36">
        <v>1116934.9204780303</v>
      </c>
      <c r="E1367" s="36">
        <v>1135789.692679408</v>
      </c>
      <c r="F1367" s="36">
        <v>1161115.0202958905</v>
      </c>
      <c r="G1367" s="943">
        <v>1081729.8747349472</v>
      </c>
      <c r="H1367" s="943">
        <v>1056233.5500032944</v>
      </c>
      <c r="I1367" s="943">
        <v>1276961.2333155607</v>
      </c>
    </row>
    <row r="1368" spans="1:10">
      <c r="B1368" s="836" t="s">
        <v>294</v>
      </c>
      <c r="C1368" s="36" t="s">
        <v>139</v>
      </c>
      <c r="D1368" s="36" t="s">
        <v>139</v>
      </c>
      <c r="E1368" s="36" t="s">
        <v>139</v>
      </c>
      <c r="F1368" s="36" t="s">
        <v>139</v>
      </c>
      <c r="G1368" s="943" t="s">
        <v>139</v>
      </c>
      <c r="H1368" s="943" t="s">
        <v>139</v>
      </c>
      <c r="I1368" s="943" t="s">
        <v>139</v>
      </c>
    </row>
    <row r="1369" spans="1:10">
      <c r="B1369" s="836" t="s">
        <v>236</v>
      </c>
      <c r="C1369" s="36" t="s">
        <v>139</v>
      </c>
      <c r="D1369" s="36" t="s">
        <v>139</v>
      </c>
      <c r="E1369" s="36" t="s">
        <v>139</v>
      </c>
      <c r="F1369" s="36" t="s">
        <v>139</v>
      </c>
      <c r="G1369" s="943" t="s">
        <v>139</v>
      </c>
      <c r="H1369" s="943" t="s">
        <v>139</v>
      </c>
      <c r="I1369" s="943" t="s">
        <v>139</v>
      </c>
    </row>
    <row r="1370" spans="1:10">
      <c r="B1370" s="835"/>
      <c r="C1370" s="36"/>
      <c r="D1370" s="36"/>
      <c r="E1370" s="36"/>
      <c r="F1370" s="36"/>
      <c r="G1370" s="943"/>
      <c r="H1370" s="943"/>
      <c r="I1370" s="943"/>
    </row>
    <row r="1371" spans="1:10">
      <c r="B1371" s="838" t="s">
        <v>1348</v>
      </c>
      <c r="C1371" s="36"/>
      <c r="D1371" s="36"/>
      <c r="E1371" s="36"/>
      <c r="F1371" s="36"/>
      <c r="G1371" s="943"/>
      <c r="H1371" s="943"/>
      <c r="I1371" s="943"/>
    </row>
    <row r="1372" spans="1:10" ht="15.6">
      <c r="B1372" s="835" t="s">
        <v>1354</v>
      </c>
      <c r="C1372" s="36">
        <v>1463154.1661358138</v>
      </c>
      <c r="D1372" s="36">
        <v>1253312.4479911977</v>
      </c>
      <c r="E1372" s="36">
        <v>1388705.8395106613</v>
      </c>
      <c r="F1372" s="36">
        <v>1686672.9749584335</v>
      </c>
      <c r="G1372" s="943">
        <v>1581750.2117183651</v>
      </c>
      <c r="H1372" s="943">
        <v>1572696.5865031297</v>
      </c>
      <c r="I1372" s="943">
        <v>1326291.7861194459</v>
      </c>
    </row>
    <row r="1373" spans="1:10">
      <c r="B1373" s="836" t="s">
        <v>291</v>
      </c>
      <c r="C1373" s="36">
        <v>1463154.1661358138</v>
      </c>
      <c r="D1373" s="36">
        <v>1253312.4479911977</v>
      </c>
      <c r="E1373" s="36">
        <v>1388705.8395106613</v>
      </c>
      <c r="F1373" s="36">
        <v>1686672.9749584335</v>
      </c>
      <c r="G1373" s="943">
        <v>1581750.2117183651</v>
      </c>
      <c r="H1373" s="943">
        <v>1572696.5865031297</v>
      </c>
      <c r="I1373" s="943">
        <v>1326291.7861194459</v>
      </c>
    </row>
    <row r="1374" spans="1:10">
      <c r="B1374" s="837" t="s">
        <v>292</v>
      </c>
      <c r="C1374" s="36">
        <v>31204.638382808855</v>
      </c>
      <c r="D1374" s="36">
        <v>33745.743478461976</v>
      </c>
      <c r="E1374" s="36">
        <v>20616.442821877474</v>
      </c>
      <c r="F1374" s="36">
        <v>7446.8892464146902</v>
      </c>
      <c r="G1374" s="943">
        <v>9980.3531374801696</v>
      </c>
      <c r="H1374" s="943">
        <v>11817.366513773093</v>
      </c>
      <c r="I1374" s="943">
        <v>72208.33552205922</v>
      </c>
    </row>
    <row r="1375" spans="1:10">
      <c r="B1375" s="837" t="s">
        <v>293</v>
      </c>
      <c r="C1375" s="36">
        <v>1431949.5277530046</v>
      </c>
      <c r="D1375" s="36">
        <v>1219566.7045127356</v>
      </c>
      <c r="E1375" s="36">
        <v>1368089.3966887838</v>
      </c>
      <c r="F1375" s="36">
        <v>1679226.0857120189</v>
      </c>
      <c r="G1375" s="943">
        <v>1571769.858580885</v>
      </c>
      <c r="H1375" s="943">
        <v>1560879.0958161224</v>
      </c>
      <c r="I1375" s="943">
        <v>1254083.4505973866</v>
      </c>
    </row>
    <row r="1376" spans="1:10">
      <c r="B1376" s="836" t="s">
        <v>294</v>
      </c>
      <c r="C1376" s="36" t="s">
        <v>139</v>
      </c>
      <c r="D1376" s="36" t="s">
        <v>139</v>
      </c>
      <c r="E1376" s="36" t="s">
        <v>139</v>
      </c>
      <c r="F1376" s="36" t="s">
        <v>139</v>
      </c>
      <c r="G1376" s="943" t="s">
        <v>139</v>
      </c>
      <c r="H1376" s="943" t="s">
        <v>139</v>
      </c>
      <c r="I1376" s="943" t="s">
        <v>139</v>
      </c>
    </row>
    <row r="1377" spans="2:9" ht="15" thickBot="1">
      <c r="B1377" s="845" t="s">
        <v>236</v>
      </c>
      <c r="C1377" s="23" t="s">
        <v>139</v>
      </c>
      <c r="D1377" s="23" t="s">
        <v>139</v>
      </c>
      <c r="E1377" s="23" t="s">
        <v>139</v>
      </c>
      <c r="F1377" s="23" t="s">
        <v>139</v>
      </c>
      <c r="G1377" s="23" t="s">
        <v>139</v>
      </c>
      <c r="H1377" s="23" t="s">
        <v>139</v>
      </c>
      <c r="I1377" s="23" t="s">
        <v>139</v>
      </c>
    </row>
    <row r="1378" spans="2:9" ht="15" thickTop="1">
      <c r="B1378" s="1320" t="s">
        <v>1350</v>
      </c>
      <c r="C1378" s="1320"/>
      <c r="D1378" s="1320"/>
      <c r="E1378" s="1320"/>
      <c r="F1378" s="1320"/>
      <c r="G1378" s="1320"/>
      <c r="H1378" s="1320"/>
      <c r="I1378" s="1320"/>
    </row>
    <row r="1379" spans="2:9">
      <c r="B1379" s="1334" t="s">
        <v>1353</v>
      </c>
      <c r="C1379" s="1334"/>
      <c r="D1379" s="1334"/>
      <c r="E1379" s="1334"/>
      <c r="F1379" s="1334"/>
      <c r="G1379" s="1334"/>
      <c r="H1379" s="1334"/>
      <c r="I1379" s="1334"/>
    </row>
    <row r="1380" spans="2:9">
      <c r="B1380" s="27"/>
    </row>
    <row r="1381" spans="2:9">
      <c r="B1381" s="1319" t="s">
        <v>58</v>
      </c>
      <c r="C1381" s="1319"/>
      <c r="D1381" s="1319"/>
      <c r="E1381" s="1319"/>
      <c r="F1381" s="1319"/>
      <c r="G1381" s="1319"/>
      <c r="H1381" s="1319"/>
      <c r="I1381" s="1319"/>
    </row>
    <row r="1382" spans="2:9">
      <c r="B1382" s="803" t="s">
        <v>57</v>
      </c>
    </row>
    <row r="1383" spans="2:9">
      <c r="B1383" s="142" t="s">
        <v>384</v>
      </c>
    </row>
    <row r="1384" spans="2:9">
      <c r="B1384" s="142"/>
    </row>
    <row r="1385" spans="2:9">
      <c r="B1385" s="16"/>
      <c r="C1385" s="17">
        <v>2014</v>
      </c>
      <c r="D1385" s="17">
        <v>2015</v>
      </c>
      <c r="E1385" s="17">
        <v>2016</v>
      </c>
      <c r="F1385" s="17">
        <v>2017</v>
      </c>
      <c r="G1385" s="17">
        <v>2018</v>
      </c>
      <c r="H1385" s="17">
        <v>2019</v>
      </c>
      <c r="I1385" s="17">
        <v>2020</v>
      </c>
    </row>
    <row r="1386" spans="2:9">
      <c r="B1386" s="93" t="s">
        <v>385</v>
      </c>
      <c r="C1386" s="36">
        <v>140052.42799999999</v>
      </c>
      <c r="D1386" s="36">
        <v>331958.484</v>
      </c>
      <c r="E1386" s="36">
        <v>427369.03350000002</v>
      </c>
      <c r="F1386" s="36">
        <v>434947.46500000003</v>
      </c>
      <c r="G1386" s="36">
        <v>498161.81700000004</v>
      </c>
      <c r="H1386" s="36">
        <v>623770.84100000001</v>
      </c>
      <c r="I1386" s="36">
        <v>772893.4524999999</v>
      </c>
    </row>
    <row r="1387" spans="2:9">
      <c r="B1387" s="93"/>
      <c r="C1387" s="38"/>
      <c r="D1387" s="38"/>
      <c r="E1387" s="38"/>
      <c r="F1387" s="38"/>
      <c r="G1387" s="38"/>
      <c r="H1387" s="38"/>
      <c r="I1387" s="38"/>
    </row>
    <row r="1388" spans="2:9" ht="15.6">
      <c r="B1388" s="92" t="s">
        <v>1330</v>
      </c>
      <c r="C1388" s="38"/>
      <c r="D1388" s="38"/>
      <c r="E1388" s="38"/>
      <c r="F1388" s="38"/>
      <c r="G1388" s="38"/>
      <c r="H1388" s="38"/>
    </row>
    <row r="1389" spans="2:9">
      <c r="B1389" s="103" t="s">
        <v>385</v>
      </c>
      <c r="C1389" s="846">
        <v>19160.366999999998</v>
      </c>
      <c r="D1389" s="846">
        <v>18000.965</v>
      </c>
      <c r="E1389" s="846">
        <v>17798.7415</v>
      </c>
      <c r="F1389" s="846">
        <v>17469.391</v>
      </c>
      <c r="G1389" s="943" t="s">
        <v>139</v>
      </c>
      <c r="H1389" s="943" t="s">
        <v>139</v>
      </c>
      <c r="I1389" s="943" t="s">
        <v>139</v>
      </c>
    </row>
    <row r="1390" spans="2:9">
      <c r="B1390" s="103" t="s">
        <v>386</v>
      </c>
      <c r="C1390" s="36">
        <v>8935.7960000000003</v>
      </c>
      <c r="D1390" s="36">
        <v>8656.8590000000004</v>
      </c>
      <c r="E1390" s="36">
        <v>10778.826500000001</v>
      </c>
      <c r="F1390" s="36">
        <v>11021.313</v>
      </c>
      <c r="G1390" s="943" t="s">
        <v>139</v>
      </c>
      <c r="H1390" s="943" t="s">
        <v>139</v>
      </c>
      <c r="I1390" s="960" t="s">
        <v>139</v>
      </c>
    </row>
    <row r="1391" spans="2:9">
      <c r="B1391" s="96" t="s">
        <v>291</v>
      </c>
      <c r="C1391" s="36">
        <v>4.8579999999999997</v>
      </c>
      <c r="D1391" s="36">
        <v>6.1689999999999996</v>
      </c>
      <c r="E1391" s="36">
        <v>6.9764999999999997</v>
      </c>
      <c r="F1391" s="36">
        <v>10.73</v>
      </c>
      <c r="G1391" s="943" t="s">
        <v>139</v>
      </c>
      <c r="H1391" s="943" t="s">
        <v>139</v>
      </c>
      <c r="I1391" s="943" t="s">
        <v>139</v>
      </c>
    </row>
    <row r="1392" spans="2:9">
      <c r="B1392" s="136" t="s">
        <v>292</v>
      </c>
      <c r="C1392" s="36">
        <v>0</v>
      </c>
      <c r="D1392" s="36">
        <v>0</v>
      </c>
      <c r="E1392" s="36">
        <v>0</v>
      </c>
      <c r="F1392" s="36">
        <v>0</v>
      </c>
      <c r="G1392" s="943" t="s">
        <v>139</v>
      </c>
      <c r="H1392" s="943" t="s">
        <v>139</v>
      </c>
      <c r="I1392" s="943" t="s">
        <v>139</v>
      </c>
    </row>
    <row r="1393" spans="1:10">
      <c r="B1393" s="136" t="s">
        <v>293</v>
      </c>
      <c r="C1393" s="36">
        <v>4.8579999999999997</v>
      </c>
      <c r="D1393" s="36">
        <v>6.1689999999999996</v>
      </c>
      <c r="E1393" s="36">
        <v>6.9764999999999997</v>
      </c>
      <c r="F1393" s="36">
        <v>10.73</v>
      </c>
      <c r="G1393" s="943" t="s">
        <v>139</v>
      </c>
      <c r="H1393" s="943" t="s">
        <v>139</v>
      </c>
      <c r="I1393" s="943" t="s">
        <v>139</v>
      </c>
    </row>
    <row r="1394" spans="1:10">
      <c r="B1394" s="96" t="s">
        <v>294</v>
      </c>
      <c r="C1394" s="36">
        <v>8930.9380000000001</v>
      </c>
      <c r="D1394" s="36">
        <v>8650.69</v>
      </c>
      <c r="E1394" s="36">
        <v>10771.85</v>
      </c>
      <c r="F1394" s="36">
        <v>11010.583000000001</v>
      </c>
      <c r="G1394" s="943" t="s">
        <v>139</v>
      </c>
      <c r="H1394" s="943" t="s">
        <v>139</v>
      </c>
      <c r="I1394" s="943" t="s">
        <v>139</v>
      </c>
    </row>
    <row r="1395" spans="1:10">
      <c r="B1395" s="96" t="s">
        <v>236</v>
      </c>
      <c r="C1395" s="36">
        <v>0</v>
      </c>
      <c r="D1395" s="36">
        <v>0</v>
      </c>
      <c r="E1395" s="36">
        <v>0</v>
      </c>
      <c r="F1395" s="36">
        <v>0</v>
      </c>
      <c r="G1395" s="943" t="s">
        <v>139</v>
      </c>
      <c r="H1395" s="943" t="s">
        <v>139</v>
      </c>
      <c r="I1395" s="943" t="s">
        <v>139</v>
      </c>
    </row>
    <row r="1396" spans="1:10">
      <c r="B1396" s="96"/>
      <c r="C1396" s="36"/>
      <c r="D1396" s="36"/>
      <c r="E1396" s="36"/>
      <c r="F1396" s="36"/>
      <c r="G1396" s="943"/>
      <c r="H1396" s="943"/>
      <c r="I1396" s="179"/>
    </row>
    <row r="1397" spans="1:10">
      <c r="B1397" s="103" t="s">
        <v>387</v>
      </c>
      <c r="C1397" s="36">
        <v>10224.571</v>
      </c>
      <c r="D1397" s="36">
        <v>9344.1059999999998</v>
      </c>
      <c r="E1397" s="36">
        <v>7019.915</v>
      </c>
      <c r="F1397" s="36">
        <v>6448.0779999999977</v>
      </c>
      <c r="G1397" s="943" t="s">
        <v>139</v>
      </c>
      <c r="H1397" s="943" t="s">
        <v>139</v>
      </c>
      <c r="I1397" s="943" t="s">
        <v>139</v>
      </c>
    </row>
    <row r="1398" spans="1:10">
      <c r="B1398" s="96" t="s">
        <v>291</v>
      </c>
      <c r="C1398" s="36">
        <v>5.7850000000000001</v>
      </c>
      <c r="D1398" s="36">
        <v>2.5339999999999998</v>
      </c>
      <c r="E1398" s="36">
        <v>4.351</v>
      </c>
      <c r="F1398" s="36">
        <v>17.998000000000001</v>
      </c>
      <c r="G1398" s="943" t="s">
        <v>139</v>
      </c>
      <c r="H1398" s="943" t="s">
        <v>139</v>
      </c>
      <c r="I1398" s="943" t="s">
        <v>139</v>
      </c>
    </row>
    <row r="1399" spans="1:10">
      <c r="B1399" s="136" t="s">
        <v>292</v>
      </c>
      <c r="C1399" s="36">
        <v>0</v>
      </c>
      <c r="D1399" s="36">
        <v>0</v>
      </c>
      <c r="E1399" s="36">
        <v>0</v>
      </c>
      <c r="F1399" s="36">
        <v>0</v>
      </c>
      <c r="G1399" s="943" t="s">
        <v>139</v>
      </c>
      <c r="H1399" s="943" t="s">
        <v>139</v>
      </c>
      <c r="I1399" s="943" t="s">
        <v>139</v>
      </c>
    </row>
    <row r="1400" spans="1:10">
      <c r="B1400" s="136" t="s">
        <v>293</v>
      </c>
      <c r="C1400" s="36">
        <v>5.7850000000000001</v>
      </c>
      <c r="D1400" s="36">
        <v>2.5339999999999998</v>
      </c>
      <c r="E1400" s="36">
        <v>4.351</v>
      </c>
      <c r="F1400" s="36">
        <v>17.998000000000001</v>
      </c>
      <c r="G1400" s="943" t="s">
        <v>139</v>
      </c>
      <c r="H1400" s="943" t="s">
        <v>139</v>
      </c>
      <c r="I1400" s="943" t="s">
        <v>139</v>
      </c>
    </row>
    <row r="1401" spans="1:10">
      <c r="B1401" s="96" t="s">
        <v>294</v>
      </c>
      <c r="C1401" s="36">
        <v>10218.786</v>
      </c>
      <c r="D1401" s="36">
        <v>9341.5720000000001</v>
      </c>
      <c r="E1401" s="36">
        <v>7015.5640000000003</v>
      </c>
      <c r="F1401" s="36">
        <v>6430.0799999999981</v>
      </c>
      <c r="G1401" s="943" t="s">
        <v>139</v>
      </c>
      <c r="H1401" s="943" t="s">
        <v>139</v>
      </c>
      <c r="I1401" s="943" t="s">
        <v>139</v>
      </c>
    </row>
    <row r="1402" spans="1:10">
      <c r="B1402" s="96" t="s">
        <v>236</v>
      </c>
      <c r="C1402" s="36">
        <v>0</v>
      </c>
      <c r="D1402" s="36">
        <v>0</v>
      </c>
      <c r="E1402" s="36">
        <v>0</v>
      </c>
      <c r="F1402" s="36">
        <v>0</v>
      </c>
      <c r="G1402" s="943" t="s">
        <v>139</v>
      </c>
      <c r="H1402" s="943" t="s">
        <v>139</v>
      </c>
      <c r="I1402" s="943" t="s">
        <v>139</v>
      </c>
    </row>
    <row r="1403" spans="1:10" s="911" customFormat="1">
      <c r="A1403" s="14"/>
      <c r="B1403" s="96"/>
      <c r="C1403" s="36"/>
      <c r="D1403" s="36"/>
      <c r="E1403" s="36"/>
      <c r="F1403" s="36"/>
      <c r="G1403" s="36"/>
      <c r="H1403" s="36"/>
      <c r="J1403" s="14"/>
    </row>
    <row r="1404" spans="1:10" s="911" customFormat="1">
      <c r="A1404" s="14"/>
      <c r="B1404" s="92" t="s">
        <v>1465</v>
      </c>
      <c r="C1404" s="38"/>
      <c r="D1404" s="38"/>
      <c r="E1404" s="38"/>
      <c r="F1404" s="38"/>
      <c r="G1404" s="38"/>
      <c r="H1404" s="38"/>
      <c r="J1404" s="14"/>
    </row>
    <row r="1405" spans="1:10" s="911" customFormat="1">
      <c r="A1405" s="14"/>
      <c r="B1405" s="103" t="s">
        <v>385</v>
      </c>
      <c r="C1405" s="928" t="s">
        <v>139</v>
      </c>
      <c r="D1405" s="928" t="s">
        <v>139</v>
      </c>
      <c r="E1405" s="928" t="s">
        <v>139</v>
      </c>
      <c r="F1405" s="928" t="s">
        <v>139</v>
      </c>
      <c r="G1405" s="846">
        <v>15330.347000000002</v>
      </c>
      <c r="H1405" s="846">
        <v>35942.698000000004</v>
      </c>
      <c r="I1405" s="36">
        <v>92287.608499999988</v>
      </c>
      <c r="J1405" s="14"/>
    </row>
    <row r="1406" spans="1:10" s="911" customFormat="1">
      <c r="A1406" s="14"/>
      <c r="B1406" s="103" t="s">
        <v>386</v>
      </c>
      <c r="C1406" s="36" t="s">
        <v>139</v>
      </c>
      <c r="D1406" s="36" t="s">
        <v>139</v>
      </c>
      <c r="E1406" s="36" t="s">
        <v>139</v>
      </c>
      <c r="F1406" s="36" t="s">
        <v>139</v>
      </c>
      <c r="G1406" s="36">
        <v>10475.104000000001</v>
      </c>
      <c r="H1406" s="36">
        <v>26015.07</v>
      </c>
      <c r="I1406" s="38">
        <v>68694.196499999991</v>
      </c>
      <c r="J1406" s="14"/>
    </row>
    <row r="1407" spans="1:10" s="911" customFormat="1">
      <c r="A1407" s="14"/>
      <c r="B1407" s="96" t="s">
        <v>291</v>
      </c>
      <c r="C1407" s="36" t="s">
        <v>139</v>
      </c>
      <c r="D1407" s="36" t="s">
        <v>139</v>
      </c>
      <c r="E1407" s="36" t="s">
        <v>139</v>
      </c>
      <c r="F1407" s="36" t="s">
        <v>139</v>
      </c>
      <c r="G1407" s="36">
        <v>15.172000000000001</v>
      </c>
      <c r="H1407" s="36">
        <v>32.796999999999997</v>
      </c>
      <c r="I1407" s="846">
        <v>27.791</v>
      </c>
      <c r="J1407" s="14"/>
    </row>
    <row r="1408" spans="1:10" s="911" customFormat="1">
      <c r="A1408" s="14"/>
      <c r="B1408" s="136" t="s">
        <v>292</v>
      </c>
      <c r="C1408" s="36" t="s">
        <v>139</v>
      </c>
      <c r="D1408" s="36" t="s">
        <v>139</v>
      </c>
      <c r="E1408" s="36" t="s">
        <v>139</v>
      </c>
      <c r="F1408" s="36" t="s">
        <v>139</v>
      </c>
      <c r="G1408" s="36">
        <v>0</v>
      </c>
      <c r="H1408" s="36">
        <v>0</v>
      </c>
      <c r="I1408" s="36">
        <v>0</v>
      </c>
      <c r="J1408" s="14"/>
    </row>
    <row r="1409" spans="1:10" s="911" customFormat="1">
      <c r="A1409" s="14"/>
      <c r="B1409" s="136" t="s">
        <v>293</v>
      </c>
      <c r="C1409" s="36" t="s">
        <v>139</v>
      </c>
      <c r="D1409" s="36" t="s">
        <v>139</v>
      </c>
      <c r="E1409" s="36" t="s">
        <v>139</v>
      </c>
      <c r="F1409" s="36" t="s">
        <v>139</v>
      </c>
      <c r="G1409" s="36">
        <v>15.172000000000001</v>
      </c>
      <c r="H1409" s="36">
        <v>32.796999999999997</v>
      </c>
      <c r="I1409" s="36">
        <v>27.791</v>
      </c>
      <c r="J1409" s="14"/>
    </row>
    <row r="1410" spans="1:10" s="911" customFormat="1">
      <c r="A1410" s="14"/>
      <c r="B1410" s="96" t="s">
        <v>294</v>
      </c>
      <c r="C1410" s="36" t="s">
        <v>139</v>
      </c>
      <c r="D1410" s="36" t="s">
        <v>139</v>
      </c>
      <c r="E1410" s="36" t="s">
        <v>139</v>
      </c>
      <c r="F1410" s="36" t="s">
        <v>139</v>
      </c>
      <c r="G1410" s="36">
        <v>10459.932000000001</v>
      </c>
      <c r="H1410" s="36">
        <v>25982.273000000001</v>
      </c>
      <c r="I1410" s="36">
        <v>68666.405499999993</v>
      </c>
      <c r="J1410" s="14"/>
    </row>
    <row r="1411" spans="1:10" s="911" customFormat="1">
      <c r="A1411" s="14"/>
      <c r="B1411" s="96" t="s">
        <v>236</v>
      </c>
      <c r="C1411" s="36" t="s">
        <v>139</v>
      </c>
      <c r="D1411" s="36" t="s">
        <v>139</v>
      </c>
      <c r="E1411" s="36" t="s">
        <v>139</v>
      </c>
      <c r="F1411" s="36" t="s">
        <v>139</v>
      </c>
      <c r="G1411" s="36">
        <v>0</v>
      </c>
      <c r="H1411" s="36">
        <v>0</v>
      </c>
      <c r="I1411" s="36">
        <v>0</v>
      </c>
      <c r="J1411" s="14"/>
    </row>
    <row r="1412" spans="1:10" s="911" customFormat="1">
      <c r="A1412" s="14"/>
      <c r="B1412" s="96"/>
      <c r="C1412" s="36"/>
      <c r="D1412" s="36"/>
      <c r="E1412" s="36"/>
      <c r="F1412" s="36"/>
      <c r="G1412" s="36"/>
      <c r="H1412" s="36"/>
      <c r="I1412" s="36"/>
      <c r="J1412" s="14"/>
    </row>
    <row r="1413" spans="1:10" s="911" customFormat="1">
      <c r="A1413" s="14"/>
      <c r="B1413" s="103" t="s">
        <v>387</v>
      </c>
      <c r="C1413" s="36" t="s">
        <v>139</v>
      </c>
      <c r="D1413" s="36" t="s">
        <v>139</v>
      </c>
      <c r="E1413" s="36" t="s">
        <v>139</v>
      </c>
      <c r="F1413" s="36" t="s">
        <v>139</v>
      </c>
      <c r="G1413" s="36">
        <v>4855.2430000000004</v>
      </c>
      <c r="H1413" s="36">
        <v>9927.6280000000006</v>
      </c>
      <c r="I1413" s="36">
        <v>23593.412</v>
      </c>
      <c r="J1413" s="14"/>
    </row>
    <row r="1414" spans="1:10" s="911" customFormat="1">
      <c r="A1414" s="14"/>
      <c r="B1414" s="96" t="s">
        <v>291</v>
      </c>
      <c r="C1414" s="36" t="s">
        <v>139</v>
      </c>
      <c r="D1414" s="36" t="s">
        <v>139</v>
      </c>
      <c r="E1414" s="36" t="s">
        <v>139</v>
      </c>
      <c r="F1414" s="36" t="s">
        <v>139</v>
      </c>
      <c r="G1414" s="36">
        <v>48.581000000000003</v>
      </c>
      <c r="H1414" s="36">
        <v>19.393000000000001</v>
      </c>
      <c r="I1414" s="36">
        <v>1.923</v>
      </c>
      <c r="J1414" s="14"/>
    </row>
    <row r="1415" spans="1:10" s="911" customFormat="1">
      <c r="A1415" s="14"/>
      <c r="B1415" s="136" t="s">
        <v>292</v>
      </c>
      <c r="C1415" s="36" t="s">
        <v>139</v>
      </c>
      <c r="D1415" s="36" t="s">
        <v>139</v>
      </c>
      <c r="E1415" s="36" t="s">
        <v>139</v>
      </c>
      <c r="F1415" s="36" t="s">
        <v>139</v>
      </c>
      <c r="G1415" s="36">
        <v>0</v>
      </c>
      <c r="H1415" s="36">
        <v>0</v>
      </c>
      <c r="I1415" s="36">
        <v>0</v>
      </c>
      <c r="J1415" s="14"/>
    </row>
    <row r="1416" spans="1:10" s="911" customFormat="1">
      <c r="A1416" s="14"/>
      <c r="B1416" s="136" t="s">
        <v>293</v>
      </c>
      <c r="C1416" s="36" t="s">
        <v>139</v>
      </c>
      <c r="D1416" s="36" t="s">
        <v>139</v>
      </c>
      <c r="E1416" s="36" t="s">
        <v>139</v>
      </c>
      <c r="F1416" s="36" t="s">
        <v>139</v>
      </c>
      <c r="G1416" s="36">
        <v>48.581000000000003</v>
      </c>
      <c r="H1416" s="36">
        <v>19.393000000000001</v>
      </c>
      <c r="I1416" s="36">
        <v>1.923</v>
      </c>
      <c r="J1416" s="14"/>
    </row>
    <row r="1417" spans="1:10" s="911" customFormat="1">
      <c r="A1417" s="14"/>
      <c r="B1417" s="96" t="s">
        <v>294</v>
      </c>
      <c r="C1417" s="36" t="s">
        <v>139</v>
      </c>
      <c r="D1417" s="36" t="s">
        <v>139</v>
      </c>
      <c r="E1417" s="36" t="s">
        <v>139</v>
      </c>
      <c r="F1417" s="36" t="s">
        <v>139</v>
      </c>
      <c r="G1417" s="36">
        <v>4806.6620000000003</v>
      </c>
      <c r="H1417" s="36">
        <v>9908.2350000000006</v>
      </c>
      <c r="I1417" s="36">
        <v>23591.489000000001</v>
      </c>
      <c r="J1417" s="14"/>
    </row>
    <row r="1418" spans="1:10" s="911" customFormat="1">
      <c r="A1418" s="14"/>
      <c r="B1418" s="96" t="s">
        <v>236</v>
      </c>
      <c r="C1418" s="36" t="s">
        <v>139</v>
      </c>
      <c r="D1418" s="36" t="s">
        <v>139</v>
      </c>
      <c r="E1418" s="36" t="s">
        <v>139</v>
      </c>
      <c r="F1418" s="36" t="s">
        <v>139</v>
      </c>
      <c r="G1418" s="36">
        <v>0</v>
      </c>
      <c r="H1418" s="36">
        <v>0</v>
      </c>
      <c r="I1418" s="36">
        <v>0</v>
      </c>
      <c r="J1418" s="14"/>
    </row>
    <row r="1419" spans="1:10">
      <c r="B1419" s="96"/>
      <c r="C1419" s="38"/>
      <c r="D1419" s="38"/>
      <c r="E1419" s="38"/>
      <c r="F1419" s="38"/>
      <c r="G1419" s="38"/>
      <c r="H1419" s="38"/>
      <c r="I1419" s="36"/>
    </row>
    <row r="1420" spans="1:10">
      <c r="B1420" s="92" t="s">
        <v>1337</v>
      </c>
      <c r="C1420" s="38"/>
      <c r="D1420" s="38"/>
      <c r="E1420" s="38"/>
      <c r="F1420" s="38"/>
      <c r="G1420" s="38"/>
      <c r="H1420" s="38"/>
    </row>
    <row r="1421" spans="1:10">
      <c r="B1421" s="103" t="s">
        <v>385</v>
      </c>
      <c r="C1421" s="874">
        <f t="shared" ref="C1421:C1422" si="1">C1422</f>
        <v>116942.351</v>
      </c>
      <c r="D1421" s="874">
        <v>309817.67099999997</v>
      </c>
      <c r="E1421" s="874">
        <v>405352.54500000004</v>
      </c>
      <c r="F1421" s="874">
        <v>413074.74900000001</v>
      </c>
      <c r="G1421" s="874">
        <v>478268.46</v>
      </c>
      <c r="H1421" s="874">
        <v>582905.40800000005</v>
      </c>
      <c r="I1421" s="36">
        <v>674741.35</v>
      </c>
    </row>
    <row r="1422" spans="1:10">
      <c r="B1422" s="103" t="s">
        <v>386</v>
      </c>
      <c r="C1422" s="874">
        <f t="shared" si="1"/>
        <v>116942.351</v>
      </c>
      <c r="D1422" s="874">
        <v>309817.67099999997</v>
      </c>
      <c r="E1422" s="874">
        <v>405352.54500000004</v>
      </c>
      <c r="F1422" s="874">
        <v>413074.74900000001</v>
      </c>
      <c r="G1422" s="874">
        <v>478268.46</v>
      </c>
      <c r="H1422" s="874">
        <v>582905.40800000005</v>
      </c>
      <c r="I1422" s="38">
        <v>674741.35</v>
      </c>
    </row>
    <row r="1423" spans="1:10">
      <c r="B1423" s="96" t="s">
        <v>291</v>
      </c>
      <c r="C1423" s="874">
        <f t="shared" ref="C1423" si="2">SUM(C1424:C1425)</f>
        <v>116942.351</v>
      </c>
      <c r="D1423" s="874">
        <v>309817.67099999997</v>
      </c>
      <c r="E1423" s="874">
        <v>405352.54500000004</v>
      </c>
      <c r="F1423" s="874">
        <v>413074.74900000001</v>
      </c>
      <c r="G1423" s="874">
        <v>478268.46</v>
      </c>
      <c r="H1423" s="874">
        <v>582905.40800000005</v>
      </c>
      <c r="I1423" s="38">
        <v>674741.35</v>
      </c>
    </row>
    <row r="1424" spans="1:10">
      <c r="B1424" s="136" t="s">
        <v>292</v>
      </c>
      <c r="C1424" s="875">
        <v>4158.1319999999996</v>
      </c>
      <c r="D1424" s="875">
        <v>19483.964103866962</v>
      </c>
      <c r="E1424" s="875">
        <v>77447.051999999996</v>
      </c>
      <c r="F1424" s="875">
        <v>113234.886</v>
      </c>
      <c r="G1424" s="875">
        <v>111738.09600000001</v>
      </c>
      <c r="H1424" s="875">
        <v>131614.49</v>
      </c>
      <c r="I1424" s="874">
        <v>156963.76199999999</v>
      </c>
    </row>
    <row r="1425" spans="2:9">
      <c r="B1425" s="136" t="s">
        <v>293</v>
      </c>
      <c r="C1425" s="874">
        <v>112784.219</v>
      </c>
      <c r="D1425" s="874">
        <v>290333.70689613302</v>
      </c>
      <c r="E1425" s="874">
        <v>327905.49300000002</v>
      </c>
      <c r="F1425" s="874">
        <v>299839.86300000001</v>
      </c>
      <c r="G1425" s="874">
        <v>366530.364</v>
      </c>
      <c r="H1425" s="874">
        <v>451290.91800000001</v>
      </c>
      <c r="I1425" s="874">
        <v>517777.58799999999</v>
      </c>
    </row>
    <row r="1426" spans="2:9">
      <c r="B1426" s="96" t="s">
        <v>294</v>
      </c>
      <c r="C1426" s="874" t="s">
        <v>139</v>
      </c>
      <c r="D1426" s="874" t="s">
        <v>139</v>
      </c>
      <c r="E1426" s="874" t="s">
        <v>139</v>
      </c>
      <c r="F1426" s="874" t="s">
        <v>139</v>
      </c>
      <c r="G1426" s="874" t="s">
        <v>139</v>
      </c>
      <c r="H1426" s="874" t="s">
        <v>139</v>
      </c>
      <c r="I1426" s="874" t="s">
        <v>139</v>
      </c>
    </row>
    <row r="1427" spans="2:9">
      <c r="B1427" s="96" t="s">
        <v>236</v>
      </c>
      <c r="C1427" s="874" t="s">
        <v>139</v>
      </c>
      <c r="D1427" s="874" t="s">
        <v>139</v>
      </c>
      <c r="E1427" s="874" t="s">
        <v>139</v>
      </c>
      <c r="F1427" s="874" t="s">
        <v>139</v>
      </c>
      <c r="G1427" s="874" t="s">
        <v>139</v>
      </c>
      <c r="H1427" s="874" t="s">
        <v>139</v>
      </c>
      <c r="I1427" s="875" t="s">
        <v>139</v>
      </c>
    </row>
    <row r="1428" spans="2:9">
      <c r="B1428" s="96"/>
      <c r="C1428" s="875"/>
      <c r="D1428" s="875"/>
      <c r="E1428" s="875"/>
      <c r="F1428" s="875"/>
      <c r="G1428" s="875"/>
      <c r="H1428" s="875"/>
      <c r="I1428" s="874"/>
    </row>
    <row r="1429" spans="2:9">
      <c r="B1429" s="103" t="s">
        <v>387</v>
      </c>
      <c r="C1429" s="876" t="s">
        <v>124</v>
      </c>
      <c r="D1429" s="876" t="s">
        <v>124</v>
      </c>
      <c r="E1429" s="876" t="s">
        <v>124</v>
      </c>
      <c r="F1429" s="876" t="s">
        <v>124</v>
      </c>
      <c r="G1429" s="876" t="s">
        <v>124</v>
      </c>
      <c r="H1429" s="876" t="s">
        <v>124</v>
      </c>
      <c r="I1429" s="875" t="s">
        <v>124</v>
      </c>
    </row>
    <row r="1430" spans="2:9">
      <c r="B1430" s="96" t="s">
        <v>291</v>
      </c>
      <c r="C1430" s="876" t="s">
        <v>124</v>
      </c>
      <c r="D1430" s="876" t="s">
        <v>124</v>
      </c>
      <c r="E1430" s="876" t="s">
        <v>124</v>
      </c>
      <c r="F1430" s="876" t="s">
        <v>124</v>
      </c>
      <c r="G1430" s="876" t="s">
        <v>124</v>
      </c>
      <c r="H1430" s="876" t="s">
        <v>124</v>
      </c>
      <c r="I1430" s="876" t="s">
        <v>124</v>
      </c>
    </row>
    <row r="1431" spans="2:9">
      <c r="B1431" s="136" t="s">
        <v>292</v>
      </c>
      <c r="C1431" s="876" t="s">
        <v>124</v>
      </c>
      <c r="D1431" s="876" t="s">
        <v>124</v>
      </c>
      <c r="E1431" s="876" t="s">
        <v>124</v>
      </c>
      <c r="F1431" s="876" t="s">
        <v>124</v>
      </c>
      <c r="G1431" s="876" t="s">
        <v>124</v>
      </c>
      <c r="H1431" s="876" t="s">
        <v>124</v>
      </c>
      <c r="I1431" s="876" t="s">
        <v>124</v>
      </c>
    </row>
    <row r="1432" spans="2:9">
      <c r="B1432" s="136" t="s">
        <v>293</v>
      </c>
      <c r="C1432" s="876" t="s">
        <v>124</v>
      </c>
      <c r="D1432" s="876" t="s">
        <v>124</v>
      </c>
      <c r="E1432" s="876" t="s">
        <v>124</v>
      </c>
      <c r="F1432" s="876" t="s">
        <v>124</v>
      </c>
      <c r="G1432" s="876" t="s">
        <v>124</v>
      </c>
      <c r="H1432" s="876" t="s">
        <v>124</v>
      </c>
      <c r="I1432" s="876" t="s">
        <v>124</v>
      </c>
    </row>
    <row r="1433" spans="2:9">
      <c r="B1433" s="96" t="s">
        <v>294</v>
      </c>
      <c r="C1433" s="876" t="s">
        <v>139</v>
      </c>
      <c r="D1433" s="876" t="s">
        <v>139</v>
      </c>
      <c r="E1433" s="876" t="s">
        <v>139</v>
      </c>
      <c r="F1433" s="876" t="s">
        <v>139</v>
      </c>
      <c r="G1433" s="876" t="s">
        <v>139</v>
      </c>
      <c r="H1433" s="876" t="s">
        <v>139</v>
      </c>
      <c r="I1433" s="876" t="s">
        <v>139</v>
      </c>
    </row>
    <row r="1434" spans="2:9">
      <c r="B1434" s="96" t="s">
        <v>236</v>
      </c>
      <c r="C1434" s="876" t="s">
        <v>139</v>
      </c>
      <c r="D1434" s="876" t="s">
        <v>139</v>
      </c>
      <c r="E1434" s="876" t="s">
        <v>139</v>
      </c>
      <c r="F1434" s="876" t="s">
        <v>139</v>
      </c>
      <c r="G1434" s="876" t="s">
        <v>139</v>
      </c>
      <c r="H1434" s="876" t="s">
        <v>139</v>
      </c>
      <c r="I1434" s="876" t="s">
        <v>139</v>
      </c>
    </row>
    <row r="1435" spans="2:9">
      <c r="B1435" s="96"/>
      <c r="C1435" s="38"/>
      <c r="D1435" s="38"/>
      <c r="E1435" s="38"/>
      <c r="F1435" s="38"/>
      <c r="G1435" s="38"/>
      <c r="H1435" s="38"/>
      <c r="I1435" s="876"/>
    </row>
    <row r="1436" spans="2:9">
      <c r="B1436" s="92" t="s">
        <v>1348</v>
      </c>
      <c r="C1436" s="38"/>
      <c r="D1436" s="38"/>
      <c r="E1436" s="38"/>
      <c r="F1436" s="38"/>
      <c r="G1436" s="38"/>
      <c r="H1436" s="38"/>
      <c r="I1436" s="38"/>
    </row>
    <row r="1437" spans="2:9">
      <c r="B1437" s="103" t="s">
        <v>385</v>
      </c>
      <c r="C1437" s="876">
        <v>3949.71</v>
      </c>
      <c r="D1437" s="876">
        <v>4139.848</v>
      </c>
      <c r="E1437" s="876">
        <v>4217.7470000000003</v>
      </c>
      <c r="F1437" s="876">
        <v>4403.3249999999998</v>
      </c>
      <c r="G1437" s="876">
        <v>4563.01</v>
      </c>
      <c r="H1437" s="876">
        <v>4922.7349999999997</v>
      </c>
      <c r="I1437" s="38">
        <v>5864.4939999999997</v>
      </c>
    </row>
    <row r="1438" spans="2:9">
      <c r="B1438" s="103" t="s">
        <v>386</v>
      </c>
      <c r="C1438" s="874">
        <v>3809.2559999999999</v>
      </c>
      <c r="D1438" s="874">
        <v>3978.3420000000001</v>
      </c>
      <c r="E1438" s="874">
        <v>4027.54</v>
      </c>
      <c r="F1438" s="874">
        <v>4142.6840000000002</v>
      </c>
      <c r="G1438" s="874">
        <v>4421.97</v>
      </c>
      <c r="H1438" s="874">
        <v>4770.9290000000001</v>
      </c>
      <c r="I1438" s="876">
        <v>5557.6170000000002</v>
      </c>
    </row>
    <row r="1439" spans="2:9">
      <c r="B1439" s="96" t="s">
        <v>291</v>
      </c>
      <c r="C1439" s="874">
        <v>3809.2559999999999</v>
      </c>
      <c r="D1439" s="874">
        <v>3978.3420000000001</v>
      </c>
      <c r="E1439" s="874">
        <v>4027.54</v>
      </c>
      <c r="F1439" s="874">
        <v>4142.6840000000002</v>
      </c>
      <c r="G1439" s="874">
        <v>4421.97</v>
      </c>
      <c r="H1439" s="874">
        <v>4770.9290000000001</v>
      </c>
      <c r="I1439" s="874">
        <v>5557.6170000000002</v>
      </c>
    </row>
    <row r="1440" spans="2:9">
      <c r="B1440" s="136" t="s">
        <v>292</v>
      </c>
      <c r="C1440" s="881">
        <v>0</v>
      </c>
      <c r="D1440" s="881">
        <v>0</v>
      </c>
      <c r="E1440" s="881">
        <v>0</v>
      </c>
      <c r="F1440" s="881">
        <v>0</v>
      </c>
      <c r="G1440" s="881">
        <v>0</v>
      </c>
      <c r="H1440" s="881">
        <v>0</v>
      </c>
      <c r="I1440" s="874">
        <v>0</v>
      </c>
    </row>
    <row r="1441" spans="2:9">
      <c r="B1441" s="136" t="s">
        <v>293</v>
      </c>
      <c r="C1441" s="874">
        <v>3809.2559999999999</v>
      </c>
      <c r="D1441" s="874">
        <v>3978.3420000000001</v>
      </c>
      <c r="E1441" s="874">
        <v>4027.54</v>
      </c>
      <c r="F1441" s="874">
        <v>4142.6840000000002</v>
      </c>
      <c r="G1441" s="874">
        <v>4421.97</v>
      </c>
      <c r="H1441" s="874">
        <v>4770.9290000000001</v>
      </c>
      <c r="I1441" s="874">
        <v>5557.6170000000002</v>
      </c>
    </row>
    <row r="1442" spans="2:9">
      <c r="B1442" s="96" t="s">
        <v>294</v>
      </c>
      <c r="C1442" s="876" t="s">
        <v>139</v>
      </c>
      <c r="D1442" s="876" t="s">
        <v>139</v>
      </c>
      <c r="E1442" s="876" t="s">
        <v>139</v>
      </c>
      <c r="F1442" s="876" t="s">
        <v>139</v>
      </c>
      <c r="G1442" s="876" t="s">
        <v>139</v>
      </c>
      <c r="H1442" s="876" t="s">
        <v>139</v>
      </c>
      <c r="I1442" s="876" t="s">
        <v>139</v>
      </c>
    </row>
    <row r="1443" spans="2:9">
      <c r="B1443" s="96" t="s">
        <v>236</v>
      </c>
      <c r="C1443" s="876" t="s">
        <v>139</v>
      </c>
      <c r="D1443" s="876" t="s">
        <v>139</v>
      </c>
      <c r="E1443" s="876" t="s">
        <v>139</v>
      </c>
      <c r="F1443" s="876" t="s">
        <v>139</v>
      </c>
      <c r="G1443" s="876" t="s">
        <v>139</v>
      </c>
      <c r="H1443" s="876" t="s">
        <v>139</v>
      </c>
      <c r="I1443" s="876" t="s">
        <v>139</v>
      </c>
    </row>
    <row r="1444" spans="2:9">
      <c r="B1444" s="96"/>
      <c r="C1444" s="877"/>
      <c r="D1444" s="877"/>
      <c r="E1444" s="877"/>
      <c r="F1444" s="877"/>
      <c r="G1444" s="877"/>
      <c r="H1444" s="877"/>
      <c r="I1444" s="877"/>
    </row>
    <row r="1445" spans="2:9">
      <c r="B1445" s="103" t="s">
        <v>387</v>
      </c>
      <c r="C1445" s="878">
        <v>140.45400000000001</v>
      </c>
      <c r="D1445" s="878">
        <v>161.506</v>
      </c>
      <c r="E1445" s="878">
        <v>190.20699999999999</v>
      </c>
      <c r="F1445" s="878">
        <v>260.64100000000002</v>
      </c>
      <c r="G1445" s="878">
        <v>141.04</v>
      </c>
      <c r="H1445" s="878">
        <v>151.80600000000001</v>
      </c>
      <c r="I1445" s="878">
        <v>306.87700000000001</v>
      </c>
    </row>
    <row r="1446" spans="2:9">
      <c r="B1446" s="96" t="s">
        <v>291</v>
      </c>
      <c r="C1446" s="878">
        <v>140.45400000000001</v>
      </c>
      <c r="D1446" s="878">
        <v>161.506</v>
      </c>
      <c r="E1446" s="878">
        <v>190.20699999999999</v>
      </c>
      <c r="F1446" s="878">
        <v>260.64100000000002</v>
      </c>
      <c r="G1446" s="878">
        <v>141.04</v>
      </c>
      <c r="H1446" s="878">
        <v>151.80600000000001</v>
      </c>
      <c r="I1446" s="878">
        <v>306.87700000000001</v>
      </c>
    </row>
    <row r="1447" spans="2:9">
      <c r="B1447" s="136" t="s">
        <v>292</v>
      </c>
      <c r="C1447" s="875">
        <v>0</v>
      </c>
      <c r="D1447" s="875">
        <v>0</v>
      </c>
      <c r="E1447" s="875">
        <v>0</v>
      </c>
      <c r="F1447" s="875">
        <v>0</v>
      </c>
      <c r="G1447" s="875">
        <v>0</v>
      </c>
      <c r="H1447" s="875">
        <v>0</v>
      </c>
      <c r="I1447" s="875">
        <v>0</v>
      </c>
    </row>
    <row r="1448" spans="2:9">
      <c r="B1448" s="136" t="s">
        <v>293</v>
      </c>
      <c r="C1448" s="878">
        <v>140.45400000000001</v>
      </c>
      <c r="D1448" s="878">
        <v>161.506</v>
      </c>
      <c r="E1448" s="878">
        <v>190.20699999999999</v>
      </c>
      <c r="F1448" s="878">
        <v>260.64100000000002</v>
      </c>
      <c r="G1448" s="878">
        <v>141.04</v>
      </c>
      <c r="H1448" s="878">
        <v>151.80600000000001</v>
      </c>
      <c r="I1448" s="878">
        <v>306.87700000000001</v>
      </c>
    </row>
    <row r="1449" spans="2:9">
      <c r="B1449" s="96" t="s">
        <v>294</v>
      </c>
      <c r="C1449" s="879" t="s">
        <v>139</v>
      </c>
      <c r="D1449" s="879" t="s">
        <v>139</v>
      </c>
      <c r="E1449" s="879" t="s">
        <v>139</v>
      </c>
      <c r="F1449" s="879" t="s">
        <v>139</v>
      </c>
      <c r="G1449" s="879" t="s">
        <v>139</v>
      </c>
      <c r="H1449" s="879" t="s">
        <v>139</v>
      </c>
      <c r="I1449" s="879" t="s">
        <v>139</v>
      </c>
    </row>
    <row r="1450" spans="2:9" ht="15" thickBot="1">
      <c r="B1450" s="133" t="s">
        <v>236</v>
      </c>
      <c r="C1450" s="880" t="s">
        <v>139</v>
      </c>
      <c r="D1450" s="880" t="s">
        <v>139</v>
      </c>
      <c r="E1450" s="880" t="s">
        <v>139</v>
      </c>
      <c r="F1450" s="880" t="s">
        <v>139</v>
      </c>
      <c r="G1450" s="880" t="s">
        <v>139</v>
      </c>
      <c r="H1450" s="880" t="s">
        <v>139</v>
      </c>
      <c r="I1450" s="880" t="s">
        <v>139</v>
      </c>
    </row>
    <row r="1451" spans="2:9" ht="15" thickTop="1">
      <c r="B1451" s="1320" t="s">
        <v>1350</v>
      </c>
      <c r="C1451" s="1320"/>
      <c r="D1451" s="1320"/>
      <c r="E1451" s="1320"/>
      <c r="F1451" s="1320"/>
      <c r="G1451" s="1320"/>
      <c r="H1451" s="1320"/>
      <c r="I1451" s="1320"/>
    </row>
    <row r="1452" spans="2:9">
      <c r="B1452" s="1334" t="s">
        <v>1355</v>
      </c>
      <c r="C1452" s="1334"/>
      <c r="D1452" s="1334"/>
      <c r="E1452" s="1334"/>
      <c r="F1452" s="1334"/>
      <c r="G1452" s="1334"/>
      <c r="H1452" s="1334"/>
      <c r="I1452" s="1334"/>
    </row>
    <row r="1453" spans="2:9">
      <c r="B1453" s="143"/>
    </row>
    <row r="1454" spans="2:9">
      <c r="B1454" s="1319" t="s">
        <v>60</v>
      </c>
      <c r="C1454" s="1319"/>
      <c r="D1454" s="1319"/>
      <c r="E1454" s="1319"/>
      <c r="F1454" s="1319"/>
      <c r="G1454" s="1319"/>
      <c r="H1454" s="1319"/>
      <c r="I1454" s="1319"/>
    </row>
    <row r="1455" spans="2:9">
      <c r="B1455" s="803" t="s">
        <v>59</v>
      </c>
    </row>
    <row r="1456" spans="2:9">
      <c r="B1456" s="142" t="s">
        <v>318</v>
      </c>
    </row>
    <row r="1457" spans="2:9">
      <c r="B1457" s="142"/>
    </row>
    <row r="1458" spans="2:9">
      <c r="B1458" s="16"/>
      <c r="C1458" s="17">
        <v>2014</v>
      </c>
      <c r="D1458" s="17">
        <v>2015</v>
      </c>
      <c r="E1458" s="17">
        <v>2016</v>
      </c>
      <c r="F1458" s="17">
        <v>2017</v>
      </c>
      <c r="G1458" s="17">
        <v>2018</v>
      </c>
      <c r="H1458" s="17">
        <v>2019</v>
      </c>
      <c r="I1458" s="17">
        <v>2020</v>
      </c>
    </row>
    <row r="1459" spans="2:9">
      <c r="B1459" s="93" t="s">
        <v>388</v>
      </c>
      <c r="C1459" s="36">
        <v>276559716.25854677</v>
      </c>
      <c r="D1459" s="36">
        <v>218380020.32467729</v>
      </c>
      <c r="E1459" s="36">
        <v>217065697.44597971</v>
      </c>
      <c r="F1459" s="36">
        <v>228913343.13960844</v>
      </c>
      <c r="G1459" s="943">
        <v>216277240.74194437</v>
      </c>
      <c r="H1459" s="943">
        <v>203335396.71942475</v>
      </c>
      <c r="I1459" s="943">
        <v>195814504.99676165</v>
      </c>
    </row>
    <row r="1460" spans="2:9">
      <c r="B1460" s="93"/>
      <c r="C1460" s="36"/>
      <c r="D1460" s="36"/>
      <c r="E1460" s="36"/>
      <c r="F1460" s="36"/>
      <c r="G1460" s="943"/>
      <c r="H1460" s="943"/>
      <c r="I1460" s="943"/>
    </row>
    <row r="1461" spans="2:9" ht="15.6">
      <c r="B1461" s="92" t="s">
        <v>1330</v>
      </c>
      <c r="C1461" s="36"/>
      <c r="D1461" s="36"/>
      <c r="E1461" s="36"/>
      <c r="F1461" s="36"/>
      <c r="G1461" s="943"/>
      <c r="H1461" s="943"/>
      <c r="I1461" s="943"/>
    </row>
    <row r="1462" spans="2:9">
      <c r="B1462" s="103" t="s">
        <v>388</v>
      </c>
      <c r="C1462" s="36">
        <v>2378775.9795303009</v>
      </c>
      <c r="D1462" s="36">
        <v>1496412.7594572739</v>
      </c>
      <c r="E1462" s="36">
        <v>1312740.1225026599</v>
      </c>
      <c r="F1462" s="36">
        <v>1605508.4424583588</v>
      </c>
      <c r="G1462" s="943" t="s">
        <v>139</v>
      </c>
      <c r="H1462" s="943" t="s">
        <v>139</v>
      </c>
      <c r="I1462" s="943" t="s">
        <v>139</v>
      </c>
    </row>
    <row r="1463" spans="2:9">
      <c r="B1463" s="103" t="s">
        <v>386</v>
      </c>
      <c r="C1463" s="36">
        <v>410557.45063065359</v>
      </c>
      <c r="D1463" s="36">
        <v>268877.82819660351</v>
      </c>
      <c r="E1463" s="36">
        <v>277846.31354537507</v>
      </c>
      <c r="F1463" s="36">
        <v>413589.87005923263</v>
      </c>
      <c r="G1463" s="943" t="s">
        <v>139</v>
      </c>
      <c r="H1463" s="943" t="s">
        <v>139</v>
      </c>
      <c r="I1463" s="943" t="s">
        <v>139</v>
      </c>
    </row>
    <row r="1464" spans="2:9">
      <c r="B1464" s="96" t="s">
        <v>291</v>
      </c>
      <c r="C1464" s="36">
        <v>254.00900327005567</v>
      </c>
      <c r="D1464" s="36">
        <v>522.60430706562431</v>
      </c>
      <c r="E1464" s="36">
        <v>354.84477077771078</v>
      </c>
      <c r="F1464" s="36">
        <v>560.89075777603762</v>
      </c>
      <c r="G1464" s="943" t="s">
        <v>139</v>
      </c>
      <c r="H1464" s="943" t="s">
        <v>139</v>
      </c>
      <c r="I1464" s="943" t="s">
        <v>139</v>
      </c>
    </row>
    <row r="1465" spans="2:9">
      <c r="B1465" s="136" t="s">
        <v>292</v>
      </c>
      <c r="C1465" s="36">
        <v>0</v>
      </c>
      <c r="D1465" s="36">
        <v>0</v>
      </c>
      <c r="E1465" s="36">
        <v>0</v>
      </c>
      <c r="F1465" s="36">
        <v>0</v>
      </c>
      <c r="G1465" s="943" t="s">
        <v>139</v>
      </c>
      <c r="H1465" s="943" t="s">
        <v>139</v>
      </c>
      <c r="I1465" s="943" t="s">
        <v>139</v>
      </c>
    </row>
    <row r="1466" spans="2:9">
      <c r="B1466" s="136" t="s">
        <v>293</v>
      </c>
      <c r="C1466" s="36">
        <v>254.00900327005567</v>
      </c>
      <c r="D1466" s="36">
        <v>522.60430706562431</v>
      </c>
      <c r="E1466" s="36">
        <v>354.84477077771078</v>
      </c>
      <c r="F1466" s="36">
        <v>560.89075777603762</v>
      </c>
      <c r="G1466" s="943" t="s">
        <v>139</v>
      </c>
      <c r="H1466" s="943" t="s">
        <v>139</v>
      </c>
      <c r="I1466" s="943" t="s">
        <v>139</v>
      </c>
    </row>
    <row r="1467" spans="2:9">
      <c r="B1467" s="96" t="s">
        <v>294</v>
      </c>
      <c r="C1467" s="36">
        <v>410303.44162738358</v>
      </c>
      <c r="D1467" s="36">
        <v>268355.22388953785</v>
      </c>
      <c r="E1467" s="36">
        <v>277491.46877459739</v>
      </c>
      <c r="F1467" s="36">
        <v>413028.97930145659</v>
      </c>
      <c r="G1467" s="943" t="s">
        <v>139</v>
      </c>
      <c r="H1467" s="943" t="s">
        <v>139</v>
      </c>
      <c r="I1467" s="943" t="s">
        <v>139</v>
      </c>
    </row>
    <row r="1468" spans="2:9">
      <c r="B1468" s="96" t="s">
        <v>236</v>
      </c>
      <c r="C1468" s="36">
        <v>0</v>
      </c>
      <c r="D1468" s="36">
        <v>0</v>
      </c>
      <c r="E1468" s="36">
        <v>0</v>
      </c>
      <c r="F1468" s="36">
        <v>0</v>
      </c>
      <c r="G1468" s="943" t="s">
        <v>139</v>
      </c>
      <c r="H1468" s="943" t="s">
        <v>139</v>
      </c>
      <c r="I1468" s="943" t="s">
        <v>139</v>
      </c>
    </row>
    <row r="1469" spans="2:9">
      <c r="B1469" s="96"/>
      <c r="C1469" s="36"/>
      <c r="D1469" s="36"/>
      <c r="E1469" s="36"/>
      <c r="F1469" s="36"/>
      <c r="G1469" s="943"/>
      <c r="H1469" s="943"/>
      <c r="I1469" s="943"/>
    </row>
    <row r="1470" spans="2:9">
      <c r="B1470" s="103" t="s">
        <v>387</v>
      </c>
      <c r="C1470" s="36">
        <v>1968218.5288996478</v>
      </c>
      <c r="D1470" s="36">
        <v>1227534.9312606703</v>
      </c>
      <c r="E1470" s="36">
        <v>1034893.8089572848</v>
      </c>
      <c r="F1470" s="36">
        <v>1191918.5723991261</v>
      </c>
      <c r="G1470" s="943" t="s">
        <v>139</v>
      </c>
      <c r="H1470" s="943" t="s">
        <v>139</v>
      </c>
      <c r="I1470" s="943" t="s">
        <v>139</v>
      </c>
    </row>
    <row r="1471" spans="2:9">
      <c r="B1471" s="96" t="s">
        <v>291</v>
      </c>
      <c r="C1471" s="36">
        <v>328.75652949420311</v>
      </c>
      <c r="D1471" s="36">
        <v>2553.5882229610334</v>
      </c>
      <c r="E1471" s="36">
        <v>2297.3265702867971</v>
      </c>
      <c r="F1471" s="36">
        <v>5083.612819107283</v>
      </c>
      <c r="G1471" s="943" t="s">
        <v>139</v>
      </c>
      <c r="H1471" s="943" t="s">
        <v>139</v>
      </c>
      <c r="I1471" s="943" t="s">
        <v>139</v>
      </c>
    </row>
    <row r="1472" spans="2:9">
      <c r="B1472" s="136" t="s">
        <v>292</v>
      </c>
      <c r="C1472" s="36">
        <v>0</v>
      </c>
      <c r="D1472" s="36">
        <v>0</v>
      </c>
      <c r="E1472" s="36">
        <v>0</v>
      </c>
      <c r="F1472" s="36">
        <v>0</v>
      </c>
      <c r="G1472" s="943" t="s">
        <v>139</v>
      </c>
      <c r="H1472" s="943" t="s">
        <v>139</v>
      </c>
      <c r="I1472" s="943" t="s">
        <v>139</v>
      </c>
    </row>
    <row r="1473" spans="1:10">
      <c r="B1473" s="136" t="s">
        <v>293</v>
      </c>
      <c r="C1473" s="36">
        <v>328.75652949420311</v>
      </c>
      <c r="D1473" s="36">
        <v>2553.5882229610334</v>
      </c>
      <c r="E1473" s="36">
        <v>2297.3265702867971</v>
      </c>
      <c r="F1473" s="36">
        <v>5083.612819107283</v>
      </c>
      <c r="G1473" s="943" t="s">
        <v>139</v>
      </c>
      <c r="H1473" s="943" t="s">
        <v>139</v>
      </c>
      <c r="I1473" s="943" t="s">
        <v>139</v>
      </c>
    </row>
    <row r="1474" spans="1:10">
      <c r="B1474" s="96" t="s">
        <v>294</v>
      </c>
      <c r="C1474" s="36">
        <v>1967889.7723701536</v>
      </c>
      <c r="D1474" s="36">
        <v>1224981.3433372271</v>
      </c>
      <c r="E1474" s="36">
        <v>1032596.482386998</v>
      </c>
      <c r="F1474" s="36">
        <v>1186834.9595800189</v>
      </c>
      <c r="G1474" s="943" t="s">
        <v>139</v>
      </c>
      <c r="H1474" s="943" t="s">
        <v>139</v>
      </c>
      <c r="I1474" s="943" t="s">
        <v>139</v>
      </c>
    </row>
    <row r="1475" spans="1:10">
      <c r="B1475" s="96" t="s">
        <v>236</v>
      </c>
      <c r="C1475" s="36">
        <v>0</v>
      </c>
      <c r="D1475" s="36">
        <v>0</v>
      </c>
      <c r="E1475" s="36">
        <v>0</v>
      </c>
      <c r="F1475" s="36">
        <v>0</v>
      </c>
      <c r="G1475" s="943" t="s">
        <v>139</v>
      </c>
      <c r="H1475" s="943" t="s">
        <v>139</v>
      </c>
      <c r="I1475" s="943" t="s">
        <v>139</v>
      </c>
    </row>
    <row r="1476" spans="1:10" s="911" customFormat="1">
      <c r="A1476" s="14"/>
      <c r="B1476" s="96"/>
      <c r="C1476" s="36"/>
      <c r="D1476" s="36"/>
      <c r="E1476" s="36"/>
      <c r="F1476" s="36"/>
      <c r="G1476" s="943"/>
      <c r="H1476" s="943"/>
      <c r="I1476" s="943"/>
      <c r="J1476" s="14"/>
    </row>
    <row r="1477" spans="1:10" s="911" customFormat="1">
      <c r="A1477" s="14"/>
      <c r="B1477" s="92" t="s">
        <v>1465</v>
      </c>
      <c r="C1477" s="36"/>
      <c r="D1477" s="36"/>
      <c r="E1477" s="36"/>
      <c r="F1477" s="36"/>
      <c r="G1477" s="943"/>
      <c r="H1477" s="943"/>
      <c r="I1477" s="943"/>
      <c r="J1477" s="14"/>
    </row>
    <row r="1478" spans="1:10" s="911" customFormat="1">
      <c r="A1478" s="14"/>
      <c r="B1478" s="103" t="s">
        <v>388</v>
      </c>
      <c r="C1478" s="36" t="s">
        <v>139</v>
      </c>
      <c r="D1478" s="36" t="s">
        <v>139</v>
      </c>
      <c r="E1478" s="36" t="s">
        <v>139</v>
      </c>
      <c r="F1478" s="36" t="s">
        <v>139</v>
      </c>
      <c r="G1478" s="943">
        <v>1234778.9623401663</v>
      </c>
      <c r="H1478" s="943">
        <v>1604470.5937507921</v>
      </c>
      <c r="I1478" s="943">
        <v>1668873.1663444086</v>
      </c>
      <c r="J1478" s="14"/>
    </row>
    <row r="1479" spans="1:10" s="911" customFormat="1">
      <c r="A1479" s="14"/>
      <c r="B1479" s="103" t="s">
        <v>386</v>
      </c>
      <c r="C1479" s="36" t="s">
        <v>139</v>
      </c>
      <c r="D1479" s="36" t="s">
        <v>139</v>
      </c>
      <c r="E1479" s="36" t="s">
        <v>139</v>
      </c>
      <c r="F1479" s="36" t="s">
        <v>139</v>
      </c>
      <c r="G1479" s="943">
        <v>548357.62274386175</v>
      </c>
      <c r="H1479" s="943">
        <v>718690.99338587467</v>
      </c>
      <c r="I1479" s="943">
        <v>780816.62673449737</v>
      </c>
      <c r="J1479" s="14"/>
    </row>
    <row r="1480" spans="1:10" s="911" customFormat="1">
      <c r="A1480" s="14"/>
      <c r="B1480" s="96" t="s">
        <v>291</v>
      </c>
      <c r="C1480" s="36" t="s">
        <v>139</v>
      </c>
      <c r="D1480" s="36" t="s">
        <v>139</v>
      </c>
      <c r="E1480" s="36" t="s">
        <v>139</v>
      </c>
      <c r="F1480" s="36" t="s">
        <v>139</v>
      </c>
      <c r="G1480" s="943">
        <v>463.53156855407843</v>
      </c>
      <c r="H1480" s="943">
        <v>1611.606142773878</v>
      </c>
      <c r="I1480" s="943">
        <v>776.88937143743465</v>
      </c>
      <c r="J1480" s="14"/>
    </row>
    <row r="1481" spans="1:10" s="911" customFormat="1">
      <c r="A1481" s="14"/>
      <c r="B1481" s="136" t="s">
        <v>292</v>
      </c>
      <c r="C1481" s="36" t="s">
        <v>139</v>
      </c>
      <c r="D1481" s="36" t="s">
        <v>139</v>
      </c>
      <c r="E1481" s="36" t="s">
        <v>139</v>
      </c>
      <c r="F1481" s="36" t="s">
        <v>139</v>
      </c>
      <c r="G1481" s="943">
        <v>0</v>
      </c>
      <c r="H1481" s="943">
        <v>0</v>
      </c>
      <c r="I1481" s="943">
        <v>0</v>
      </c>
      <c r="J1481" s="14"/>
    </row>
    <row r="1482" spans="1:10" s="911" customFormat="1">
      <c r="A1482" s="14"/>
      <c r="B1482" s="136" t="s">
        <v>293</v>
      </c>
      <c r="C1482" s="36" t="s">
        <v>139</v>
      </c>
      <c r="D1482" s="36" t="s">
        <v>139</v>
      </c>
      <c r="E1482" s="36" t="s">
        <v>139</v>
      </c>
      <c r="F1482" s="36" t="s">
        <v>139</v>
      </c>
      <c r="G1482" s="943">
        <v>463.53156855407843</v>
      </c>
      <c r="H1482" s="943">
        <v>1611.606142773878</v>
      </c>
      <c r="I1482" s="943">
        <v>776.88937143743465</v>
      </c>
      <c r="J1482" s="14"/>
    </row>
    <row r="1483" spans="1:10" s="911" customFormat="1">
      <c r="A1483" s="14"/>
      <c r="B1483" s="96" t="s">
        <v>294</v>
      </c>
      <c r="C1483" s="36" t="s">
        <v>139</v>
      </c>
      <c r="D1483" s="36" t="s">
        <v>139</v>
      </c>
      <c r="E1483" s="36" t="s">
        <v>139</v>
      </c>
      <c r="F1483" s="36" t="s">
        <v>139</v>
      </c>
      <c r="G1483" s="943">
        <v>547894.09117530775</v>
      </c>
      <c r="H1483" s="943">
        <v>717079.38724310079</v>
      </c>
      <c r="I1483" s="943">
        <v>780039.73736306001</v>
      </c>
      <c r="J1483" s="14"/>
    </row>
    <row r="1484" spans="1:10" s="911" customFormat="1">
      <c r="A1484" s="14"/>
      <c r="B1484" s="96" t="s">
        <v>236</v>
      </c>
      <c r="C1484" s="36" t="s">
        <v>139</v>
      </c>
      <c r="D1484" s="36" t="s">
        <v>139</v>
      </c>
      <c r="E1484" s="36" t="s">
        <v>139</v>
      </c>
      <c r="F1484" s="36" t="s">
        <v>139</v>
      </c>
      <c r="G1484" s="943">
        <v>0</v>
      </c>
      <c r="H1484" s="943">
        <v>0</v>
      </c>
      <c r="I1484" s="943">
        <v>0</v>
      </c>
      <c r="J1484" s="14"/>
    </row>
    <row r="1485" spans="1:10" s="911" customFormat="1">
      <c r="A1485" s="14"/>
      <c r="B1485" s="96"/>
      <c r="C1485" s="36"/>
      <c r="D1485" s="36"/>
      <c r="E1485" s="36"/>
      <c r="F1485" s="36"/>
      <c r="G1485" s="943"/>
      <c r="H1485" s="943"/>
      <c r="I1485" s="943"/>
      <c r="J1485" s="14"/>
    </row>
    <row r="1486" spans="1:10" s="911" customFormat="1">
      <c r="A1486" s="14"/>
      <c r="B1486" s="103" t="s">
        <v>387</v>
      </c>
      <c r="C1486" s="36" t="s">
        <v>139</v>
      </c>
      <c r="D1486" s="36" t="s">
        <v>139</v>
      </c>
      <c r="E1486" s="36" t="s">
        <v>139</v>
      </c>
      <c r="F1486" s="36" t="s">
        <v>139</v>
      </c>
      <c r="G1486" s="943">
        <v>686421.33959630458</v>
      </c>
      <c r="H1486" s="943">
        <v>885779.60036491731</v>
      </c>
      <c r="I1486" s="943">
        <v>888056.53960991115</v>
      </c>
      <c r="J1486" s="14"/>
    </row>
    <row r="1487" spans="1:10" s="911" customFormat="1">
      <c r="A1487" s="14"/>
      <c r="B1487" s="96" t="s">
        <v>291</v>
      </c>
      <c r="C1487" s="36" t="s">
        <v>139</v>
      </c>
      <c r="D1487" s="36" t="s">
        <v>139</v>
      </c>
      <c r="E1487" s="36" t="s">
        <v>139</v>
      </c>
      <c r="F1487" s="36" t="s">
        <v>139</v>
      </c>
      <c r="G1487" s="943">
        <v>3134.5865795776576</v>
      </c>
      <c r="H1487" s="943">
        <v>3050.2901599047159</v>
      </c>
      <c r="I1487" s="943">
        <v>734.35185544224282</v>
      </c>
      <c r="J1487" s="14"/>
    </row>
    <row r="1488" spans="1:10" s="911" customFormat="1">
      <c r="A1488" s="14"/>
      <c r="B1488" s="136" t="s">
        <v>292</v>
      </c>
      <c r="C1488" s="36" t="s">
        <v>139</v>
      </c>
      <c r="D1488" s="36" t="s">
        <v>139</v>
      </c>
      <c r="E1488" s="36" t="s">
        <v>139</v>
      </c>
      <c r="F1488" s="36" t="s">
        <v>139</v>
      </c>
      <c r="G1488" s="943">
        <v>0</v>
      </c>
      <c r="H1488" s="943">
        <v>0</v>
      </c>
      <c r="I1488" s="943">
        <v>0</v>
      </c>
      <c r="J1488" s="14"/>
    </row>
    <row r="1489" spans="1:10" s="911" customFormat="1">
      <c r="A1489" s="14"/>
      <c r="B1489" s="136" t="s">
        <v>293</v>
      </c>
      <c r="C1489" s="36" t="s">
        <v>139</v>
      </c>
      <c r="D1489" s="36" t="s">
        <v>139</v>
      </c>
      <c r="E1489" s="36" t="s">
        <v>139</v>
      </c>
      <c r="F1489" s="36" t="s">
        <v>139</v>
      </c>
      <c r="G1489" s="943">
        <v>3134.5865795776576</v>
      </c>
      <c r="H1489" s="943">
        <v>3050.2901599047159</v>
      </c>
      <c r="I1489" s="943">
        <v>734.35185544224282</v>
      </c>
      <c r="J1489" s="14"/>
    </row>
    <row r="1490" spans="1:10" s="911" customFormat="1">
      <c r="A1490" s="14"/>
      <c r="B1490" s="96" t="s">
        <v>294</v>
      </c>
      <c r="C1490" s="36" t="s">
        <v>139</v>
      </c>
      <c r="D1490" s="36" t="s">
        <v>139</v>
      </c>
      <c r="E1490" s="36" t="s">
        <v>139</v>
      </c>
      <c r="F1490" s="36" t="s">
        <v>139</v>
      </c>
      <c r="G1490" s="943">
        <v>683286.75301672681</v>
      </c>
      <c r="H1490" s="943">
        <v>882729.31020501256</v>
      </c>
      <c r="I1490" s="943">
        <v>887322.18775446899</v>
      </c>
      <c r="J1490" s="14"/>
    </row>
    <row r="1491" spans="1:10" s="911" customFormat="1">
      <c r="A1491" s="14"/>
      <c r="B1491" s="96" t="s">
        <v>236</v>
      </c>
      <c r="C1491" s="36" t="s">
        <v>139</v>
      </c>
      <c r="D1491" s="36" t="s">
        <v>139</v>
      </c>
      <c r="E1491" s="36" t="s">
        <v>139</v>
      </c>
      <c r="F1491" s="36" t="s">
        <v>139</v>
      </c>
      <c r="G1491" s="943">
        <v>0</v>
      </c>
      <c r="H1491" s="943">
        <v>0</v>
      </c>
      <c r="I1491" s="943">
        <v>0</v>
      </c>
      <c r="J1491" s="14"/>
    </row>
    <row r="1492" spans="1:10">
      <c r="B1492" s="96"/>
      <c r="C1492" s="36"/>
      <c r="D1492" s="36"/>
      <c r="E1492" s="36"/>
      <c r="F1492" s="36"/>
      <c r="G1492" s="943"/>
      <c r="H1492" s="943"/>
      <c r="I1492" s="943"/>
    </row>
    <row r="1493" spans="1:10">
      <c r="B1493" s="92" t="s">
        <v>1337</v>
      </c>
      <c r="C1493" s="36"/>
      <c r="D1493" s="36"/>
      <c r="E1493" s="36"/>
      <c r="F1493" s="36"/>
      <c r="G1493" s="943"/>
      <c r="H1493" s="943"/>
      <c r="I1493" s="943"/>
    </row>
    <row r="1494" spans="1:10">
      <c r="B1494" s="103" t="s">
        <v>388</v>
      </c>
      <c r="C1494" s="36">
        <v>9105011.621013293</v>
      </c>
      <c r="D1494" s="36">
        <v>7752719.2215532996</v>
      </c>
      <c r="E1494" s="36">
        <v>6178634.0366893467</v>
      </c>
      <c r="F1494" s="36">
        <v>7943936.3813242605</v>
      </c>
      <c r="G1494" s="943">
        <v>6656287.6431634938</v>
      </c>
      <c r="H1494" s="943">
        <v>7263192.1604931457</v>
      </c>
      <c r="I1494" s="943">
        <v>6993004.3480526283</v>
      </c>
    </row>
    <row r="1495" spans="1:10">
      <c r="B1495" s="103" t="s">
        <v>386</v>
      </c>
      <c r="C1495" s="36">
        <v>9105011.621013293</v>
      </c>
      <c r="D1495" s="36">
        <v>7752719.2215532996</v>
      </c>
      <c r="E1495" s="36">
        <v>6178634.0366893467</v>
      </c>
      <c r="F1495" s="36">
        <v>7943936.3813242605</v>
      </c>
      <c r="G1495" s="943">
        <v>6656287.6431634938</v>
      </c>
      <c r="H1495" s="943">
        <v>7263192.1604931457</v>
      </c>
      <c r="I1495" s="943">
        <v>6993004.3480526283</v>
      </c>
    </row>
    <row r="1496" spans="1:10">
      <c r="B1496" s="96" t="s">
        <v>291</v>
      </c>
      <c r="C1496" s="36">
        <v>9105011.621013293</v>
      </c>
      <c r="D1496" s="36">
        <v>7752719.2215532996</v>
      </c>
      <c r="E1496" s="36">
        <v>6178634.0366893467</v>
      </c>
      <c r="F1496" s="36">
        <v>7943936.3813242605</v>
      </c>
      <c r="G1496" s="943">
        <v>6656287.6431634938</v>
      </c>
      <c r="H1496" s="943">
        <v>7263192.1604931457</v>
      </c>
      <c r="I1496" s="943">
        <v>6993004.3480526283</v>
      </c>
    </row>
    <row r="1497" spans="1:10">
      <c r="B1497" s="136" t="s">
        <v>292</v>
      </c>
      <c r="C1497" s="36">
        <v>4014660.0271796836</v>
      </c>
      <c r="D1497" s="36">
        <v>3690337.3465720196</v>
      </c>
      <c r="E1497" s="36">
        <v>2598020.8684293632</v>
      </c>
      <c r="F1497" s="36">
        <v>3223428.2728784964</v>
      </c>
      <c r="G1497" s="943">
        <v>2532622.9133178839</v>
      </c>
      <c r="H1497" s="943">
        <v>2803162.275781658</v>
      </c>
      <c r="I1497" s="943">
        <v>2499686.5389014529</v>
      </c>
    </row>
    <row r="1498" spans="1:10">
      <c r="B1498" s="136" t="s">
        <v>293</v>
      </c>
      <c r="C1498" s="36">
        <v>5090351.5938336095</v>
      </c>
      <c r="D1498" s="36">
        <v>4062381.8749812804</v>
      </c>
      <c r="E1498" s="36">
        <v>3580613.1682599839</v>
      </c>
      <c r="F1498" s="36">
        <v>4720508.1084457636</v>
      </c>
      <c r="G1498" s="943">
        <v>4123664.7298456151</v>
      </c>
      <c r="H1498" s="943">
        <v>4460029.8847114872</v>
      </c>
      <c r="I1498" s="943">
        <v>4493317.8091511764</v>
      </c>
    </row>
    <row r="1499" spans="1:10">
      <c r="B1499" s="96" t="s">
        <v>294</v>
      </c>
      <c r="C1499" s="36" t="s">
        <v>139</v>
      </c>
      <c r="D1499" s="36" t="s">
        <v>139</v>
      </c>
      <c r="E1499" s="36" t="s">
        <v>139</v>
      </c>
      <c r="F1499" s="36" t="s">
        <v>139</v>
      </c>
      <c r="G1499" s="943" t="s">
        <v>139</v>
      </c>
      <c r="H1499" s="943" t="s">
        <v>139</v>
      </c>
      <c r="I1499" s="943" t="s">
        <v>139</v>
      </c>
    </row>
    <row r="1500" spans="1:10">
      <c r="B1500" s="96" t="s">
        <v>236</v>
      </c>
      <c r="C1500" s="36" t="s">
        <v>139</v>
      </c>
      <c r="D1500" s="36" t="s">
        <v>139</v>
      </c>
      <c r="E1500" s="36" t="s">
        <v>139</v>
      </c>
      <c r="F1500" s="36" t="s">
        <v>139</v>
      </c>
      <c r="G1500" s="943" t="s">
        <v>139</v>
      </c>
      <c r="H1500" s="943" t="s">
        <v>139</v>
      </c>
      <c r="I1500" s="943" t="s">
        <v>139</v>
      </c>
    </row>
    <row r="1501" spans="1:10">
      <c r="B1501" s="96"/>
      <c r="C1501" s="36"/>
      <c r="D1501" s="36"/>
      <c r="E1501" s="36"/>
      <c r="F1501" s="36"/>
      <c r="G1501" s="943"/>
      <c r="H1501" s="943"/>
      <c r="I1501" s="943"/>
    </row>
    <row r="1502" spans="1:10">
      <c r="B1502" s="103" t="s">
        <v>387</v>
      </c>
      <c r="C1502" s="36" t="s">
        <v>124</v>
      </c>
      <c r="D1502" s="36" t="s">
        <v>124</v>
      </c>
      <c r="E1502" s="36" t="s">
        <v>124</v>
      </c>
      <c r="F1502" s="36" t="s">
        <v>124</v>
      </c>
      <c r="G1502" s="943" t="s">
        <v>124</v>
      </c>
      <c r="H1502" s="943" t="s">
        <v>124</v>
      </c>
      <c r="I1502" s="943" t="s">
        <v>124</v>
      </c>
    </row>
    <row r="1503" spans="1:10">
      <c r="B1503" s="96" t="s">
        <v>291</v>
      </c>
      <c r="C1503" s="36" t="s">
        <v>124</v>
      </c>
      <c r="D1503" s="36" t="s">
        <v>124</v>
      </c>
      <c r="E1503" s="36" t="s">
        <v>124</v>
      </c>
      <c r="F1503" s="36" t="s">
        <v>124</v>
      </c>
      <c r="G1503" s="943" t="s">
        <v>124</v>
      </c>
      <c r="H1503" s="943" t="s">
        <v>124</v>
      </c>
      <c r="I1503" s="943" t="s">
        <v>124</v>
      </c>
    </row>
    <row r="1504" spans="1:10">
      <c r="B1504" s="136" t="s">
        <v>292</v>
      </c>
      <c r="C1504" s="36" t="s">
        <v>124</v>
      </c>
      <c r="D1504" s="36" t="s">
        <v>124</v>
      </c>
      <c r="E1504" s="36" t="s">
        <v>124</v>
      </c>
      <c r="F1504" s="36" t="s">
        <v>124</v>
      </c>
      <c r="G1504" s="943" t="s">
        <v>124</v>
      </c>
      <c r="H1504" s="943" t="s">
        <v>124</v>
      </c>
      <c r="I1504" s="943" t="s">
        <v>124</v>
      </c>
    </row>
    <row r="1505" spans="2:9">
      <c r="B1505" s="136" t="s">
        <v>293</v>
      </c>
      <c r="C1505" s="36" t="s">
        <v>124</v>
      </c>
      <c r="D1505" s="36" t="s">
        <v>124</v>
      </c>
      <c r="E1505" s="36" t="s">
        <v>124</v>
      </c>
      <c r="F1505" s="36" t="s">
        <v>124</v>
      </c>
      <c r="G1505" s="943" t="s">
        <v>124</v>
      </c>
      <c r="H1505" s="943" t="s">
        <v>124</v>
      </c>
      <c r="I1505" s="943" t="s">
        <v>124</v>
      </c>
    </row>
    <row r="1506" spans="2:9">
      <c r="B1506" s="96" t="s">
        <v>294</v>
      </c>
      <c r="C1506" s="36" t="s">
        <v>139</v>
      </c>
      <c r="D1506" s="36" t="s">
        <v>139</v>
      </c>
      <c r="E1506" s="36" t="s">
        <v>139</v>
      </c>
      <c r="F1506" s="36" t="s">
        <v>139</v>
      </c>
      <c r="G1506" s="943" t="s">
        <v>139</v>
      </c>
      <c r="H1506" s="943" t="s">
        <v>139</v>
      </c>
      <c r="I1506" s="943" t="s">
        <v>139</v>
      </c>
    </row>
    <row r="1507" spans="2:9">
      <c r="B1507" s="96" t="s">
        <v>236</v>
      </c>
      <c r="C1507" s="36" t="s">
        <v>139</v>
      </c>
      <c r="D1507" s="36" t="s">
        <v>139</v>
      </c>
      <c r="E1507" s="36" t="s">
        <v>139</v>
      </c>
      <c r="F1507" s="36" t="s">
        <v>139</v>
      </c>
      <c r="G1507" s="943" t="s">
        <v>139</v>
      </c>
      <c r="H1507" s="943" t="s">
        <v>139</v>
      </c>
      <c r="I1507" s="943" t="s">
        <v>139</v>
      </c>
    </row>
    <row r="1508" spans="2:9">
      <c r="B1508" s="96"/>
      <c r="C1508" s="36"/>
      <c r="D1508" s="36"/>
      <c r="E1508" s="36"/>
      <c r="F1508" s="36"/>
      <c r="G1508" s="943"/>
      <c r="H1508" s="943"/>
      <c r="I1508" s="943"/>
    </row>
    <row r="1509" spans="2:9">
      <c r="B1509" s="92" t="s">
        <v>1348</v>
      </c>
      <c r="C1509" s="36"/>
      <c r="D1509" s="36"/>
      <c r="E1509" s="36"/>
      <c r="F1509" s="36"/>
      <c r="G1509" s="943"/>
      <c r="H1509" s="943"/>
      <c r="I1509" s="943"/>
    </row>
    <row r="1510" spans="2:9">
      <c r="B1510" s="103" t="s">
        <v>388</v>
      </c>
      <c r="C1510" s="36">
        <v>265075928.65800315</v>
      </c>
      <c r="D1510" s="36">
        <v>209130888.3436667</v>
      </c>
      <c r="E1510" s="36">
        <v>209574323.28678772</v>
      </c>
      <c r="F1510" s="36">
        <v>219363898.31582585</v>
      </c>
      <c r="G1510" s="943">
        <v>208386174.13644072</v>
      </c>
      <c r="H1510" s="943">
        <v>194467733.96518081</v>
      </c>
      <c r="I1510" s="943">
        <v>187152627.48236462</v>
      </c>
    </row>
    <row r="1511" spans="2:9">
      <c r="B1511" s="103" t="s">
        <v>386</v>
      </c>
      <c r="C1511" s="36">
        <v>263215671.86775389</v>
      </c>
      <c r="D1511" s="36">
        <v>207504024.37176147</v>
      </c>
      <c r="E1511" s="36">
        <v>208030580.28194845</v>
      </c>
      <c r="F1511" s="36">
        <v>218093161.44450399</v>
      </c>
      <c r="G1511" s="943">
        <v>207270534.28770718</v>
      </c>
      <c r="H1511" s="943">
        <v>193445310.50911024</v>
      </c>
      <c r="I1511" s="943">
        <v>186290863.43397436</v>
      </c>
    </row>
    <row r="1512" spans="2:9">
      <c r="B1512" s="96" t="s">
        <v>291</v>
      </c>
      <c r="C1512" s="36">
        <v>263215671.86775389</v>
      </c>
      <c r="D1512" s="36">
        <v>207504024.37176147</v>
      </c>
      <c r="E1512" s="36">
        <v>208030580.28194845</v>
      </c>
      <c r="F1512" s="36">
        <v>218093161.44450399</v>
      </c>
      <c r="G1512" s="943">
        <v>207270534.28770718</v>
      </c>
      <c r="H1512" s="943">
        <v>193445310.50911024</v>
      </c>
      <c r="I1512" s="943">
        <v>186290863.43397436</v>
      </c>
    </row>
    <row r="1513" spans="2:9">
      <c r="B1513" s="136" t="s">
        <v>292</v>
      </c>
      <c r="C1513" s="36">
        <v>0</v>
      </c>
      <c r="D1513" s="36">
        <v>0</v>
      </c>
      <c r="E1513" s="36">
        <v>0</v>
      </c>
      <c r="F1513" s="36">
        <v>0</v>
      </c>
      <c r="G1513" s="943">
        <v>0</v>
      </c>
      <c r="H1513" s="943">
        <v>0</v>
      </c>
      <c r="I1513" s="943">
        <v>1.9388111210205903</v>
      </c>
    </row>
    <row r="1514" spans="2:9">
      <c r="B1514" s="136" t="s">
        <v>293</v>
      </c>
      <c r="C1514" s="36">
        <v>263215671.86775389</v>
      </c>
      <c r="D1514" s="36">
        <v>207504024.37176147</v>
      </c>
      <c r="E1514" s="36">
        <v>208030580.28194845</v>
      </c>
      <c r="F1514" s="36">
        <v>218093161.44450399</v>
      </c>
      <c r="G1514" s="943">
        <v>207270534.28770718</v>
      </c>
      <c r="H1514" s="943">
        <v>193445310.50911024</v>
      </c>
      <c r="I1514" s="943">
        <v>186290861.49516323</v>
      </c>
    </row>
    <row r="1515" spans="2:9">
      <c r="B1515" s="96" t="s">
        <v>294</v>
      </c>
      <c r="C1515" s="36" t="s">
        <v>139</v>
      </c>
      <c r="D1515" s="36" t="s">
        <v>139</v>
      </c>
      <c r="E1515" s="36" t="s">
        <v>139</v>
      </c>
      <c r="F1515" s="36" t="s">
        <v>139</v>
      </c>
      <c r="G1515" s="943" t="s">
        <v>139</v>
      </c>
      <c r="H1515" s="943" t="s">
        <v>139</v>
      </c>
      <c r="I1515" s="943" t="s">
        <v>139</v>
      </c>
    </row>
    <row r="1516" spans="2:9">
      <c r="B1516" s="96" t="s">
        <v>236</v>
      </c>
      <c r="C1516" s="36" t="s">
        <v>139</v>
      </c>
      <c r="D1516" s="36" t="s">
        <v>139</v>
      </c>
      <c r="E1516" s="36" t="s">
        <v>139</v>
      </c>
      <c r="F1516" s="36" t="s">
        <v>139</v>
      </c>
      <c r="G1516" s="943" t="s">
        <v>139</v>
      </c>
      <c r="H1516" s="943" t="s">
        <v>139</v>
      </c>
      <c r="I1516" s="943" t="s">
        <v>139</v>
      </c>
    </row>
    <row r="1517" spans="2:9">
      <c r="B1517" s="96"/>
      <c r="C1517" s="36"/>
      <c r="D1517" s="36"/>
      <c r="E1517" s="36"/>
      <c r="F1517" s="36"/>
      <c r="G1517" s="943"/>
      <c r="H1517" s="943"/>
      <c r="I1517" s="943"/>
    </row>
    <row r="1518" spans="2:9">
      <c r="B1518" s="103" t="s">
        <v>387</v>
      </c>
      <c r="C1518" s="36">
        <v>1860256.7902492888</v>
      </c>
      <c r="D1518" s="36">
        <v>1626863.9719052326</v>
      </c>
      <c r="E1518" s="36">
        <v>1543743.0048392762</v>
      </c>
      <c r="F1518" s="36">
        <v>1270736.87132182</v>
      </c>
      <c r="G1518" s="943">
        <v>1115639.8484599814</v>
      </c>
      <c r="H1518" s="943">
        <v>1022423.4646866526</v>
      </c>
      <c r="I1518" s="943">
        <v>861764.04839024972</v>
      </c>
    </row>
    <row r="1519" spans="2:9">
      <c r="B1519" s="96" t="s">
        <v>291</v>
      </c>
      <c r="C1519" s="36">
        <v>1860256.7902492888</v>
      </c>
      <c r="D1519" s="36">
        <v>1626863.9719052326</v>
      </c>
      <c r="E1519" s="36">
        <v>1543743.0048392762</v>
      </c>
      <c r="F1519" s="36">
        <v>1270736.87132182</v>
      </c>
      <c r="G1519" s="943">
        <v>1115639.8484599814</v>
      </c>
      <c r="H1519" s="943">
        <v>1022423.4646866526</v>
      </c>
      <c r="I1519" s="943">
        <v>861764.04839024972</v>
      </c>
    </row>
    <row r="1520" spans="2:9">
      <c r="B1520" s="136" t="s">
        <v>292</v>
      </c>
      <c r="C1520" s="36">
        <v>0</v>
      </c>
      <c r="D1520" s="36">
        <v>0</v>
      </c>
      <c r="E1520" s="36">
        <v>0</v>
      </c>
      <c r="F1520" s="36">
        <v>0</v>
      </c>
      <c r="G1520" s="943">
        <v>0</v>
      </c>
      <c r="H1520" s="943">
        <v>0</v>
      </c>
      <c r="I1520" s="943">
        <v>0</v>
      </c>
    </row>
    <row r="1521" spans="1:10">
      <c r="B1521" s="136" t="s">
        <v>293</v>
      </c>
      <c r="C1521" s="36">
        <v>1860256.7902492888</v>
      </c>
      <c r="D1521" s="36">
        <v>1626863.9719052326</v>
      </c>
      <c r="E1521" s="36">
        <v>1543743.0048392762</v>
      </c>
      <c r="F1521" s="36">
        <v>1270736.87132182</v>
      </c>
      <c r="G1521" s="943">
        <v>1115639.8484599814</v>
      </c>
      <c r="H1521" s="943">
        <v>1022423.4646866526</v>
      </c>
      <c r="I1521" s="943">
        <v>861764.04839024972</v>
      </c>
    </row>
    <row r="1522" spans="1:10">
      <c r="B1522" s="96" t="s">
        <v>294</v>
      </c>
      <c r="C1522" s="36" t="s">
        <v>139</v>
      </c>
      <c r="D1522" s="36" t="s">
        <v>139</v>
      </c>
      <c r="E1522" s="36" t="s">
        <v>139</v>
      </c>
      <c r="F1522" s="36" t="s">
        <v>139</v>
      </c>
      <c r="G1522" s="943" t="s">
        <v>139</v>
      </c>
      <c r="H1522" s="943" t="s">
        <v>139</v>
      </c>
      <c r="I1522" s="943" t="s">
        <v>139</v>
      </c>
    </row>
    <row r="1523" spans="1:10" ht="15" thickBot="1">
      <c r="B1523" s="847" t="s">
        <v>236</v>
      </c>
      <c r="C1523" s="36" t="s">
        <v>139</v>
      </c>
      <c r="D1523" s="36" t="s">
        <v>139</v>
      </c>
      <c r="E1523" s="36" t="s">
        <v>139</v>
      </c>
      <c r="F1523" s="36" t="s">
        <v>139</v>
      </c>
      <c r="G1523" s="36" t="s">
        <v>139</v>
      </c>
      <c r="H1523" s="36" t="s">
        <v>139</v>
      </c>
      <c r="I1523" s="36" t="s">
        <v>139</v>
      </c>
    </row>
    <row r="1524" spans="1:10" ht="15" thickTop="1">
      <c r="B1524" s="1320" t="s">
        <v>1356</v>
      </c>
      <c r="C1524" s="1320"/>
      <c r="D1524" s="1320"/>
      <c r="E1524" s="1320"/>
      <c r="F1524" s="1320"/>
      <c r="G1524" s="1320"/>
      <c r="H1524" s="1320"/>
      <c r="I1524" s="1320"/>
    </row>
    <row r="1525" spans="1:10">
      <c r="B1525" s="1334" t="s">
        <v>1357</v>
      </c>
      <c r="C1525" s="1334"/>
      <c r="D1525" s="1334"/>
      <c r="E1525" s="1334"/>
      <c r="F1525" s="1334"/>
      <c r="G1525" s="1334"/>
      <c r="H1525" s="1334"/>
      <c r="I1525" s="1334"/>
    </row>
    <row r="1527" spans="1:10">
      <c r="B1527" s="1319" t="s">
        <v>64</v>
      </c>
      <c r="C1527" s="1319"/>
      <c r="D1527" s="1319"/>
      <c r="E1527" s="1319"/>
      <c r="F1527" s="1319"/>
      <c r="G1527" s="1319"/>
      <c r="H1527" s="1319"/>
      <c r="I1527" s="1319"/>
    </row>
    <row r="1528" spans="1:10">
      <c r="B1528" s="803" t="s">
        <v>63</v>
      </c>
    </row>
    <row r="1530" spans="1:10">
      <c r="B1530" s="1305" t="s">
        <v>389</v>
      </c>
      <c r="C1530" s="1305" t="s">
        <v>390</v>
      </c>
      <c r="D1530" s="1305" t="s">
        <v>391</v>
      </c>
      <c r="E1530" s="1307" t="s">
        <v>392</v>
      </c>
      <c r="F1530" s="1305" t="s">
        <v>393</v>
      </c>
      <c r="G1530" s="1305" t="s">
        <v>394</v>
      </c>
      <c r="H1530" s="1307" t="s">
        <v>395</v>
      </c>
      <c r="I1530" s="1307"/>
      <c r="J1530" s="1335"/>
    </row>
    <row r="1531" spans="1:10">
      <c r="B1531" s="1306"/>
      <c r="C1531" s="1306"/>
      <c r="D1531" s="1306"/>
      <c r="E1531" s="1306"/>
      <c r="F1531" s="1306"/>
      <c r="G1531" s="1306"/>
      <c r="H1531" s="1306"/>
      <c r="I1531" s="1306"/>
      <c r="J1531" s="1335"/>
    </row>
    <row r="1532" spans="1:10" ht="15.6">
      <c r="B1532" s="629" t="s">
        <v>1318</v>
      </c>
      <c r="C1532" s="758" t="s">
        <v>397</v>
      </c>
      <c r="D1532" s="848" t="s">
        <v>398</v>
      </c>
      <c r="E1532" s="849" t="s">
        <v>399</v>
      </c>
      <c r="F1532" s="848" t="s">
        <v>400</v>
      </c>
      <c r="G1532" s="849" t="s">
        <v>1358</v>
      </c>
      <c r="H1532" s="849" t="s">
        <v>402</v>
      </c>
      <c r="I1532" s="849"/>
      <c r="J1532" s="848"/>
    </row>
    <row r="1533" spans="1:10" s="911" customFormat="1">
      <c r="A1533" s="14"/>
      <c r="B1533" s="629" t="s">
        <v>1466</v>
      </c>
      <c r="C1533" s="758" t="s">
        <v>409</v>
      </c>
      <c r="D1533" s="848" t="s">
        <v>398</v>
      </c>
      <c r="E1533" s="849" t="s">
        <v>399</v>
      </c>
      <c r="F1533" s="848" t="s">
        <v>400</v>
      </c>
      <c r="G1533" s="849" t="s">
        <v>404</v>
      </c>
      <c r="H1533" s="849" t="s">
        <v>402</v>
      </c>
      <c r="I1533" s="849"/>
      <c r="J1533" s="848"/>
    </row>
    <row r="1534" spans="1:10" ht="15.6">
      <c r="B1534" s="629" t="s">
        <v>1359</v>
      </c>
      <c r="C1534" s="758" t="s">
        <v>409</v>
      </c>
      <c r="D1534" s="848" t="s">
        <v>1360</v>
      </c>
      <c r="E1534" s="849" t="s">
        <v>1361</v>
      </c>
      <c r="F1534" s="848" t="s">
        <v>400</v>
      </c>
      <c r="G1534" s="849" t="s">
        <v>1358</v>
      </c>
      <c r="H1534" s="849" t="s">
        <v>402</v>
      </c>
      <c r="I1534" s="849"/>
      <c r="J1534" s="848"/>
    </row>
    <row r="1535" spans="1:10" ht="15.6">
      <c r="B1535" s="629" t="s">
        <v>1320</v>
      </c>
      <c r="C1535" s="758" t="s">
        <v>397</v>
      </c>
      <c r="D1535" s="848" t="s">
        <v>403</v>
      </c>
      <c r="E1535" s="849" t="s">
        <v>1362</v>
      </c>
      <c r="F1535" s="848" t="s">
        <v>413</v>
      </c>
      <c r="G1535" s="849" t="s">
        <v>1363</v>
      </c>
      <c r="H1535" s="849" t="s">
        <v>402</v>
      </c>
      <c r="I1535" s="849"/>
      <c r="J1535" s="848"/>
    </row>
    <row r="1536" spans="1:10" ht="15.6">
      <c r="B1536" s="629" t="s">
        <v>1322</v>
      </c>
      <c r="C1536" s="758" t="s">
        <v>409</v>
      </c>
      <c r="D1536" s="848" t="s">
        <v>403</v>
      </c>
      <c r="E1536" s="849" t="s">
        <v>1361</v>
      </c>
      <c r="F1536" s="848" t="s">
        <v>413</v>
      </c>
      <c r="G1536" s="849" t="s">
        <v>1358</v>
      </c>
      <c r="H1536" s="849" t="s">
        <v>402</v>
      </c>
      <c r="I1536" s="849"/>
      <c r="J1536" s="848"/>
    </row>
    <row r="1537" spans="1:10" ht="16.2" thickBot="1">
      <c r="B1537" s="850" t="s">
        <v>1321</v>
      </c>
      <c r="C1537" s="851" t="s">
        <v>409</v>
      </c>
      <c r="D1537" s="804" t="s">
        <v>403</v>
      </c>
      <c r="E1537" s="804" t="s">
        <v>412</v>
      </c>
      <c r="F1537" s="804" t="s">
        <v>413</v>
      </c>
      <c r="G1537" s="852" t="s">
        <v>1358</v>
      </c>
      <c r="H1537" s="910" t="s">
        <v>402</v>
      </c>
      <c r="I1537" s="910"/>
      <c r="J1537" s="758"/>
    </row>
    <row r="1538" spans="1:10" ht="15" thickTop="1">
      <c r="B1538" s="1326"/>
      <c r="C1538" s="1326"/>
      <c r="D1538" s="1327"/>
      <c r="J1538" s="183"/>
    </row>
    <row r="1539" spans="1:10">
      <c r="B1539" s="1305" t="s">
        <v>389</v>
      </c>
      <c r="C1539" s="1305" t="s">
        <v>415</v>
      </c>
      <c r="D1539" s="1307" t="s">
        <v>416</v>
      </c>
      <c r="E1539" s="1307" t="s">
        <v>417</v>
      </c>
      <c r="F1539" s="1307" t="s">
        <v>418</v>
      </c>
      <c r="G1539" s="1305" t="s">
        <v>419</v>
      </c>
      <c r="H1539" s="1305"/>
      <c r="I1539" s="1305"/>
      <c r="J1539" s="1335"/>
    </row>
    <row r="1540" spans="1:10">
      <c r="B1540" s="1306"/>
      <c r="C1540" s="1306"/>
      <c r="D1540" s="1306"/>
      <c r="E1540" s="1306"/>
      <c r="F1540" s="1306"/>
      <c r="G1540" s="174" t="s">
        <v>420</v>
      </c>
      <c r="H1540" s="174" t="s">
        <v>421</v>
      </c>
      <c r="I1540" s="174"/>
      <c r="J1540" s="1335"/>
    </row>
    <row r="1541" spans="1:10">
      <c r="B1541" s="629" t="s">
        <v>1318</v>
      </c>
      <c r="C1541" s="848" t="s">
        <v>422</v>
      </c>
      <c r="D1541" s="848" t="s">
        <v>424</v>
      </c>
      <c r="E1541" s="849" t="s">
        <v>604</v>
      </c>
      <c r="F1541" s="848" t="s">
        <v>1364</v>
      </c>
      <c r="G1541" s="849" t="s">
        <v>1365</v>
      </c>
      <c r="H1541" s="849" t="s">
        <v>424</v>
      </c>
      <c r="I1541" s="849"/>
      <c r="J1541" s="848"/>
    </row>
    <row r="1542" spans="1:10" s="911" customFormat="1">
      <c r="A1542" s="14"/>
      <c r="B1542" s="629" t="s">
        <v>1466</v>
      </c>
      <c r="C1542" s="848" t="s">
        <v>422</v>
      </c>
      <c r="D1542" s="848" t="s">
        <v>431</v>
      </c>
      <c r="E1542" s="849" t="s">
        <v>604</v>
      </c>
      <c r="F1542" s="848" t="s">
        <v>139</v>
      </c>
      <c r="G1542" s="849" t="s">
        <v>1467</v>
      </c>
      <c r="H1542" s="849" t="s">
        <v>1467</v>
      </c>
      <c r="I1542" s="849"/>
      <c r="J1542" s="848"/>
    </row>
    <row r="1543" spans="1:10">
      <c r="B1543" s="629" t="s">
        <v>1359</v>
      </c>
      <c r="C1543" s="848" t="s">
        <v>422</v>
      </c>
      <c r="D1543" s="848" t="s">
        <v>1221</v>
      </c>
      <c r="E1543" s="849" t="s">
        <v>1468</v>
      </c>
      <c r="F1543" s="848" t="s">
        <v>1221</v>
      </c>
      <c r="G1543" s="849" t="s">
        <v>139</v>
      </c>
      <c r="H1543" s="849" t="s">
        <v>139</v>
      </c>
      <c r="I1543" s="849"/>
      <c r="J1543" s="848"/>
    </row>
    <row r="1544" spans="1:10">
      <c r="B1544" s="629" t="s">
        <v>1320</v>
      </c>
      <c r="C1544" s="848" t="s">
        <v>422</v>
      </c>
      <c r="D1544" s="848" t="s">
        <v>640</v>
      </c>
      <c r="E1544" s="849" t="s">
        <v>1469</v>
      </c>
      <c r="F1544" s="848" t="s">
        <v>139</v>
      </c>
      <c r="G1544" s="849" t="s">
        <v>139</v>
      </c>
      <c r="H1544" s="849" t="s">
        <v>139</v>
      </c>
      <c r="I1544" s="849"/>
      <c r="J1544" s="848"/>
    </row>
    <row r="1545" spans="1:10">
      <c r="B1545" s="629" t="s">
        <v>1322</v>
      </c>
      <c r="C1545" s="848" t="s">
        <v>422</v>
      </c>
      <c r="D1545" s="848" t="s">
        <v>139</v>
      </c>
      <c r="E1545" s="849" t="s">
        <v>1366</v>
      </c>
      <c r="F1545" s="848" t="s">
        <v>1367</v>
      </c>
      <c r="G1545" s="849" t="s">
        <v>139</v>
      </c>
      <c r="H1545" s="849" t="s">
        <v>139</v>
      </c>
      <c r="I1545" s="849"/>
      <c r="J1545" s="848"/>
    </row>
    <row r="1546" spans="1:10" ht="15" thickBot="1">
      <c r="B1546" s="485" t="s">
        <v>1321</v>
      </c>
      <c r="C1546" s="804" t="s">
        <v>422</v>
      </c>
      <c r="D1546" s="804" t="s">
        <v>139</v>
      </c>
      <c r="E1546" s="804" t="s">
        <v>1470</v>
      </c>
      <c r="F1546" s="804" t="s">
        <v>139</v>
      </c>
      <c r="G1546" s="804" t="s">
        <v>139</v>
      </c>
      <c r="H1546" s="910" t="s">
        <v>139</v>
      </c>
      <c r="I1546" s="910"/>
      <c r="J1546" s="758"/>
    </row>
    <row r="1547" spans="1:10" ht="15" thickTop="1">
      <c r="B1547" s="1327" t="s">
        <v>1368</v>
      </c>
      <c r="C1547" s="1327"/>
      <c r="D1547" s="1327"/>
      <c r="E1547" s="1327"/>
      <c r="F1547" s="1327"/>
      <c r="G1547" s="1327"/>
      <c r="H1547" s="1327"/>
      <c r="I1547" s="1327"/>
    </row>
    <row r="1548" spans="1:10">
      <c r="B1548" s="1312" t="s">
        <v>1369</v>
      </c>
      <c r="C1548" s="1312"/>
      <c r="D1548" s="1312"/>
      <c r="E1548" s="1312"/>
      <c r="F1548" s="1312"/>
      <c r="G1548" s="1312"/>
      <c r="H1548" s="1312"/>
      <c r="I1548" s="1312"/>
    </row>
    <row r="1550" spans="1:10">
      <c r="B1550" s="1319" t="s">
        <v>72</v>
      </c>
      <c r="C1550" s="1319"/>
      <c r="D1550" s="1319"/>
      <c r="E1550" s="1319"/>
      <c r="F1550" s="1319"/>
      <c r="G1550" s="1319"/>
      <c r="H1550" s="1319"/>
      <c r="I1550" s="1319"/>
    </row>
    <row r="1551" spans="1:10">
      <c r="B1551" s="803" t="s">
        <v>71</v>
      </c>
      <c r="C1551" s="179"/>
      <c r="D1551" s="179"/>
      <c r="E1551" s="179"/>
      <c r="F1551" s="179"/>
      <c r="G1551" s="179"/>
      <c r="H1551" s="179"/>
      <c r="I1551" s="179"/>
    </row>
    <row r="1553" spans="2:9" ht="26.4">
      <c r="B1553" s="180" t="s">
        <v>389</v>
      </c>
      <c r="C1553" s="181" t="s">
        <v>392</v>
      </c>
      <c r="D1553" s="181" t="s">
        <v>434</v>
      </c>
      <c r="E1553" s="181" t="s">
        <v>435</v>
      </c>
      <c r="F1553" s="181" t="s">
        <v>436</v>
      </c>
      <c r="G1553" s="181" t="s">
        <v>437</v>
      </c>
      <c r="H1553" s="183"/>
      <c r="I1553" s="183"/>
    </row>
    <row r="1554" spans="2:9" ht="15.6">
      <c r="B1554" s="797" t="s">
        <v>1370</v>
      </c>
      <c r="C1554" s="853" t="s">
        <v>469</v>
      </c>
      <c r="D1554" s="853" t="s">
        <v>1371</v>
      </c>
      <c r="E1554" s="853" t="s">
        <v>438</v>
      </c>
      <c r="F1554" s="853" t="s">
        <v>1372</v>
      </c>
      <c r="G1554" s="853" t="s">
        <v>1373</v>
      </c>
      <c r="H1554" s="854"/>
      <c r="I1554" s="854"/>
    </row>
    <row r="1555" spans="2:9">
      <c r="B1555" s="797" t="s">
        <v>1374</v>
      </c>
      <c r="C1555" s="853" t="s">
        <v>469</v>
      </c>
      <c r="D1555" s="853" t="s">
        <v>440</v>
      </c>
      <c r="E1555" s="853" t="s">
        <v>438</v>
      </c>
      <c r="F1555" s="853" t="s">
        <v>1375</v>
      </c>
      <c r="G1555" s="853" t="s">
        <v>1373</v>
      </c>
      <c r="H1555" s="854"/>
      <c r="I1555" s="854"/>
    </row>
    <row r="1556" spans="2:9" ht="16.2" thickBot="1">
      <c r="B1556" s="855" t="s">
        <v>1376</v>
      </c>
      <c r="C1556" s="856" t="s">
        <v>469</v>
      </c>
      <c r="D1556" s="856" t="s">
        <v>440</v>
      </c>
      <c r="E1556" s="856" t="s">
        <v>438</v>
      </c>
      <c r="F1556" s="856" t="s">
        <v>1375</v>
      </c>
      <c r="G1556" s="857" t="s">
        <v>1373</v>
      </c>
      <c r="H1556" s="183"/>
      <c r="I1556" s="183"/>
    </row>
    <row r="1557" spans="2:9" ht="15" thickTop="1">
      <c r="B1557" s="800" t="s">
        <v>1377</v>
      </c>
      <c r="C1557" s="183"/>
      <c r="D1557" s="183"/>
      <c r="E1557" s="183"/>
      <c r="F1557" s="183"/>
      <c r="G1557" s="183"/>
      <c r="H1557" s="183"/>
      <c r="I1557" s="183"/>
    </row>
    <row r="1558" spans="2:9">
      <c r="B1558" s="1312" t="s">
        <v>1378</v>
      </c>
      <c r="C1558" s="1312"/>
      <c r="D1558" s="1312"/>
      <c r="E1558" s="1312"/>
      <c r="F1558" s="1312"/>
      <c r="G1558" s="1312"/>
      <c r="H1558" s="1312"/>
      <c r="I1558" s="1312"/>
    </row>
    <row r="1559" spans="2:9">
      <c r="C1559" s="307"/>
      <c r="D1559" s="307"/>
      <c r="E1559" s="307"/>
      <c r="F1559" s="307"/>
      <c r="G1559" s="307"/>
      <c r="H1559" s="307"/>
      <c r="I1559" s="307"/>
    </row>
    <row r="1560" spans="2:9">
      <c r="B1560" s="1319" t="s">
        <v>83</v>
      </c>
      <c r="C1560" s="1319"/>
      <c r="D1560" s="1319"/>
      <c r="E1560" s="1319"/>
      <c r="F1560" s="1319"/>
      <c r="G1560" s="1319"/>
      <c r="H1560" s="1319"/>
      <c r="I1560" s="1319"/>
    </row>
    <row r="1561" spans="2:9">
      <c r="B1561" s="803" t="s">
        <v>82</v>
      </c>
      <c r="C1561" s="307"/>
      <c r="D1561" s="307"/>
      <c r="E1561" s="307"/>
      <c r="F1561" s="307"/>
      <c r="G1561" s="307"/>
      <c r="H1561" s="307"/>
      <c r="I1561" s="307"/>
    </row>
    <row r="1562" spans="2:9">
      <c r="C1562" s="307"/>
      <c r="D1562" s="307"/>
      <c r="E1562" s="307"/>
      <c r="F1562" s="307"/>
      <c r="G1562" s="307"/>
      <c r="H1562" s="307"/>
      <c r="I1562" s="307"/>
    </row>
    <row r="1563" spans="2:9">
      <c r="B1563" s="1305" t="s">
        <v>444</v>
      </c>
      <c r="C1563" s="1307" t="s">
        <v>445</v>
      </c>
      <c r="D1563" s="1307" t="s">
        <v>392</v>
      </c>
      <c r="E1563" s="1307" t="s">
        <v>446</v>
      </c>
      <c r="F1563" s="1307" t="s">
        <v>447</v>
      </c>
      <c r="G1563" s="1307" t="s">
        <v>448</v>
      </c>
      <c r="H1563" s="1307" t="s">
        <v>449</v>
      </c>
      <c r="I1563" s="1307" t="s">
        <v>449</v>
      </c>
    </row>
    <row r="1564" spans="2:9">
      <c r="B1564" s="1306"/>
      <c r="C1564" s="1306"/>
      <c r="D1564" s="1306"/>
      <c r="E1564" s="1306"/>
      <c r="F1564" s="1306"/>
      <c r="G1564" s="1306"/>
      <c r="H1564" s="1306"/>
      <c r="I1564" s="1306"/>
    </row>
    <row r="1565" spans="2:9" ht="15.6">
      <c r="B1565" s="961" t="s">
        <v>1379</v>
      </c>
      <c r="C1565" s="283" t="s">
        <v>450</v>
      </c>
      <c r="D1565" s="283" t="s">
        <v>469</v>
      </c>
      <c r="E1565" s="283" t="s">
        <v>1380</v>
      </c>
      <c r="F1565" s="283" t="s">
        <v>1380</v>
      </c>
      <c r="G1565" s="283" t="s">
        <v>1381</v>
      </c>
      <c r="H1565" s="283" t="s">
        <v>453</v>
      </c>
      <c r="I1565" s="283" t="s">
        <v>453</v>
      </c>
    </row>
    <row r="1566" spans="2:9" ht="25.2">
      <c r="B1566" s="962" t="s">
        <v>1382</v>
      </c>
      <c r="C1566" s="283" t="s">
        <v>450</v>
      </c>
      <c r="D1566" s="283" t="s">
        <v>469</v>
      </c>
      <c r="E1566" s="283" t="s">
        <v>1380</v>
      </c>
      <c r="F1566" s="283" t="s">
        <v>139</v>
      </c>
      <c r="G1566" s="858" t="s">
        <v>1383</v>
      </c>
      <c r="H1566" s="283" t="s">
        <v>440</v>
      </c>
      <c r="I1566" s="283" t="s">
        <v>440</v>
      </c>
    </row>
    <row r="1567" spans="2:9" ht="15.6">
      <c r="B1567" s="962" t="s">
        <v>1342</v>
      </c>
      <c r="C1567" s="283" t="s">
        <v>450</v>
      </c>
      <c r="D1567" s="283" t="s">
        <v>469</v>
      </c>
      <c r="E1567" s="283" t="s">
        <v>1380</v>
      </c>
      <c r="F1567" s="283" t="s">
        <v>1384</v>
      </c>
      <c r="G1567" s="283" t="s">
        <v>1385</v>
      </c>
      <c r="H1567" s="283" t="s">
        <v>1386</v>
      </c>
      <c r="I1567" s="283" t="s">
        <v>1386</v>
      </c>
    </row>
    <row r="1568" spans="2:9">
      <c r="B1568" s="962" t="s">
        <v>1387</v>
      </c>
      <c r="C1568" s="859" t="s">
        <v>450</v>
      </c>
      <c r="D1568" s="860" t="s">
        <v>469</v>
      </c>
      <c r="E1568" s="860" t="s">
        <v>1388</v>
      </c>
      <c r="F1568" s="860" t="s">
        <v>1388</v>
      </c>
      <c r="G1568" s="861" t="s">
        <v>1381</v>
      </c>
      <c r="H1568" s="861" t="s">
        <v>453</v>
      </c>
      <c r="I1568" s="861" t="s">
        <v>453</v>
      </c>
    </row>
    <row r="1569" spans="2:10" ht="16.2" thickBot="1">
      <c r="B1569" s="963" t="s">
        <v>1337</v>
      </c>
      <c r="C1569" s="188" t="s">
        <v>539</v>
      </c>
      <c r="D1569" s="188" t="s">
        <v>404</v>
      </c>
      <c r="E1569" s="188" t="s">
        <v>139</v>
      </c>
      <c r="F1569" s="188" t="s">
        <v>1389</v>
      </c>
      <c r="G1569" s="188" t="s">
        <v>139</v>
      </c>
      <c r="H1569" s="188" t="s">
        <v>1390</v>
      </c>
      <c r="I1569" s="188" t="s">
        <v>1390</v>
      </c>
    </row>
    <row r="1570" spans="2:10" ht="15" thickTop="1">
      <c r="B1570" s="964"/>
      <c r="C1570" s="307"/>
      <c r="D1570" s="307"/>
      <c r="E1570" s="307"/>
      <c r="F1570" s="307"/>
      <c r="G1570" s="307"/>
      <c r="H1570" s="307"/>
      <c r="I1570" s="307"/>
    </row>
    <row r="1571" spans="2:10">
      <c r="B1571" s="1340" t="s">
        <v>444</v>
      </c>
      <c r="C1571" s="1305" t="s">
        <v>456</v>
      </c>
      <c r="D1571" s="1307" t="s">
        <v>457</v>
      </c>
      <c r="E1571" s="1307" t="s">
        <v>458</v>
      </c>
      <c r="F1571" s="1307" t="s">
        <v>459</v>
      </c>
      <c r="G1571" s="1309"/>
      <c r="H1571" s="1309"/>
      <c r="I1571" s="1309"/>
      <c r="J1571" s="1342"/>
    </row>
    <row r="1572" spans="2:10">
      <c r="B1572" s="1341"/>
      <c r="C1572" s="1306"/>
      <c r="D1572" s="1306"/>
      <c r="E1572" s="1306"/>
      <c r="F1572" s="1306"/>
      <c r="G1572" s="1342"/>
      <c r="H1572" s="1342"/>
      <c r="I1572" s="1342"/>
      <c r="J1572" s="1342"/>
    </row>
    <row r="1573" spans="2:10" ht="15.6">
      <c r="B1573" s="961" t="s">
        <v>1379</v>
      </c>
      <c r="C1573" s="283" t="s">
        <v>1391</v>
      </c>
      <c r="D1573" s="283" t="s">
        <v>1392</v>
      </c>
      <c r="E1573" s="283" t="s">
        <v>399</v>
      </c>
      <c r="F1573" s="283" t="s">
        <v>139</v>
      </c>
      <c r="G1573" s="190"/>
      <c r="H1573" s="190"/>
      <c r="I1573" s="190"/>
      <c r="J1573" s="190"/>
    </row>
    <row r="1574" spans="2:10">
      <c r="B1574" s="962" t="s">
        <v>1382</v>
      </c>
      <c r="C1574" s="283" t="s">
        <v>1391</v>
      </c>
      <c r="D1574" s="283" t="s">
        <v>139</v>
      </c>
      <c r="E1574" s="283" t="s">
        <v>399</v>
      </c>
      <c r="F1574" s="283" t="s">
        <v>139</v>
      </c>
      <c r="G1574" s="862"/>
      <c r="H1574" s="190"/>
      <c r="I1574" s="190"/>
      <c r="J1574" s="190"/>
    </row>
    <row r="1575" spans="2:10" ht="15.6">
      <c r="B1575" s="962" t="s">
        <v>1342</v>
      </c>
      <c r="C1575" s="283" t="s">
        <v>1391</v>
      </c>
      <c r="D1575" s="283" t="s">
        <v>1393</v>
      </c>
      <c r="E1575" s="283" t="s">
        <v>399</v>
      </c>
      <c r="F1575" s="283" t="s">
        <v>139</v>
      </c>
      <c r="G1575" s="190"/>
      <c r="H1575" s="190"/>
      <c r="I1575" s="190"/>
      <c r="J1575" s="190"/>
    </row>
    <row r="1576" spans="2:10" ht="15.6">
      <c r="B1576" s="962" t="s">
        <v>1387</v>
      </c>
      <c r="C1576" s="861" t="s">
        <v>1391</v>
      </c>
      <c r="D1576" s="863" t="s">
        <v>1394</v>
      </c>
      <c r="E1576" s="864" t="s">
        <v>399</v>
      </c>
      <c r="F1576" s="865" t="s">
        <v>139</v>
      </c>
      <c r="G1576" s="190"/>
      <c r="H1576" s="190"/>
      <c r="I1576" s="190"/>
      <c r="J1576" s="190"/>
    </row>
    <row r="1577" spans="2:10" ht="16.2" thickBot="1">
      <c r="B1577" s="963" t="s">
        <v>1337</v>
      </c>
      <c r="C1577" s="188" t="s">
        <v>1391</v>
      </c>
      <c r="D1577" s="188" t="s">
        <v>1395</v>
      </c>
      <c r="E1577" s="188" t="s">
        <v>399</v>
      </c>
      <c r="F1577" s="188" t="s">
        <v>139</v>
      </c>
      <c r="G1577" s="866"/>
      <c r="H1577" s="190"/>
      <c r="I1577" s="190"/>
      <c r="J1577" s="190"/>
    </row>
    <row r="1578" spans="2:10" ht="15" thickTop="1">
      <c r="B1578" s="800" t="s">
        <v>1325</v>
      </c>
      <c r="C1578" s="307"/>
      <c r="D1578" s="307"/>
      <c r="E1578" s="307"/>
      <c r="F1578" s="307"/>
      <c r="G1578" s="307"/>
      <c r="H1578" s="307"/>
      <c r="I1578" s="307"/>
    </row>
    <row r="1579" spans="2:10">
      <c r="B1579" s="1343" t="s">
        <v>1396</v>
      </c>
      <c r="C1579" s="1343"/>
      <c r="D1579" s="1343"/>
      <c r="E1579" s="1343"/>
      <c r="F1579" s="1343"/>
      <c r="G1579" s="1343"/>
      <c r="H1579" s="1343"/>
      <c r="I1579" s="1343"/>
    </row>
    <row r="1580" spans="2:10">
      <c r="B1580" s="802"/>
    </row>
    <row r="1581" spans="2:10">
      <c r="B1581" s="1319" t="s">
        <v>92</v>
      </c>
      <c r="C1581" s="1319"/>
      <c r="D1581" s="1319"/>
      <c r="E1581" s="1319"/>
      <c r="F1581" s="1319"/>
      <c r="G1581" s="1319"/>
      <c r="H1581" s="1319"/>
      <c r="I1581" s="1319"/>
    </row>
    <row r="1582" spans="2:10">
      <c r="B1582" s="803" t="s">
        <v>91</v>
      </c>
      <c r="C1582" s="307"/>
      <c r="D1582" s="307"/>
      <c r="E1582" s="307"/>
      <c r="F1582" s="307"/>
      <c r="G1582" s="307"/>
      <c r="H1582" s="307"/>
      <c r="I1582" s="307"/>
    </row>
    <row r="1583" spans="2:10">
      <c r="C1583" s="307"/>
      <c r="D1583" s="307"/>
      <c r="E1583" s="307"/>
      <c r="F1583" s="307"/>
      <c r="G1583" s="307"/>
      <c r="H1583" s="307"/>
      <c r="I1583" s="307"/>
    </row>
    <row r="1584" spans="2:10">
      <c r="B1584" s="1305" t="s">
        <v>389</v>
      </c>
      <c r="C1584" s="1307" t="s">
        <v>464</v>
      </c>
      <c r="D1584" s="1307" t="s">
        <v>392</v>
      </c>
      <c r="E1584" s="1307" t="s">
        <v>465</v>
      </c>
      <c r="F1584" s="1307" t="s">
        <v>466</v>
      </c>
      <c r="G1584" s="1307" t="s">
        <v>467</v>
      </c>
      <c r="H1584" s="1307" t="s">
        <v>468</v>
      </c>
      <c r="I1584" s="1307" t="s">
        <v>468</v>
      </c>
      <c r="J1584" s="1342"/>
    </row>
    <row r="1585" spans="2:10">
      <c r="B1585" s="1306"/>
      <c r="C1585" s="1306"/>
      <c r="D1585" s="1306"/>
      <c r="E1585" s="1306"/>
      <c r="F1585" s="1306"/>
      <c r="G1585" s="1306"/>
      <c r="H1585" s="1306"/>
      <c r="I1585" s="1306"/>
      <c r="J1585" s="1342"/>
    </row>
    <row r="1586" spans="2:10" ht="24">
      <c r="B1586" s="629" t="s">
        <v>1348</v>
      </c>
      <c r="C1586" s="759" t="s">
        <v>1397</v>
      </c>
      <c r="D1586" s="758" t="s">
        <v>399</v>
      </c>
      <c r="E1586" s="758" t="s">
        <v>1348</v>
      </c>
      <c r="F1586" s="867">
        <v>0.77083333333333337</v>
      </c>
      <c r="G1586" s="758" t="s">
        <v>1398</v>
      </c>
      <c r="H1586" s="868" t="s">
        <v>1399</v>
      </c>
      <c r="I1586" s="868" t="s">
        <v>1399</v>
      </c>
      <c r="J1586" s="760"/>
    </row>
    <row r="1587" spans="2:10" ht="24">
      <c r="B1587" s="629" t="s">
        <v>1400</v>
      </c>
      <c r="C1587" s="759" t="s">
        <v>1401</v>
      </c>
      <c r="D1587" s="758" t="s">
        <v>469</v>
      </c>
      <c r="E1587" s="759" t="s">
        <v>1402</v>
      </c>
      <c r="F1587" s="867">
        <v>0.70833333333333337</v>
      </c>
      <c r="G1587" s="758" t="s">
        <v>1398</v>
      </c>
      <c r="H1587" s="868" t="s">
        <v>1403</v>
      </c>
      <c r="I1587" s="868" t="s">
        <v>1403</v>
      </c>
      <c r="J1587" s="760"/>
    </row>
    <row r="1588" spans="2:10" ht="24">
      <c r="B1588" s="629" t="s">
        <v>1374</v>
      </c>
      <c r="C1588" s="759" t="s">
        <v>1401</v>
      </c>
      <c r="D1588" s="758" t="s">
        <v>469</v>
      </c>
      <c r="E1588" s="759" t="s">
        <v>1402</v>
      </c>
      <c r="F1588" s="867">
        <v>0.70833333333333337</v>
      </c>
      <c r="G1588" s="758" t="s">
        <v>1398</v>
      </c>
      <c r="H1588" s="868" t="s">
        <v>1403</v>
      </c>
      <c r="I1588" s="868" t="s">
        <v>1403</v>
      </c>
      <c r="J1588" s="760"/>
    </row>
    <row r="1589" spans="2:10" ht="24.6" thickBot="1">
      <c r="B1589" s="485" t="s">
        <v>1337</v>
      </c>
      <c r="C1589" s="257" t="s">
        <v>1404</v>
      </c>
      <c r="D1589" s="804" t="s">
        <v>404</v>
      </c>
      <c r="E1589" s="804" t="s">
        <v>1337</v>
      </c>
      <c r="F1589" s="869">
        <v>0.79166666666666663</v>
      </c>
      <c r="G1589" s="804" t="s">
        <v>1398</v>
      </c>
      <c r="H1589" s="870" t="s">
        <v>543</v>
      </c>
      <c r="I1589" s="870" t="s">
        <v>543</v>
      </c>
      <c r="J1589" s="760"/>
    </row>
    <row r="1590" spans="2:10" ht="15" thickTop="1">
      <c r="B1590" s="802"/>
    </row>
    <row r="1591" spans="2:10">
      <c r="B1591" s="1305" t="s">
        <v>389</v>
      </c>
      <c r="C1591" s="1305" t="s">
        <v>471</v>
      </c>
      <c r="D1591" s="1307" t="s">
        <v>472</v>
      </c>
      <c r="E1591" s="1307" t="s">
        <v>473</v>
      </c>
      <c r="F1591" s="1307" t="s">
        <v>458</v>
      </c>
      <c r="G1591" s="1309"/>
      <c r="H1591" s="1309"/>
      <c r="I1591" s="1309"/>
      <c r="J1591" s="1335"/>
    </row>
    <row r="1592" spans="2:10">
      <c r="B1592" s="1306"/>
      <c r="C1592" s="1306"/>
      <c r="D1592" s="1306"/>
      <c r="E1592" s="1306"/>
      <c r="F1592" s="1306"/>
      <c r="G1592" s="1342"/>
      <c r="H1592" s="1342"/>
      <c r="I1592" s="1342"/>
      <c r="J1592" s="1335"/>
    </row>
    <row r="1593" spans="2:10">
      <c r="B1593" s="629" t="s">
        <v>1348</v>
      </c>
      <c r="C1593" s="758" t="s">
        <v>1405</v>
      </c>
      <c r="D1593" s="759" t="s">
        <v>1406</v>
      </c>
      <c r="E1593" s="758" t="s">
        <v>1391</v>
      </c>
      <c r="F1593" s="871" t="s">
        <v>399</v>
      </c>
      <c r="G1593" s="758"/>
      <c r="H1593" s="868"/>
      <c r="I1593" s="868"/>
      <c r="J1593" s="758"/>
    </row>
    <row r="1594" spans="2:10" ht="15.6">
      <c r="B1594" s="629" t="s">
        <v>1400</v>
      </c>
      <c r="C1594" s="758" t="s">
        <v>1407</v>
      </c>
      <c r="D1594" s="872" t="s">
        <v>1408</v>
      </c>
      <c r="E1594" s="758" t="s">
        <v>1391</v>
      </c>
      <c r="F1594" s="871" t="s">
        <v>399</v>
      </c>
      <c r="G1594" s="758"/>
      <c r="H1594" s="868"/>
      <c r="I1594" s="868"/>
      <c r="J1594" s="758"/>
    </row>
    <row r="1595" spans="2:10">
      <c r="B1595" s="629" t="s">
        <v>1374</v>
      </c>
      <c r="C1595" s="758" t="s">
        <v>1407</v>
      </c>
      <c r="D1595" s="872" t="s">
        <v>1408</v>
      </c>
      <c r="E1595" s="758" t="s">
        <v>1391</v>
      </c>
      <c r="F1595" s="871" t="s">
        <v>399</v>
      </c>
      <c r="G1595" s="758"/>
      <c r="H1595" s="868"/>
      <c r="I1595" s="868"/>
      <c r="J1595" s="758"/>
    </row>
    <row r="1596" spans="2:10" ht="15" thickBot="1">
      <c r="B1596" s="485" t="s">
        <v>1337</v>
      </c>
      <c r="C1596" s="804" t="s">
        <v>1407</v>
      </c>
      <c r="D1596" s="873" t="s">
        <v>1408</v>
      </c>
      <c r="E1596" s="804" t="s">
        <v>1391</v>
      </c>
      <c r="F1596" s="497" t="s">
        <v>399</v>
      </c>
      <c r="G1596" s="758"/>
      <c r="H1596" s="868"/>
      <c r="I1596" s="868"/>
      <c r="J1596" s="758"/>
    </row>
    <row r="1597" spans="2:10" ht="15" thickTop="1">
      <c r="B1597" s="801" t="s">
        <v>1409</v>
      </c>
      <c r="C1597" s="307"/>
      <c r="D1597" s="307"/>
      <c r="E1597" s="307"/>
      <c r="F1597" s="307"/>
      <c r="G1597" s="307"/>
      <c r="H1597" s="307"/>
      <c r="I1597" s="307"/>
    </row>
    <row r="1598" spans="2:10">
      <c r="B1598" s="1343" t="s">
        <v>1410</v>
      </c>
      <c r="C1598" s="1343"/>
      <c r="D1598" s="1343"/>
      <c r="E1598" s="1343"/>
      <c r="F1598" s="1343"/>
      <c r="G1598" s="1343"/>
      <c r="H1598" s="1343"/>
      <c r="I1598" s="1343"/>
    </row>
  </sheetData>
  <mergeCells count="132">
    <mergeCell ref="B1598:I1598"/>
    <mergeCell ref="B1591:B1592"/>
    <mergeCell ref="C1591:C1592"/>
    <mergeCell ref="D1591:D1592"/>
    <mergeCell ref="E1591:E1592"/>
    <mergeCell ref="F1591:F1592"/>
    <mergeCell ref="G1591:G1592"/>
    <mergeCell ref="J1591:J1592"/>
    <mergeCell ref="H1591:H1592"/>
    <mergeCell ref="I1591:I1592"/>
    <mergeCell ref="B1581:I1581"/>
    <mergeCell ref="B1584:B1585"/>
    <mergeCell ref="C1584:C1585"/>
    <mergeCell ref="D1584:D1585"/>
    <mergeCell ref="E1584:E1585"/>
    <mergeCell ref="F1584:F1585"/>
    <mergeCell ref="G1584:G1585"/>
    <mergeCell ref="J1584:J1585"/>
    <mergeCell ref="H1584:H1585"/>
    <mergeCell ref="I1584:I1585"/>
    <mergeCell ref="B1571:B1572"/>
    <mergeCell ref="C1571:C1572"/>
    <mergeCell ref="D1571:D1572"/>
    <mergeCell ref="E1571:E1572"/>
    <mergeCell ref="F1571:F1572"/>
    <mergeCell ref="G1571:G1572"/>
    <mergeCell ref="J1571:J1572"/>
    <mergeCell ref="B1579:I1579"/>
    <mergeCell ref="H1571:H1572"/>
    <mergeCell ref="I1571:I1572"/>
    <mergeCell ref="B1547:I1547"/>
    <mergeCell ref="B1548:I1548"/>
    <mergeCell ref="B1550:I1550"/>
    <mergeCell ref="B1558:I1558"/>
    <mergeCell ref="B1560:I1560"/>
    <mergeCell ref="B1563:B1564"/>
    <mergeCell ref="C1563:C1564"/>
    <mergeCell ref="D1563:D1564"/>
    <mergeCell ref="E1563:E1564"/>
    <mergeCell ref="F1563:F1564"/>
    <mergeCell ref="G1563:G1564"/>
    <mergeCell ref="H1563:H1564"/>
    <mergeCell ref="I1563:I1564"/>
    <mergeCell ref="J1530:J1531"/>
    <mergeCell ref="B1538:D1538"/>
    <mergeCell ref="B1539:B1540"/>
    <mergeCell ref="C1539:C1540"/>
    <mergeCell ref="D1539:D1540"/>
    <mergeCell ref="E1539:E1540"/>
    <mergeCell ref="F1539:F1540"/>
    <mergeCell ref="G1539:I1539"/>
    <mergeCell ref="J1539:J1540"/>
    <mergeCell ref="B1530:B1531"/>
    <mergeCell ref="C1530:C1531"/>
    <mergeCell ref="D1530:D1531"/>
    <mergeCell ref="E1530:E1531"/>
    <mergeCell ref="F1530:F1531"/>
    <mergeCell ref="G1530:G1531"/>
    <mergeCell ref="H1530:H1531"/>
    <mergeCell ref="I1530:I1531"/>
    <mergeCell ref="B1451:I1451"/>
    <mergeCell ref="B1452:I1452"/>
    <mergeCell ref="B1454:I1454"/>
    <mergeCell ref="B1524:I1524"/>
    <mergeCell ref="B1525:I1525"/>
    <mergeCell ref="B1527:I1527"/>
    <mergeCell ref="B1339:I1339"/>
    <mergeCell ref="B1340:I1340"/>
    <mergeCell ref="B1342:I1342"/>
    <mergeCell ref="B1378:I1378"/>
    <mergeCell ref="B1379:I1379"/>
    <mergeCell ref="B1381:I1381"/>
    <mergeCell ref="B1205:I1205"/>
    <mergeCell ref="B1206:I1206"/>
    <mergeCell ref="B1208:I1208"/>
    <mergeCell ref="B1300:I1300"/>
    <mergeCell ref="B1301:I1301"/>
    <mergeCell ref="B1303:I1303"/>
    <mergeCell ref="B848:I848"/>
    <mergeCell ref="B849:I849"/>
    <mergeCell ref="B850:I850"/>
    <mergeCell ref="B1026:I1026"/>
    <mergeCell ref="B1027:I1027"/>
    <mergeCell ref="B1029:I1029"/>
    <mergeCell ref="B726:I726"/>
    <mergeCell ref="B728:I728"/>
    <mergeCell ref="B764:I764"/>
    <mergeCell ref="B765:I765"/>
    <mergeCell ref="B767:I767"/>
    <mergeCell ref="B847:I847"/>
    <mergeCell ref="B674:I674"/>
    <mergeCell ref="B676:I676"/>
    <mergeCell ref="B686:I686"/>
    <mergeCell ref="B687:I687"/>
    <mergeCell ref="B689:I689"/>
    <mergeCell ref="B725:I725"/>
    <mergeCell ref="B608:I608"/>
    <mergeCell ref="B650:I650"/>
    <mergeCell ref="B651:I651"/>
    <mergeCell ref="B653:I653"/>
    <mergeCell ref="B673:I673"/>
    <mergeCell ref="B606:I606"/>
    <mergeCell ref="B382:I382"/>
    <mergeCell ref="B384:I384"/>
    <mergeCell ref="B493:I493"/>
    <mergeCell ref="B494:I494"/>
    <mergeCell ref="B496:I496"/>
    <mergeCell ref="B605:I605"/>
    <mergeCell ref="B213:I213"/>
    <mergeCell ref="B215:I215"/>
    <mergeCell ref="B279:I279"/>
    <mergeCell ref="B280:I280"/>
    <mergeCell ref="B282:I282"/>
    <mergeCell ref="B381:I381"/>
    <mergeCell ref="B112:I112"/>
    <mergeCell ref="B114:I114"/>
    <mergeCell ref="B145:I145"/>
    <mergeCell ref="B146:I146"/>
    <mergeCell ref="B148:I148"/>
    <mergeCell ref="B212:I212"/>
    <mergeCell ref="B49:I49"/>
    <mergeCell ref="B51:I51"/>
    <mergeCell ref="B81:I81"/>
    <mergeCell ref="B82:I82"/>
    <mergeCell ref="B84:I84"/>
    <mergeCell ref="B111:I111"/>
    <mergeCell ref="B2:I2"/>
    <mergeCell ref="B13:I13"/>
    <mergeCell ref="B15:I15"/>
    <mergeCell ref="B31:I31"/>
    <mergeCell ref="B32:I32"/>
    <mergeCell ref="B34:I34"/>
  </mergeCells>
  <conditionalFormatting sqref="B1042:B1043">
    <cfRule type="duplicateValues" dxfId="0" priority="1"/>
  </conditionalFormatting>
  <pageMargins left="0.7" right="0.7" top="0.75" bottom="0.75" header="0.3" footer="0.3"/>
  <pageSetup paperSize="9" scale="87" orientation="portrait" r:id="rId1"/>
  <colBreaks count="1" manualBreakCount="1">
    <brk id="4" min="1" max="162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849"/>
  <sheetViews>
    <sheetView view="pageBreakPreview" topLeftCell="A825" zoomScale="50" zoomScaleNormal="100" zoomScaleSheetLayoutView="50" workbookViewId="0">
      <selection activeCell="XFA825" sqref="XFA825"/>
    </sheetView>
  </sheetViews>
  <sheetFormatPr baseColWidth="10" defaultRowHeight="14.4"/>
  <cols>
    <col min="1" max="1" width="5.6640625" customWidth="1"/>
    <col min="2" max="2" width="47.5546875" style="1290" customWidth="1"/>
    <col min="3" max="7" width="19.88671875" customWidth="1"/>
    <col min="8" max="9" width="19.88671875" style="906" customWidth="1"/>
  </cols>
  <sheetData>
    <row r="1" spans="2:9">
      <c r="B1" s="14"/>
      <c r="C1" s="203"/>
      <c r="D1" s="203"/>
      <c r="E1" s="203"/>
      <c r="F1" s="203"/>
      <c r="G1" s="203"/>
      <c r="H1" s="203"/>
      <c r="I1" s="203"/>
    </row>
    <row r="2" spans="2:9">
      <c r="B2" s="1319" t="s">
        <v>6</v>
      </c>
      <c r="C2" s="1319"/>
      <c r="D2" s="1319"/>
      <c r="E2" s="1319"/>
      <c r="F2" s="1319"/>
      <c r="G2" s="1319"/>
      <c r="H2" s="1319"/>
      <c r="I2" s="1319"/>
    </row>
    <row r="3" spans="2:9">
      <c r="B3" s="1289" t="s">
        <v>5</v>
      </c>
      <c r="C3" s="179"/>
      <c r="D3" s="179"/>
      <c r="E3" s="179"/>
      <c r="F3" s="179"/>
      <c r="G3" s="179"/>
      <c r="H3" s="179"/>
      <c r="I3" s="179"/>
    </row>
    <row r="4" spans="2:9">
      <c r="B4" s="15"/>
      <c r="C4" s="203"/>
      <c r="D4" s="203"/>
      <c r="E4" s="203"/>
      <c r="F4" s="203"/>
      <c r="G4" s="203"/>
      <c r="H4" s="203"/>
      <c r="I4" s="203"/>
    </row>
    <row r="5" spans="2:9">
      <c r="B5" s="16"/>
      <c r="C5" s="17">
        <v>2014</v>
      </c>
      <c r="D5" s="17">
        <v>2015</v>
      </c>
      <c r="E5" s="17">
        <v>2016</v>
      </c>
      <c r="F5" s="17">
        <v>2017</v>
      </c>
      <c r="G5" s="17">
        <v>2018</v>
      </c>
      <c r="H5" s="17">
        <v>2019</v>
      </c>
      <c r="I5" s="17">
        <v>2020</v>
      </c>
    </row>
    <row r="6" spans="2:9">
      <c r="B6" s="18" t="s">
        <v>482</v>
      </c>
      <c r="C6" s="29">
        <v>17787.616999999998</v>
      </c>
      <c r="D6" s="29">
        <v>17971.422999999999</v>
      </c>
      <c r="E6" s="29">
        <v>18167.147000000001</v>
      </c>
      <c r="F6" s="29">
        <v>18419.191999999999</v>
      </c>
      <c r="G6" s="29">
        <v>18751.404999999999</v>
      </c>
      <c r="H6" s="29">
        <v>19107.216</v>
      </c>
      <c r="I6" s="29">
        <v>19458.310000000001</v>
      </c>
    </row>
    <row r="7" spans="2:9">
      <c r="B7" s="18" t="s">
        <v>112</v>
      </c>
      <c r="C7" s="29">
        <v>244656.48173301722</v>
      </c>
      <c r="D7" s="29">
        <v>225568.11195464697</v>
      </c>
      <c r="E7" s="29">
        <v>254068.52750977839</v>
      </c>
      <c r="F7" s="29">
        <v>292181.86306849582</v>
      </c>
      <c r="G7" s="29">
        <v>274929.85679253686</v>
      </c>
      <c r="H7" s="29">
        <v>266499.2973959872</v>
      </c>
      <c r="I7" s="29">
        <v>200512.43599999999</v>
      </c>
    </row>
    <row r="8" spans="2:9">
      <c r="B8" s="18" t="s">
        <v>475</v>
      </c>
      <c r="C8" s="29">
        <v>1.3754157199776086E-2</v>
      </c>
      <c r="D8" s="29">
        <v>1.2551248338846948E-2</v>
      </c>
      <c r="E8" s="29">
        <v>1.3984924095970269E-2</v>
      </c>
      <c r="F8" s="29">
        <v>1.5862618250381978E-2</v>
      </c>
      <c r="G8" s="29">
        <v>1.4661702769911885E-2</v>
      </c>
      <c r="H8" s="29">
        <v>1.3948054040987349E-2</v>
      </c>
      <c r="I8" s="29">
        <f>I7/(I6*1000)</f>
        <v>1.0304719988529321E-2</v>
      </c>
    </row>
    <row r="9" spans="2:9">
      <c r="B9" s="18" t="s">
        <v>483</v>
      </c>
      <c r="C9" s="204">
        <v>4.7080000000000002</v>
      </c>
      <c r="D9" s="204">
        <v>4.3419999999999996</v>
      </c>
      <c r="E9" s="204">
        <v>3.7919999999999998</v>
      </c>
      <c r="F9" s="204">
        <v>2.2000000000000002</v>
      </c>
      <c r="G9" s="204">
        <v>2.4249999999999998</v>
      </c>
      <c r="H9" s="204">
        <v>2.5579999999999998</v>
      </c>
      <c r="I9" s="204">
        <v>3.05</v>
      </c>
    </row>
    <row r="10" spans="2:9">
      <c r="B10" s="18" t="s">
        <v>484</v>
      </c>
      <c r="C10" s="205"/>
      <c r="D10" s="205"/>
      <c r="E10" s="205"/>
      <c r="F10" s="205"/>
      <c r="G10" s="205"/>
      <c r="H10" s="205"/>
      <c r="I10" s="205"/>
    </row>
    <row r="11" spans="2:9">
      <c r="B11" s="21" t="s">
        <v>485</v>
      </c>
      <c r="C11" s="29">
        <v>607.38</v>
      </c>
      <c r="D11" s="29">
        <v>707.34</v>
      </c>
      <c r="E11" s="29">
        <v>667.29</v>
      </c>
      <c r="F11" s="29">
        <v>615.22</v>
      </c>
      <c r="G11" s="29">
        <v>695.69</v>
      </c>
      <c r="H11" s="29">
        <v>744.62</v>
      </c>
      <c r="I11" s="29">
        <v>711.24</v>
      </c>
    </row>
    <row r="12" spans="2:9" ht="15" thickBot="1">
      <c r="B12" s="22" t="s">
        <v>114</v>
      </c>
      <c r="C12" s="29">
        <v>570.0059</v>
      </c>
      <c r="D12" s="29">
        <v>654.24900000000002</v>
      </c>
      <c r="E12" s="29">
        <v>676.83240000000001</v>
      </c>
      <c r="F12" s="29">
        <v>649.3288</v>
      </c>
      <c r="G12" s="29">
        <v>640.29079999999999</v>
      </c>
      <c r="H12" s="29">
        <v>702.63099999999997</v>
      </c>
      <c r="I12" s="29">
        <v>792.22199999999998</v>
      </c>
    </row>
    <row r="13" spans="2:9" ht="15" thickTop="1">
      <c r="B13" s="1320" t="s">
        <v>1192</v>
      </c>
      <c r="C13" s="1320"/>
      <c r="D13" s="1320"/>
      <c r="E13" s="1320"/>
      <c r="F13" s="1320"/>
      <c r="G13" s="1320"/>
      <c r="H13" s="1320"/>
      <c r="I13" s="1320"/>
    </row>
    <row r="14" spans="2:9">
      <c r="B14" s="18"/>
      <c r="C14" s="203"/>
      <c r="D14" s="203"/>
      <c r="E14" s="203"/>
      <c r="F14" s="203"/>
      <c r="G14" s="203"/>
      <c r="H14" s="203"/>
      <c r="I14" s="203"/>
    </row>
    <row r="15" spans="2:9">
      <c r="B15" s="1319" t="s">
        <v>8</v>
      </c>
      <c r="C15" s="1319"/>
      <c r="D15" s="1319"/>
      <c r="E15" s="1319"/>
      <c r="F15" s="1319"/>
      <c r="G15" s="1319"/>
      <c r="H15" s="1319"/>
      <c r="I15" s="1319"/>
    </row>
    <row r="16" spans="2:9">
      <c r="B16" s="1289" t="s">
        <v>7</v>
      </c>
      <c r="C16" s="203"/>
      <c r="D16" s="203"/>
      <c r="E16" s="203"/>
      <c r="F16" s="203"/>
      <c r="G16" s="203"/>
      <c r="H16" s="203"/>
      <c r="I16" s="203"/>
    </row>
    <row r="17" spans="2:9">
      <c r="B17" s="26" t="s">
        <v>115</v>
      </c>
      <c r="C17" s="203"/>
      <c r="D17" s="203"/>
      <c r="E17" s="203"/>
      <c r="F17" s="203"/>
      <c r="G17" s="203"/>
      <c r="H17" s="203"/>
      <c r="I17" s="203"/>
    </row>
    <row r="18" spans="2:9">
      <c r="B18" s="27"/>
      <c r="C18" s="203"/>
      <c r="D18" s="203"/>
      <c r="E18" s="203"/>
      <c r="F18" s="203"/>
      <c r="G18" s="203"/>
      <c r="H18" s="203"/>
      <c r="I18" s="203"/>
    </row>
    <row r="19" spans="2:9">
      <c r="B19" s="16"/>
      <c r="C19" s="17">
        <v>2014</v>
      </c>
      <c r="D19" s="17">
        <v>2015</v>
      </c>
      <c r="E19" s="17">
        <v>2016</v>
      </c>
      <c r="F19" s="17">
        <v>2017</v>
      </c>
      <c r="G19" s="17">
        <v>2018</v>
      </c>
      <c r="H19" s="17">
        <v>2019</v>
      </c>
      <c r="I19" s="17">
        <v>2020</v>
      </c>
    </row>
    <row r="20" spans="2:9">
      <c r="B20" s="28" t="s">
        <v>116</v>
      </c>
      <c r="C20" s="29">
        <v>8842.695696269222</v>
      </c>
      <c r="D20" s="29">
        <v>8281.0568283993543</v>
      </c>
      <c r="E20" s="29">
        <v>9403.5309400710339</v>
      </c>
      <c r="F20" s="29">
        <v>10611.556622021391</v>
      </c>
      <c r="G20" s="29">
        <v>9687.9967514266409</v>
      </c>
      <c r="H20" s="29">
        <v>10173.641804348526</v>
      </c>
      <c r="I20" s="29">
        <v>12179.217000000001</v>
      </c>
    </row>
    <row r="21" spans="2:9">
      <c r="B21" s="30" t="s">
        <v>117</v>
      </c>
      <c r="C21" s="36">
        <v>33673.665991636211</v>
      </c>
      <c r="D21" s="36">
        <v>33310.547049509427</v>
      </c>
      <c r="E21" s="36">
        <v>36031.813379490181</v>
      </c>
      <c r="F21" s="36">
        <v>43947.977373947528</v>
      </c>
      <c r="G21" s="36">
        <v>43289.023542094896</v>
      </c>
      <c r="H21" s="36">
        <v>48424.542492809756</v>
      </c>
      <c r="I21" s="36">
        <v>56393.404999999999</v>
      </c>
    </row>
    <row r="22" spans="2:9">
      <c r="B22" s="31" t="s">
        <v>118</v>
      </c>
      <c r="C22" s="29"/>
      <c r="D22" s="29"/>
      <c r="E22" s="29"/>
      <c r="F22" s="29"/>
      <c r="G22" s="29"/>
      <c r="H22" s="29"/>
      <c r="I22" s="29"/>
    </row>
    <row r="23" spans="2:9">
      <c r="B23" s="32" t="s">
        <v>119</v>
      </c>
      <c r="C23" s="36">
        <v>33673.665991636211</v>
      </c>
      <c r="D23" s="36">
        <v>33310.547049509427</v>
      </c>
      <c r="E23" s="36">
        <v>36031.813379490181</v>
      </c>
      <c r="F23" s="36">
        <v>43947.977373947528</v>
      </c>
      <c r="G23" s="36">
        <v>43289.023542094896</v>
      </c>
      <c r="H23" s="36">
        <v>48424.542492809756</v>
      </c>
      <c r="I23" s="36">
        <v>56393.404999999999</v>
      </c>
    </row>
    <row r="24" spans="2:9">
      <c r="B24" s="32" t="s">
        <v>120</v>
      </c>
      <c r="C24" s="36" t="s">
        <v>139</v>
      </c>
      <c r="D24" s="36" t="s">
        <v>139</v>
      </c>
      <c r="E24" s="36" t="s">
        <v>139</v>
      </c>
      <c r="F24" s="36" t="s">
        <v>139</v>
      </c>
      <c r="G24" s="36" t="s">
        <v>139</v>
      </c>
      <c r="H24" s="36" t="s">
        <v>139</v>
      </c>
      <c r="I24" s="36" t="s">
        <v>139</v>
      </c>
    </row>
    <row r="25" spans="2:9">
      <c r="B25" s="30" t="s">
        <v>121</v>
      </c>
      <c r="C25" s="29">
        <v>42516.361687905432</v>
      </c>
      <c r="D25" s="29">
        <v>41591.603877908783</v>
      </c>
      <c r="E25" s="29">
        <v>45435.344319561213</v>
      </c>
      <c r="F25" s="29">
        <v>54559.533995968923</v>
      </c>
      <c r="G25" s="29">
        <v>52977.020293521542</v>
      </c>
      <c r="H25" s="29">
        <v>58598.184297158274</v>
      </c>
      <c r="I25" s="29">
        <v>68573.216</v>
      </c>
    </row>
    <row r="26" spans="2:9">
      <c r="B26" s="30" t="s">
        <v>122</v>
      </c>
      <c r="C26" s="29"/>
      <c r="D26" s="29"/>
      <c r="E26" s="29"/>
      <c r="F26" s="29"/>
      <c r="G26" s="29"/>
      <c r="H26" s="29"/>
      <c r="I26" s="29"/>
    </row>
    <row r="27" spans="2:9">
      <c r="B27" s="33" t="s">
        <v>123</v>
      </c>
      <c r="C27" s="36" t="s">
        <v>124</v>
      </c>
      <c r="D27" s="36" t="s">
        <v>124</v>
      </c>
      <c r="E27" s="36" t="s">
        <v>124</v>
      </c>
      <c r="F27" s="36" t="s">
        <v>124</v>
      </c>
      <c r="G27" s="36" t="s">
        <v>124</v>
      </c>
      <c r="H27" s="36" t="s">
        <v>124</v>
      </c>
      <c r="I27" s="36" t="s">
        <v>124</v>
      </c>
    </row>
    <row r="28" spans="2:9">
      <c r="B28" s="33" t="s">
        <v>125</v>
      </c>
      <c r="C28" s="36" t="s">
        <v>124</v>
      </c>
      <c r="D28" s="36" t="s">
        <v>124</v>
      </c>
      <c r="E28" s="36" t="s">
        <v>124</v>
      </c>
      <c r="F28" s="36" t="s">
        <v>124</v>
      </c>
      <c r="G28" s="36" t="s">
        <v>124</v>
      </c>
      <c r="H28" s="36" t="s">
        <v>124</v>
      </c>
      <c r="I28" s="36" t="s">
        <v>124</v>
      </c>
    </row>
    <row r="29" spans="2:9">
      <c r="B29" s="33" t="s">
        <v>126</v>
      </c>
      <c r="C29" s="36" t="s">
        <v>124</v>
      </c>
      <c r="D29" s="36" t="s">
        <v>124</v>
      </c>
      <c r="E29" s="36" t="s">
        <v>124</v>
      </c>
      <c r="F29" s="36" t="s">
        <v>124</v>
      </c>
      <c r="G29" s="36" t="s">
        <v>124</v>
      </c>
      <c r="H29" s="36" t="s">
        <v>124</v>
      </c>
      <c r="I29" s="36" t="s">
        <v>124</v>
      </c>
    </row>
    <row r="30" spans="2:9" ht="15" thickBot="1">
      <c r="B30" s="22" t="s">
        <v>127</v>
      </c>
      <c r="C30" s="36" t="s">
        <v>124</v>
      </c>
      <c r="D30" s="36" t="s">
        <v>124</v>
      </c>
      <c r="E30" s="36" t="s">
        <v>124</v>
      </c>
      <c r="F30" s="36" t="s">
        <v>124</v>
      </c>
      <c r="G30" s="36" t="s">
        <v>124</v>
      </c>
      <c r="H30" s="36" t="s">
        <v>124</v>
      </c>
      <c r="I30" s="36" t="s">
        <v>124</v>
      </c>
    </row>
    <row r="31" spans="2:9" ht="15" thickTop="1">
      <c r="B31" s="1320" t="s">
        <v>1192</v>
      </c>
      <c r="C31" s="1320"/>
      <c r="D31" s="1320"/>
      <c r="E31" s="1320"/>
      <c r="F31" s="1320"/>
      <c r="G31" s="1320"/>
      <c r="H31" s="1320"/>
      <c r="I31" s="1320"/>
    </row>
    <row r="32" spans="2:9">
      <c r="B32" s="1316"/>
      <c r="C32" s="1316"/>
      <c r="D32" s="1316"/>
      <c r="E32" s="1316"/>
      <c r="F32" s="1316"/>
      <c r="G32" s="1316"/>
      <c r="H32" s="1316"/>
      <c r="I32" s="1316"/>
    </row>
    <row r="33" spans="2:9">
      <c r="B33" s="27"/>
      <c r="C33" s="203"/>
      <c r="D33" s="203"/>
      <c r="E33" s="203"/>
      <c r="F33" s="203"/>
      <c r="G33" s="203"/>
      <c r="H33" s="203"/>
      <c r="I33" s="203"/>
    </row>
    <row r="34" spans="2:9">
      <c r="B34" s="1319" t="s">
        <v>10</v>
      </c>
      <c r="C34" s="1319"/>
      <c r="D34" s="1319"/>
      <c r="E34" s="1319"/>
      <c r="F34" s="1319"/>
      <c r="G34" s="1319"/>
      <c r="H34" s="1319"/>
      <c r="I34" s="1319"/>
    </row>
    <row r="35" spans="2:9">
      <c r="B35" s="1289" t="s">
        <v>9</v>
      </c>
      <c r="C35" s="203"/>
      <c r="D35" s="203"/>
      <c r="E35" s="203"/>
      <c r="F35" s="203"/>
      <c r="G35" s="203"/>
      <c r="H35" s="203"/>
      <c r="I35" s="203"/>
    </row>
    <row r="36" spans="2:9">
      <c r="B36" s="35" t="s">
        <v>115</v>
      </c>
      <c r="C36" s="203"/>
      <c r="D36" s="203"/>
      <c r="E36" s="203"/>
      <c r="F36" s="203"/>
      <c r="G36" s="203"/>
      <c r="H36" s="203"/>
      <c r="I36" s="203"/>
    </row>
    <row r="37" spans="2:9">
      <c r="B37" s="27"/>
      <c r="C37" s="203"/>
      <c r="D37" s="203"/>
      <c r="E37" s="203"/>
      <c r="F37" s="203"/>
      <c r="G37" s="203"/>
      <c r="H37" s="203"/>
      <c r="I37" s="203"/>
    </row>
    <row r="38" spans="2:9">
      <c r="B38" s="16"/>
      <c r="C38" s="17">
        <v>2014</v>
      </c>
      <c r="D38" s="17">
        <v>2015</v>
      </c>
      <c r="E38" s="17">
        <v>2016</v>
      </c>
      <c r="F38" s="17">
        <v>2017</v>
      </c>
      <c r="G38" s="17">
        <v>2018</v>
      </c>
      <c r="H38" s="17">
        <v>2019</v>
      </c>
      <c r="I38" s="17">
        <v>2020</v>
      </c>
    </row>
    <row r="39" spans="2:9">
      <c r="B39" s="28" t="s">
        <v>129</v>
      </c>
      <c r="C39" s="458">
        <f>C40+C43</f>
        <v>10758.668706575783</v>
      </c>
      <c r="D39" s="458">
        <f t="shared" ref="D39:I39" si="0">D40+D43</f>
        <v>9948.1406494754974</v>
      </c>
      <c r="E39" s="458">
        <f t="shared" si="0"/>
        <v>10075.201883738704</v>
      </c>
      <c r="F39" s="458">
        <f t="shared" si="0"/>
        <v>8489.2318568967203</v>
      </c>
      <c r="G39" s="458">
        <f t="shared" si="0"/>
        <v>10263.124626356566</v>
      </c>
      <c r="H39" s="458">
        <f t="shared" si="0"/>
        <v>10408.006040826192</v>
      </c>
      <c r="I39" s="458">
        <f t="shared" si="0"/>
        <v>31037.454381682863</v>
      </c>
    </row>
    <row r="40" spans="2:9">
      <c r="B40" s="33" t="s">
        <v>133</v>
      </c>
      <c r="C40" s="36">
        <v>996.15331258849494</v>
      </c>
      <c r="D40" s="36">
        <v>1037.5980504425029</v>
      </c>
      <c r="E40" s="36">
        <v>2533.6250340931228</v>
      </c>
      <c r="F40" s="36">
        <v>2482.7326939956438</v>
      </c>
      <c r="G40" s="36">
        <v>2617.4119252526266</v>
      </c>
      <c r="H40" s="36">
        <v>2123.8629378072037</v>
      </c>
      <c r="I40" s="458">
        <v>19760.048353722505</v>
      </c>
    </row>
    <row r="41" spans="2:9">
      <c r="B41" s="37" t="s">
        <v>130</v>
      </c>
      <c r="C41" s="36">
        <v>996.15331258849494</v>
      </c>
      <c r="D41" s="36">
        <v>1037.5980504425029</v>
      </c>
      <c r="E41" s="36">
        <v>2533.6250340931228</v>
      </c>
      <c r="F41" s="36">
        <v>2482.7326939956438</v>
      </c>
      <c r="G41" s="36">
        <v>2617.4119252526266</v>
      </c>
      <c r="H41" s="36">
        <v>2123.8629378072037</v>
      </c>
      <c r="I41" s="458">
        <v>19760.048353722505</v>
      </c>
    </row>
    <row r="42" spans="2:9">
      <c r="B42" s="37" t="s">
        <v>131</v>
      </c>
      <c r="C42" s="36">
        <v>0</v>
      </c>
      <c r="D42" s="36">
        <v>0</v>
      </c>
      <c r="E42" s="36">
        <v>0</v>
      </c>
      <c r="F42" s="36">
        <v>0</v>
      </c>
      <c r="G42" s="36">
        <v>0</v>
      </c>
      <c r="H42" s="36">
        <v>0</v>
      </c>
      <c r="I42" s="458">
        <v>0</v>
      </c>
    </row>
    <row r="43" spans="2:9">
      <c r="B43" s="33" t="s">
        <v>132</v>
      </c>
      <c r="C43" s="36">
        <v>9762.5153939872889</v>
      </c>
      <c r="D43" s="36">
        <v>8910.542599032995</v>
      </c>
      <c r="E43" s="36">
        <v>7541.5768496455812</v>
      </c>
      <c r="F43" s="36">
        <v>6006.4991629010756</v>
      </c>
      <c r="G43" s="36">
        <v>7645.7127011039393</v>
      </c>
      <c r="H43" s="36">
        <v>8284.1431030189888</v>
      </c>
      <c r="I43" s="458">
        <v>11277.406027960358</v>
      </c>
    </row>
    <row r="44" spans="2:9">
      <c r="B44" s="37" t="s">
        <v>130</v>
      </c>
      <c r="C44" s="36">
        <v>5594.8500115249099</v>
      </c>
      <c r="D44" s="36">
        <v>5049.6225294766309</v>
      </c>
      <c r="E44" s="36">
        <v>2068.695769455559</v>
      </c>
      <c r="F44" s="36">
        <v>3671.0924140957704</v>
      </c>
      <c r="G44" s="36">
        <v>5065.6183070045563</v>
      </c>
      <c r="H44" s="36">
        <v>4038.6294160484545</v>
      </c>
      <c r="I44" s="458">
        <v>9671.9948849104858</v>
      </c>
    </row>
    <row r="45" spans="2:9">
      <c r="B45" s="37" t="s">
        <v>131</v>
      </c>
      <c r="C45" s="36">
        <v>4167.66538246238</v>
      </c>
      <c r="D45" s="36">
        <v>3860.9200695563659</v>
      </c>
      <c r="E45" s="36">
        <v>5472.8810801900227</v>
      </c>
      <c r="F45" s="36">
        <v>2335.4067488053051</v>
      </c>
      <c r="G45" s="36">
        <v>2580.094394099383</v>
      </c>
      <c r="H45" s="36">
        <v>4245.5136869705348</v>
      </c>
      <c r="I45" s="458">
        <v>1605.4111430498722</v>
      </c>
    </row>
    <row r="46" spans="2:9" s="1152" customFormat="1">
      <c r="B46" s="37"/>
      <c r="C46" s="36"/>
      <c r="D46" s="36"/>
      <c r="E46" s="36"/>
      <c r="F46" s="36"/>
      <c r="G46" s="36"/>
      <c r="H46" s="36"/>
      <c r="I46" s="458"/>
    </row>
    <row r="47" spans="2:9">
      <c r="B47" s="28" t="s">
        <v>134</v>
      </c>
      <c r="C47" s="449">
        <v>73.032915143732097</v>
      </c>
      <c r="D47" s="36">
        <v>96.25934769700568</v>
      </c>
      <c r="E47" s="36">
        <v>26.994717439194357</v>
      </c>
      <c r="F47" s="36">
        <v>46.060661226878189</v>
      </c>
      <c r="G47" s="36">
        <v>43.895728517011889</v>
      </c>
      <c r="H47" s="36">
        <v>48.41427976686095</v>
      </c>
      <c r="I47" s="458">
        <v>89.168018634271107</v>
      </c>
    </row>
    <row r="48" spans="2:9" ht="15" thickBot="1">
      <c r="B48" s="39" t="s">
        <v>135</v>
      </c>
      <c r="C48" s="40">
        <v>12.969801712272384</v>
      </c>
      <c r="D48" s="40">
        <v>4.556045890236661E-2</v>
      </c>
      <c r="E48" s="40">
        <v>18.735247273299464</v>
      </c>
      <c r="F48" s="40">
        <v>492.42183920061115</v>
      </c>
      <c r="G48" s="40">
        <v>230.35850018398995</v>
      </c>
      <c r="H48" s="40">
        <v>2107.8556112084016</v>
      </c>
      <c r="I48" s="458">
        <v>39461.427584675192</v>
      </c>
    </row>
    <row r="49" spans="2:9" ht="15" thickTop="1">
      <c r="B49" s="1320" t="s">
        <v>1192</v>
      </c>
      <c r="C49" s="1320"/>
      <c r="D49" s="1320"/>
      <c r="E49" s="1320"/>
      <c r="F49" s="1320"/>
      <c r="G49" s="1320"/>
      <c r="H49" s="1320"/>
      <c r="I49" s="1320"/>
    </row>
    <row r="50" spans="2:9">
      <c r="B50" s="27"/>
      <c r="C50" s="203"/>
      <c r="D50" s="203"/>
      <c r="E50" s="203"/>
      <c r="F50" s="203"/>
      <c r="G50" s="203"/>
      <c r="H50" s="203"/>
      <c r="I50" s="203"/>
    </row>
    <row r="51" spans="2:9">
      <c r="B51" s="1319" t="s">
        <v>12</v>
      </c>
      <c r="C51" s="1319"/>
      <c r="D51" s="1319"/>
      <c r="E51" s="1319"/>
      <c r="F51" s="1319"/>
      <c r="G51" s="1319"/>
      <c r="H51" s="1319"/>
      <c r="I51" s="1319"/>
    </row>
    <row r="52" spans="2:9">
      <c r="B52" s="1289" t="s">
        <v>11</v>
      </c>
      <c r="C52" s="203"/>
      <c r="D52" s="203"/>
      <c r="E52" s="203"/>
      <c r="F52" s="203"/>
      <c r="G52" s="203"/>
      <c r="H52" s="203"/>
      <c r="I52" s="203"/>
    </row>
    <row r="53" spans="2:9">
      <c r="B53" s="26" t="s">
        <v>115</v>
      </c>
      <c r="C53" s="203"/>
      <c r="D53" s="203"/>
      <c r="E53" s="203"/>
      <c r="F53" s="203"/>
      <c r="G53" s="203"/>
      <c r="H53" s="203"/>
      <c r="I53" s="203"/>
    </row>
    <row r="54" spans="2:9">
      <c r="B54" s="27"/>
      <c r="C54" s="203"/>
      <c r="D54" s="203"/>
      <c r="E54" s="203"/>
      <c r="F54" s="203"/>
      <c r="G54" s="203"/>
      <c r="H54" s="203"/>
      <c r="I54" s="203"/>
    </row>
    <row r="55" spans="2:9">
      <c r="B55" s="16"/>
      <c r="C55" s="17">
        <v>2014</v>
      </c>
      <c r="D55" s="17">
        <v>2015</v>
      </c>
      <c r="E55" s="17">
        <v>2016</v>
      </c>
      <c r="F55" s="17">
        <v>2017</v>
      </c>
      <c r="G55" s="17">
        <v>2018</v>
      </c>
      <c r="H55" s="17">
        <v>2019</v>
      </c>
      <c r="I55" s="17">
        <v>2020</v>
      </c>
    </row>
    <row r="56" spans="2:9">
      <c r="B56" s="27" t="s">
        <v>136</v>
      </c>
      <c r="C56" s="36">
        <v>12476.663482498599</v>
      </c>
      <c r="D56" s="36">
        <v>11900.49146944892</v>
      </c>
      <c r="E56" s="36">
        <v>12965.623884667833</v>
      </c>
      <c r="F56" s="36">
        <v>14580.611542212539</v>
      </c>
      <c r="G56" s="36">
        <v>13619.615447972516</v>
      </c>
      <c r="H56" s="36">
        <v>14441.983836050604</v>
      </c>
      <c r="I56" s="36">
        <v>14804.076999999999</v>
      </c>
    </row>
    <row r="57" spans="2:9">
      <c r="B57" s="26"/>
      <c r="C57" s="36"/>
      <c r="D57" s="36"/>
      <c r="E57" s="36"/>
      <c r="F57" s="36"/>
      <c r="G57" s="36"/>
      <c r="H57" s="36"/>
      <c r="I57" s="36"/>
    </row>
    <row r="58" spans="2:9">
      <c r="B58" s="208" t="s">
        <v>137</v>
      </c>
      <c r="C58" s="36">
        <v>11920.479810003622</v>
      </c>
      <c r="D58" s="36">
        <v>11366.054251138066</v>
      </c>
      <c r="E58" s="36">
        <v>12344.329718713003</v>
      </c>
      <c r="F58" s="36">
        <v>13855.728966873638</v>
      </c>
      <c r="G58" s="36">
        <v>12954.380987221319</v>
      </c>
      <c r="H58" s="36">
        <v>13795.797233488223</v>
      </c>
      <c r="I58" s="36">
        <v>14296.08</v>
      </c>
    </row>
    <row r="59" spans="2:9">
      <c r="B59" s="209" t="s">
        <v>487</v>
      </c>
      <c r="C59" s="36"/>
      <c r="D59" s="36"/>
      <c r="E59" s="36"/>
      <c r="F59" s="36"/>
      <c r="G59" s="36"/>
      <c r="H59" s="36"/>
      <c r="I59" s="36"/>
    </row>
    <row r="60" spans="2:9">
      <c r="B60" s="753">
        <v>20000</v>
      </c>
      <c r="C60" s="36">
        <v>3974.5571964832557</v>
      </c>
      <c r="D60" s="36">
        <v>4657.409548449119</v>
      </c>
      <c r="E60" s="36">
        <v>5725.6949002682495</v>
      </c>
      <c r="F60" s="36">
        <v>6886.4947660999305</v>
      </c>
      <c r="G60" s="36">
        <v>6778.7891302160433</v>
      </c>
      <c r="H60" s="36">
        <v>7506.5421960194462</v>
      </c>
      <c r="I60" s="36">
        <v>7576.924</v>
      </c>
    </row>
    <row r="61" spans="2:9">
      <c r="B61" s="753">
        <v>10000</v>
      </c>
      <c r="C61" s="36">
        <v>6710.9015278738188</v>
      </c>
      <c r="D61" s="36">
        <v>5682.3368959764748</v>
      </c>
      <c r="E61" s="36">
        <v>5575.0944716689901</v>
      </c>
      <c r="F61" s="36">
        <v>5817.013328565391</v>
      </c>
      <c r="G61" s="36">
        <v>5139.8696833359681</v>
      </c>
      <c r="H61" s="36">
        <v>5185.6205715667056</v>
      </c>
      <c r="I61" s="36">
        <v>5349.25</v>
      </c>
    </row>
    <row r="62" spans="2:9">
      <c r="B62" s="753">
        <v>5000</v>
      </c>
      <c r="C62" s="36">
        <v>724.19690473838455</v>
      </c>
      <c r="D62" s="36">
        <v>547.71047303983937</v>
      </c>
      <c r="E62" s="36">
        <v>523.24399586386733</v>
      </c>
      <c r="F62" s="36">
        <v>559.90104515457881</v>
      </c>
      <c r="G62" s="36">
        <v>524.24617430177227</v>
      </c>
      <c r="H62" s="36">
        <v>586.16858397571923</v>
      </c>
      <c r="I62" s="36">
        <v>770.23199999999997</v>
      </c>
    </row>
    <row r="63" spans="2:9">
      <c r="B63" s="753">
        <v>2000</v>
      </c>
      <c r="C63" s="36">
        <v>157.43536830320392</v>
      </c>
      <c r="D63" s="36">
        <v>117.41843809200667</v>
      </c>
      <c r="E63" s="36">
        <v>112.29134259467399</v>
      </c>
      <c r="F63" s="36">
        <v>128.55624979682065</v>
      </c>
      <c r="G63" s="36">
        <v>115.63917836967615</v>
      </c>
      <c r="H63" s="36">
        <v>117.41016088743251</v>
      </c>
      <c r="I63" s="36">
        <v>244.13300000000001</v>
      </c>
    </row>
    <row r="64" spans="2:9">
      <c r="B64" s="753">
        <v>1000</v>
      </c>
      <c r="C64" s="36">
        <v>345.47795284665284</v>
      </c>
      <c r="D64" s="36">
        <v>354.11867136030764</v>
      </c>
      <c r="E64" s="36">
        <v>400.52161129344063</v>
      </c>
      <c r="F64" s="36">
        <v>455.687911641364</v>
      </c>
      <c r="G64" s="36">
        <v>388.69911598556826</v>
      </c>
      <c r="H64" s="36">
        <v>393.39282318498022</v>
      </c>
      <c r="I64" s="36">
        <v>350.58100000000002</v>
      </c>
    </row>
    <row r="65" spans="2:9">
      <c r="B65" s="753">
        <v>500</v>
      </c>
      <c r="C65" s="36">
        <v>7.8091129111923347</v>
      </c>
      <c r="D65" s="36">
        <v>6.7048279469562013</v>
      </c>
      <c r="E65" s="36">
        <v>7.106670263303811</v>
      </c>
      <c r="F65" s="36">
        <v>7.6670573128311812</v>
      </c>
      <c r="G65" s="36">
        <v>6.7763630352599566</v>
      </c>
      <c r="H65" s="36">
        <v>6.3253028390319894</v>
      </c>
      <c r="I65" s="36">
        <v>4.7060000000000004</v>
      </c>
    </row>
    <row r="66" spans="2:9">
      <c r="B66" s="754" t="s">
        <v>236</v>
      </c>
      <c r="C66" s="36">
        <v>0.10174684711383318</v>
      </c>
      <c r="D66" s="36">
        <v>0.35539627336217378</v>
      </c>
      <c r="E66" s="36">
        <v>0.37672676047895221</v>
      </c>
      <c r="F66" s="36">
        <v>0.40860992815578162</v>
      </c>
      <c r="G66" s="36">
        <v>0.36134341445183915</v>
      </c>
      <c r="H66" s="36">
        <v>0.33759635787381481</v>
      </c>
      <c r="I66" s="36">
        <v>0.251</v>
      </c>
    </row>
    <row r="67" spans="2:9">
      <c r="B67" s="754"/>
      <c r="C67" s="36"/>
      <c r="D67" s="36"/>
      <c r="E67" s="36"/>
      <c r="F67" s="36"/>
      <c r="G67" s="36"/>
      <c r="H67" s="36"/>
      <c r="I67" s="36"/>
    </row>
    <row r="68" spans="2:9">
      <c r="B68" s="754" t="s">
        <v>1191</v>
      </c>
      <c r="C68" s="36">
        <v>556.18367249497851</v>
      </c>
      <c r="D68" s="36">
        <v>534.43721831085475</v>
      </c>
      <c r="E68" s="36">
        <v>621.29416595483235</v>
      </c>
      <c r="F68" s="36">
        <v>724.88257533890305</v>
      </c>
      <c r="G68" s="36">
        <v>665.23446075119659</v>
      </c>
      <c r="H68" s="36">
        <v>646.18660256238081</v>
      </c>
      <c r="I68" s="36">
        <v>507996.94900000002</v>
      </c>
    </row>
    <row r="69" spans="2:9">
      <c r="B69" s="209" t="s">
        <v>487</v>
      </c>
      <c r="C69" s="36"/>
      <c r="D69" s="36"/>
      <c r="E69" s="36"/>
      <c r="F69" s="36"/>
      <c r="G69" s="36"/>
      <c r="H69" s="36"/>
      <c r="I69" s="36"/>
    </row>
    <row r="70" spans="2:9">
      <c r="B70" s="753">
        <v>10000</v>
      </c>
      <c r="C70" s="36">
        <v>0.57352892752477858</v>
      </c>
      <c r="D70" s="36">
        <v>0.49259196426046881</v>
      </c>
      <c r="E70" s="36">
        <v>0.52217176939561516</v>
      </c>
      <c r="F70" s="36">
        <v>0.56636650303956304</v>
      </c>
      <c r="G70" s="36">
        <v>0.50085526599491148</v>
      </c>
      <c r="H70" s="36">
        <v>0.46794338051623646</v>
      </c>
      <c r="I70" s="36">
        <v>0</v>
      </c>
    </row>
    <row r="71" spans="2:9">
      <c r="B71" s="753">
        <v>2000</v>
      </c>
      <c r="C71" s="36">
        <v>0.16225756528038462</v>
      </c>
      <c r="D71" s="36">
        <v>0.13936720671812705</v>
      </c>
      <c r="E71" s="36">
        <v>0.14776184267709691</v>
      </c>
      <c r="F71" s="36">
        <v>0.16026462078606027</v>
      </c>
      <c r="G71" s="36">
        <v>0.14172691859880118</v>
      </c>
      <c r="H71" s="36">
        <v>0.13241653460825656</v>
      </c>
      <c r="I71" s="36">
        <v>0.13241653460825656</v>
      </c>
    </row>
    <row r="72" spans="2:9">
      <c r="B72" s="753">
        <v>500</v>
      </c>
      <c r="C72" s="36">
        <v>229.14844907636075</v>
      </c>
      <c r="D72" s="36">
        <v>234.46809596516525</v>
      </c>
      <c r="E72" s="36">
        <v>275.28545459994905</v>
      </c>
      <c r="F72" s="36">
        <v>327.33419914827215</v>
      </c>
      <c r="G72" s="36">
        <v>306.4390461268668</v>
      </c>
      <c r="H72" s="36">
        <v>301.51761569659692</v>
      </c>
      <c r="I72" s="36">
        <v>301.51761569659692</v>
      </c>
    </row>
    <row r="73" spans="2:9">
      <c r="B73" s="753">
        <v>100</v>
      </c>
      <c r="C73" s="36">
        <v>196.57456616944913</v>
      </c>
      <c r="D73" s="36">
        <v>178.19981197161195</v>
      </c>
      <c r="E73" s="36">
        <v>209.66950201561539</v>
      </c>
      <c r="F73" s="36">
        <v>240.70443418614479</v>
      </c>
      <c r="G73" s="36">
        <v>215.63936379709352</v>
      </c>
      <c r="H73" s="36">
        <v>204.64567430367165</v>
      </c>
      <c r="I73" s="36">
        <v>204.64567430367165</v>
      </c>
    </row>
    <row r="74" spans="2:9">
      <c r="B74" s="753">
        <v>50</v>
      </c>
      <c r="C74" s="36">
        <v>36.687376930422474</v>
      </c>
      <c r="D74" s="36">
        <v>34.413374049254948</v>
      </c>
      <c r="E74" s="36">
        <v>39.23838660852104</v>
      </c>
      <c r="F74" s="36">
        <v>45.729782841910207</v>
      </c>
      <c r="G74" s="36">
        <v>41.688052149664358</v>
      </c>
      <c r="H74" s="36">
        <v>40.635141414412722</v>
      </c>
      <c r="I74" s="36">
        <v>40.635141414412722</v>
      </c>
    </row>
    <row r="75" spans="2:9">
      <c r="B75" s="753">
        <v>10</v>
      </c>
      <c r="C75" s="36">
        <v>68.326663703118314</v>
      </c>
      <c r="D75" s="36">
        <v>65.11350411400457</v>
      </c>
      <c r="E75" s="36">
        <v>72.980521212666162</v>
      </c>
      <c r="F75" s="36">
        <v>84.94802347127856</v>
      </c>
      <c r="G75" s="36">
        <v>78.568938751455377</v>
      </c>
      <c r="H75" s="36">
        <v>77.982338642529072</v>
      </c>
      <c r="I75" s="36">
        <v>77.982338642529072</v>
      </c>
    </row>
    <row r="76" spans="2:9">
      <c r="B76" s="753">
        <v>5</v>
      </c>
      <c r="C76" s="36">
        <v>17.057869867298891</v>
      </c>
      <c r="D76" s="36">
        <v>14.995049057030565</v>
      </c>
      <c r="E76" s="36">
        <v>16.255427175590825</v>
      </c>
      <c r="F76" s="36">
        <v>17.640658626182503</v>
      </c>
      <c r="G76" s="36">
        <v>15.44932800528971</v>
      </c>
      <c r="H76" s="36">
        <v>14.404695012220998</v>
      </c>
      <c r="I76" s="36">
        <v>14.404695012220998</v>
      </c>
    </row>
    <row r="77" spans="2:9">
      <c r="B77" s="753">
        <v>1</v>
      </c>
      <c r="C77" s="36">
        <v>7.5338289044749578</v>
      </c>
      <c r="D77" s="36">
        <v>6.5131280572284895</v>
      </c>
      <c r="E77" s="36">
        <v>7.0865051177149372</v>
      </c>
      <c r="F77" s="36">
        <v>7.6812327297552097</v>
      </c>
      <c r="G77" s="36">
        <v>6.7529488709051435</v>
      </c>
      <c r="H77" s="36">
        <v>6.30360452311246</v>
      </c>
      <c r="I77" s="36">
        <v>6.30360452311246</v>
      </c>
    </row>
    <row r="78" spans="2:9">
      <c r="B78" s="754" t="s">
        <v>1190</v>
      </c>
      <c r="C78" s="29">
        <v>0.11913135104876685</v>
      </c>
      <c r="D78" s="29">
        <v>0.10229592558034326</v>
      </c>
      <c r="E78" s="29">
        <v>0.10843561270212353</v>
      </c>
      <c r="F78" s="29">
        <v>0.11761321153408537</v>
      </c>
      <c r="G78" s="29">
        <v>5.4202302749787976E-2</v>
      </c>
      <c r="H78" s="29">
        <v>9.7174397679353236E-2</v>
      </c>
      <c r="I78" s="29">
        <v>9.7174397679353236E-2</v>
      </c>
    </row>
    <row r="79" spans="2:9">
      <c r="B79" s="754"/>
      <c r="C79" s="29"/>
      <c r="D79" s="29"/>
      <c r="E79" s="29"/>
      <c r="F79" s="29"/>
      <c r="G79" s="29"/>
      <c r="H79" s="29"/>
      <c r="I79" s="29"/>
    </row>
    <row r="80" spans="2:9">
      <c r="B80" s="42" t="s">
        <v>499</v>
      </c>
      <c r="C80" s="36">
        <v>3633.9677862293775</v>
      </c>
      <c r="D80" s="36">
        <v>3619.4346410495659</v>
      </c>
      <c r="E80" s="36">
        <v>3562.0929445967995</v>
      </c>
      <c r="F80" s="36">
        <v>3969.0549196076176</v>
      </c>
      <c r="G80" s="36">
        <v>3931.6186965458746</v>
      </c>
      <c r="H80" s="36">
        <v>4268.3420317020773</v>
      </c>
      <c r="I80" s="36">
        <v>2624.2649999999999</v>
      </c>
    </row>
    <row r="81" spans="2:9" ht="15" thickBot="1">
      <c r="B81" s="43" t="s">
        <v>500</v>
      </c>
      <c r="C81" s="23">
        <v>8842.695696269222</v>
      </c>
      <c r="D81" s="23">
        <v>8281.0568283993543</v>
      </c>
      <c r="E81" s="23">
        <v>9403.5309400710339</v>
      </c>
      <c r="F81" s="23">
        <v>10611.556622604921</v>
      </c>
      <c r="G81" s="23">
        <v>9687.9967514266409</v>
      </c>
      <c r="H81" s="23">
        <v>10173.641804348526</v>
      </c>
      <c r="I81" s="23">
        <v>12179.811</v>
      </c>
    </row>
    <row r="82" spans="2:9" ht="15" thickTop="1">
      <c r="B82" s="1320" t="s">
        <v>1192</v>
      </c>
      <c r="C82" s="1320"/>
      <c r="D82" s="1320"/>
      <c r="E82" s="1320"/>
      <c r="F82" s="1320"/>
      <c r="G82" s="1320"/>
      <c r="H82" s="1320"/>
      <c r="I82" s="1320"/>
    </row>
    <row r="83" spans="2:9">
      <c r="B83" s="27"/>
      <c r="C83" s="203"/>
      <c r="D83" s="203"/>
      <c r="E83" s="203"/>
      <c r="F83" s="203"/>
      <c r="G83" s="203"/>
      <c r="H83" s="203"/>
      <c r="I83" s="203"/>
    </row>
    <row r="84" spans="2:9">
      <c r="B84" s="1319" t="s">
        <v>14</v>
      </c>
      <c r="C84" s="1319"/>
      <c r="D84" s="1319"/>
      <c r="E84" s="1319"/>
      <c r="F84" s="1319"/>
      <c r="G84" s="1319"/>
      <c r="H84" s="1319"/>
      <c r="I84" s="1319"/>
    </row>
    <row r="85" spans="2:9">
      <c r="B85" s="1289" t="s">
        <v>13</v>
      </c>
      <c r="C85" s="203"/>
      <c r="D85" s="203"/>
      <c r="E85" s="203"/>
      <c r="F85" s="203"/>
      <c r="G85" s="203"/>
      <c r="H85" s="203"/>
      <c r="I85" s="203"/>
    </row>
    <row r="86" spans="2:9">
      <c r="B86" s="26" t="s">
        <v>156</v>
      </c>
      <c r="C86" s="203"/>
      <c r="D86" s="203"/>
      <c r="E86" s="203"/>
      <c r="F86" s="203"/>
      <c r="G86" s="203"/>
      <c r="H86" s="203"/>
      <c r="I86" s="203"/>
    </row>
    <row r="87" spans="2:9">
      <c r="B87" s="18"/>
      <c r="C87" s="203"/>
      <c r="D87" s="203"/>
      <c r="E87" s="203"/>
      <c r="F87" s="203"/>
      <c r="G87" s="203"/>
      <c r="H87" s="203"/>
      <c r="I87" s="203"/>
    </row>
    <row r="88" spans="2:9">
      <c r="B88" s="16"/>
      <c r="C88" s="17">
        <v>2014</v>
      </c>
      <c r="D88" s="17">
        <v>2015</v>
      </c>
      <c r="E88" s="17">
        <v>2016</v>
      </c>
      <c r="F88" s="17">
        <v>2017</v>
      </c>
      <c r="G88" s="17">
        <v>2018</v>
      </c>
      <c r="H88" s="17">
        <v>2019</v>
      </c>
      <c r="I88" s="17">
        <v>2020</v>
      </c>
    </row>
    <row r="89" spans="2:9">
      <c r="B89" s="44" t="s">
        <v>157</v>
      </c>
      <c r="C89" s="203"/>
      <c r="D89" s="203"/>
      <c r="E89" s="203"/>
      <c r="F89" s="203"/>
      <c r="G89" s="203"/>
      <c r="H89" s="203"/>
      <c r="I89" s="203"/>
    </row>
    <row r="90" spans="2:9">
      <c r="B90" s="46" t="s">
        <v>158</v>
      </c>
      <c r="C90" s="48">
        <v>1</v>
      </c>
      <c r="D90" s="48">
        <v>1</v>
      </c>
      <c r="E90" s="48">
        <v>1</v>
      </c>
      <c r="F90" s="48">
        <v>1</v>
      </c>
      <c r="G90" s="48">
        <v>1</v>
      </c>
      <c r="H90" s="48">
        <v>1</v>
      </c>
      <c r="I90" s="48">
        <v>1</v>
      </c>
    </row>
    <row r="91" spans="2:9">
      <c r="B91" s="47" t="s">
        <v>159</v>
      </c>
      <c r="C91" s="48">
        <v>22</v>
      </c>
      <c r="D91" s="48">
        <v>23</v>
      </c>
      <c r="E91" s="48">
        <v>23</v>
      </c>
      <c r="F91" s="48">
        <v>20</v>
      </c>
      <c r="G91" s="48">
        <v>18</v>
      </c>
      <c r="H91" s="48">
        <v>18</v>
      </c>
      <c r="I91" s="48">
        <v>18</v>
      </c>
    </row>
    <row r="92" spans="2:9">
      <c r="B92" s="47" t="s">
        <v>160</v>
      </c>
      <c r="C92" s="48">
        <v>3</v>
      </c>
      <c r="D92" s="48">
        <v>3</v>
      </c>
      <c r="E92" s="48">
        <v>3</v>
      </c>
      <c r="F92" s="48">
        <v>3</v>
      </c>
      <c r="G92" s="48">
        <v>3</v>
      </c>
      <c r="H92" s="48">
        <v>3</v>
      </c>
      <c r="I92" s="48">
        <v>3</v>
      </c>
    </row>
    <row r="93" spans="2:9">
      <c r="B93" s="46" t="s">
        <v>161</v>
      </c>
      <c r="C93" s="86">
        <v>12.902838420758011</v>
      </c>
      <c r="D93" s="86">
        <v>10.542415245850652</v>
      </c>
      <c r="E93" s="86">
        <v>11.245134798962969</v>
      </c>
      <c r="F93" s="86">
        <v>9.0059897272520395</v>
      </c>
      <c r="G93" s="86">
        <v>11.512941108827206</v>
      </c>
      <c r="H93" s="86">
        <v>11.371326060843115</v>
      </c>
      <c r="I93" s="86">
        <v>12261.184999999999</v>
      </c>
    </row>
    <row r="94" spans="2:9">
      <c r="B94" s="46"/>
      <c r="C94" s="48"/>
      <c r="D94" s="48"/>
      <c r="E94" s="48"/>
      <c r="F94" s="48"/>
      <c r="G94" s="48"/>
      <c r="H94" s="48"/>
      <c r="I94" s="48"/>
    </row>
    <row r="95" spans="2:9">
      <c r="B95" s="44" t="s">
        <v>501</v>
      </c>
      <c r="C95" s="48"/>
      <c r="D95" s="48"/>
      <c r="E95" s="48"/>
      <c r="F95" s="48"/>
      <c r="G95" s="48"/>
      <c r="H95" s="48"/>
      <c r="I95" s="48"/>
    </row>
    <row r="96" spans="2:9">
      <c r="B96" s="46" t="s">
        <v>163</v>
      </c>
      <c r="C96" s="48">
        <v>22</v>
      </c>
      <c r="D96" s="48">
        <v>23</v>
      </c>
      <c r="E96" s="48">
        <v>23</v>
      </c>
      <c r="F96" s="48">
        <v>20</v>
      </c>
      <c r="G96" s="48">
        <v>18</v>
      </c>
      <c r="H96" s="48">
        <v>18</v>
      </c>
      <c r="I96" s="48">
        <v>18</v>
      </c>
    </row>
    <row r="97" spans="2:9">
      <c r="B97" s="46" t="s">
        <v>479</v>
      </c>
      <c r="C97" s="48">
        <v>2362</v>
      </c>
      <c r="D97" s="48">
        <v>2295</v>
      </c>
      <c r="E97" s="48">
        <v>2280</v>
      </c>
      <c r="F97" s="48">
        <v>2186</v>
      </c>
      <c r="G97" s="48">
        <v>2099</v>
      </c>
      <c r="H97" s="48">
        <v>1991</v>
      </c>
      <c r="I97" s="48">
        <v>1900</v>
      </c>
    </row>
    <row r="98" spans="2:9">
      <c r="B98" s="46" t="s">
        <v>165</v>
      </c>
      <c r="C98" s="48">
        <v>3610450</v>
      </c>
      <c r="D98" s="48">
        <v>3894861</v>
      </c>
      <c r="E98" s="48">
        <v>4177256</v>
      </c>
      <c r="F98" s="48">
        <v>4464475</v>
      </c>
      <c r="G98" s="48">
        <v>4787160</v>
      </c>
      <c r="H98" s="48">
        <v>5134012</v>
      </c>
      <c r="I98" s="48">
        <v>5562748</v>
      </c>
    </row>
    <row r="99" spans="2:9">
      <c r="B99" s="46" t="s">
        <v>168</v>
      </c>
      <c r="C99" s="36">
        <v>38.972420775361392</v>
      </c>
      <c r="D99" s="36">
        <v>37.088329745476003</v>
      </c>
      <c r="E99" s="36">
        <v>41.506407438863164</v>
      </c>
      <c r="F99" s="36">
        <v>47.217745352586064</v>
      </c>
      <c r="G99" s="36">
        <v>45.478244470928139</v>
      </c>
      <c r="H99" s="36">
        <v>49.978212408856869</v>
      </c>
      <c r="I99" s="36">
        <v>68.489999999999995</v>
      </c>
    </row>
    <row r="100" spans="2:9">
      <c r="B100" s="46"/>
      <c r="C100" s="132"/>
      <c r="D100" s="132"/>
      <c r="E100" s="132"/>
      <c r="F100" s="132"/>
      <c r="G100" s="132"/>
      <c r="H100" s="132"/>
      <c r="I100" s="132"/>
    </row>
    <row r="101" spans="2:9" ht="26.4">
      <c r="B101" s="49" t="s">
        <v>166</v>
      </c>
      <c r="C101" s="132"/>
      <c r="D101" s="132"/>
      <c r="E101" s="132"/>
      <c r="F101" s="132"/>
      <c r="G101" s="132"/>
      <c r="H101" s="132"/>
      <c r="I101" s="132"/>
    </row>
    <row r="102" spans="2:9">
      <c r="B102" s="46" t="s">
        <v>163</v>
      </c>
      <c r="C102" s="132" t="s">
        <v>124</v>
      </c>
      <c r="D102" s="132" t="s">
        <v>124</v>
      </c>
      <c r="E102" s="132" t="s">
        <v>124</v>
      </c>
      <c r="F102" s="132" t="s">
        <v>124</v>
      </c>
      <c r="G102" s="132" t="s">
        <v>124</v>
      </c>
      <c r="H102" s="132" t="s">
        <v>124</v>
      </c>
      <c r="I102" s="132" t="s">
        <v>124</v>
      </c>
    </row>
    <row r="103" spans="2:9">
      <c r="B103" s="46" t="s">
        <v>158</v>
      </c>
      <c r="C103" s="132" t="s">
        <v>124</v>
      </c>
      <c r="D103" s="132" t="s">
        <v>124</v>
      </c>
      <c r="E103" s="132" t="s">
        <v>124</v>
      </c>
      <c r="F103" s="132" t="s">
        <v>124</v>
      </c>
      <c r="G103" s="132" t="s">
        <v>124</v>
      </c>
      <c r="H103" s="132" t="s">
        <v>124</v>
      </c>
      <c r="I103" s="132" t="s">
        <v>124</v>
      </c>
    </row>
    <row r="104" spans="2:9">
      <c r="B104" s="46" t="s">
        <v>165</v>
      </c>
      <c r="C104" s="48" t="s">
        <v>124</v>
      </c>
      <c r="D104" s="48" t="s">
        <v>124</v>
      </c>
      <c r="E104" s="48" t="s">
        <v>124</v>
      </c>
      <c r="F104" s="48" t="s">
        <v>124</v>
      </c>
      <c r="G104" s="48" t="s">
        <v>124</v>
      </c>
      <c r="H104" s="48" t="s">
        <v>124</v>
      </c>
      <c r="I104" s="48" t="s">
        <v>124</v>
      </c>
    </row>
    <row r="105" spans="2:9">
      <c r="B105" s="46" t="s">
        <v>161</v>
      </c>
      <c r="C105" s="140" t="s">
        <v>124</v>
      </c>
      <c r="D105" s="140" t="s">
        <v>124</v>
      </c>
      <c r="E105" s="140" t="s">
        <v>124</v>
      </c>
      <c r="F105" s="140" t="s">
        <v>124</v>
      </c>
      <c r="G105" s="140" t="s">
        <v>124</v>
      </c>
      <c r="H105" s="140" t="s">
        <v>124</v>
      </c>
      <c r="I105" s="140" t="s">
        <v>124</v>
      </c>
    </row>
    <row r="106" spans="2:9">
      <c r="B106" s="46"/>
      <c r="C106" s="132"/>
      <c r="D106" s="132"/>
      <c r="E106" s="132"/>
      <c r="F106" s="132"/>
      <c r="G106" s="132"/>
      <c r="H106" s="132"/>
      <c r="I106" s="132"/>
    </row>
    <row r="107" spans="2:9">
      <c r="B107" s="44" t="s">
        <v>167</v>
      </c>
      <c r="C107" s="132"/>
      <c r="D107" s="132"/>
      <c r="E107" s="132"/>
      <c r="F107" s="132"/>
      <c r="G107" s="132"/>
      <c r="H107" s="132"/>
      <c r="I107" s="132"/>
    </row>
    <row r="108" spans="2:9">
      <c r="B108" s="46" t="s">
        <v>163</v>
      </c>
      <c r="C108" s="132" t="s">
        <v>124</v>
      </c>
      <c r="D108" s="132" t="s">
        <v>124</v>
      </c>
      <c r="E108" s="132" t="s">
        <v>124</v>
      </c>
      <c r="F108" s="132" t="s">
        <v>124</v>
      </c>
      <c r="G108" s="132" t="s">
        <v>124</v>
      </c>
      <c r="H108" s="132" t="s">
        <v>124</v>
      </c>
      <c r="I108" s="132" t="s">
        <v>124</v>
      </c>
    </row>
    <row r="109" spans="2:9">
      <c r="B109" s="46" t="s">
        <v>161</v>
      </c>
      <c r="C109" s="140" t="s">
        <v>124</v>
      </c>
      <c r="D109" s="140" t="s">
        <v>124</v>
      </c>
      <c r="E109" s="140" t="s">
        <v>124</v>
      </c>
      <c r="F109" s="140" t="s">
        <v>124</v>
      </c>
      <c r="G109" s="140" t="s">
        <v>124</v>
      </c>
      <c r="H109" s="140" t="s">
        <v>124</v>
      </c>
      <c r="I109" s="140" t="s">
        <v>124</v>
      </c>
    </row>
    <row r="110" spans="2:9" ht="15" thickBot="1">
      <c r="B110" s="53" t="s">
        <v>170</v>
      </c>
      <c r="C110" s="105" t="s">
        <v>124</v>
      </c>
      <c r="D110" s="105" t="s">
        <v>124</v>
      </c>
      <c r="E110" s="105" t="s">
        <v>124</v>
      </c>
      <c r="F110" s="105" t="s">
        <v>124</v>
      </c>
      <c r="G110" s="105" t="s">
        <v>124</v>
      </c>
      <c r="H110" s="105" t="s">
        <v>124</v>
      </c>
      <c r="I110" s="105" t="s">
        <v>124</v>
      </c>
    </row>
    <row r="111" spans="2:9" ht="15" thickTop="1">
      <c r="B111" s="1320" t="s">
        <v>1192</v>
      </c>
      <c r="C111" s="1320"/>
      <c r="D111" s="1320"/>
      <c r="E111" s="1320"/>
      <c r="F111" s="1320"/>
      <c r="G111" s="1320"/>
      <c r="H111" s="1320"/>
      <c r="I111" s="1320"/>
    </row>
    <row r="112" spans="2:9">
      <c r="B112" s="27"/>
      <c r="C112" s="203"/>
      <c r="D112" s="203"/>
      <c r="E112" s="203"/>
      <c r="F112" s="203"/>
      <c r="G112" s="203"/>
      <c r="H112" s="203"/>
      <c r="I112" s="203"/>
    </row>
    <row r="113" spans="2:9">
      <c r="B113" s="1319" t="s">
        <v>17</v>
      </c>
      <c r="C113" s="1319"/>
      <c r="D113" s="1319"/>
      <c r="E113" s="1319"/>
      <c r="F113" s="1319"/>
      <c r="G113" s="1319"/>
      <c r="H113" s="1319"/>
      <c r="I113" s="1319"/>
    </row>
    <row r="114" spans="2:9">
      <c r="B114" s="1289" t="s">
        <v>16</v>
      </c>
      <c r="C114" s="203"/>
      <c r="D114" s="203"/>
      <c r="E114" s="203"/>
      <c r="F114" s="203"/>
      <c r="G114" s="203"/>
      <c r="H114" s="203"/>
      <c r="I114" s="203"/>
    </row>
    <row r="115" spans="2:9">
      <c r="B115" s="26" t="s">
        <v>172</v>
      </c>
      <c r="C115" s="203"/>
      <c r="D115" s="203"/>
      <c r="E115" s="203"/>
      <c r="F115" s="203"/>
      <c r="G115" s="203"/>
      <c r="H115" s="203"/>
      <c r="I115" s="203"/>
    </row>
    <row r="116" spans="2:9">
      <c r="B116" s="27"/>
      <c r="C116" s="203"/>
      <c r="D116" s="203"/>
      <c r="E116" s="203"/>
      <c r="F116" s="203"/>
      <c r="G116" s="203"/>
      <c r="H116" s="203"/>
      <c r="I116" s="203"/>
    </row>
    <row r="117" spans="2:9">
      <c r="B117" s="16"/>
      <c r="C117" s="17">
        <v>2014</v>
      </c>
      <c r="D117" s="17">
        <v>2015</v>
      </c>
      <c r="E117" s="17">
        <v>2016</v>
      </c>
      <c r="F117" s="17">
        <v>2017</v>
      </c>
      <c r="G117" s="17">
        <v>2018</v>
      </c>
      <c r="H117" s="17">
        <v>2019</v>
      </c>
      <c r="I117" s="17">
        <v>2020</v>
      </c>
    </row>
    <row r="118" spans="2:9">
      <c r="B118" s="212" t="s">
        <v>173</v>
      </c>
      <c r="C118" s="48"/>
      <c r="D118" s="48"/>
      <c r="E118" s="48"/>
      <c r="F118" s="48"/>
      <c r="G118" s="48"/>
      <c r="H118" s="48"/>
      <c r="I118" s="48"/>
    </row>
    <row r="119" spans="2:9">
      <c r="B119" s="213" t="s">
        <v>174</v>
      </c>
      <c r="C119" s="48">
        <v>3270312</v>
      </c>
      <c r="D119" s="48">
        <v>3440043</v>
      </c>
      <c r="E119" s="48">
        <v>3583416</v>
      </c>
      <c r="F119" s="48">
        <v>3620980</v>
      </c>
      <c r="G119" s="48">
        <v>3764763</v>
      </c>
      <c r="H119" s="48">
        <v>3954912</v>
      </c>
      <c r="I119" s="48">
        <v>3970.31</v>
      </c>
    </row>
    <row r="120" spans="2:9">
      <c r="B120" s="213" t="s">
        <v>175</v>
      </c>
      <c r="C120" s="48">
        <v>17841438</v>
      </c>
      <c r="D120" s="48">
        <v>20003217</v>
      </c>
      <c r="E120" s="48">
        <v>21137190</v>
      </c>
      <c r="F120" s="48">
        <v>21544937</v>
      </c>
      <c r="G120" s="48">
        <v>22398093</v>
      </c>
      <c r="H120" s="48">
        <v>21653909</v>
      </c>
      <c r="I120" s="48">
        <v>21700206</v>
      </c>
    </row>
    <row r="121" spans="2:9">
      <c r="B121" s="213" t="s">
        <v>176</v>
      </c>
      <c r="C121" s="48" t="s">
        <v>139</v>
      </c>
      <c r="D121" s="48" t="s">
        <v>139</v>
      </c>
      <c r="E121" s="48" t="s">
        <v>139</v>
      </c>
      <c r="F121" s="48" t="s">
        <v>139</v>
      </c>
      <c r="G121" s="48" t="s">
        <v>139</v>
      </c>
      <c r="H121" s="48" t="s">
        <v>139</v>
      </c>
      <c r="I121" s="48" t="s">
        <v>139</v>
      </c>
    </row>
    <row r="122" spans="2:9">
      <c r="B122" s="213" t="s">
        <v>177</v>
      </c>
      <c r="C122" s="48">
        <v>9952927</v>
      </c>
      <c r="D122" s="48">
        <v>12717426</v>
      </c>
      <c r="E122" s="48">
        <v>12943592</v>
      </c>
      <c r="F122" s="48">
        <v>12866159</v>
      </c>
      <c r="G122" s="48">
        <v>17894707</v>
      </c>
      <c r="H122" s="48">
        <v>17171047</v>
      </c>
      <c r="I122" s="48">
        <v>13993720</v>
      </c>
    </row>
    <row r="123" spans="2:9">
      <c r="B123" s="213" t="s">
        <v>178</v>
      </c>
      <c r="C123" s="48" t="s">
        <v>139</v>
      </c>
      <c r="D123" s="48" t="s">
        <v>139</v>
      </c>
      <c r="E123" s="48" t="s">
        <v>139</v>
      </c>
      <c r="F123" s="48" t="s">
        <v>139</v>
      </c>
      <c r="G123" s="48" t="s">
        <v>139</v>
      </c>
      <c r="H123" s="48" t="s">
        <v>139</v>
      </c>
      <c r="I123" s="48" t="s">
        <v>139</v>
      </c>
    </row>
    <row r="124" spans="2:9" ht="26.4">
      <c r="B124" s="214" t="s">
        <v>179</v>
      </c>
      <c r="C124" s="48" t="s">
        <v>139</v>
      </c>
      <c r="D124" s="48" t="s">
        <v>139</v>
      </c>
      <c r="E124" s="48" t="s">
        <v>139</v>
      </c>
      <c r="F124" s="48" t="s">
        <v>139</v>
      </c>
      <c r="G124" s="48" t="s">
        <v>139</v>
      </c>
      <c r="H124" s="48" t="s">
        <v>139</v>
      </c>
      <c r="I124" s="48" t="s">
        <v>139</v>
      </c>
    </row>
    <row r="125" spans="2:9">
      <c r="B125" s="215" t="s">
        <v>180</v>
      </c>
      <c r="C125" s="48" t="s">
        <v>139</v>
      </c>
      <c r="D125" s="48" t="s">
        <v>139</v>
      </c>
      <c r="E125" s="48" t="s">
        <v>139</v>
      </c>
      <c r="F125" s="48" t="s">
        <v>139</v>
      </c>
      <c r="G125" s="48" t="s">
        <v>139</v>
      </c>
      <c r="H125" s="48" t="s">
        <v>139</v>
      </c>
      <c r="I125" s="48" t="s">
        <v>139</v>
      </c>
    </row>
    <row r="126" spans="2:9" ht="26.4">
      <c r="B126" s="214" t="s">
        <v>181</v>
      </c>
      <c r="C126" s="48" t="s">
        <v>139</v>
      </c>
      <c r="D126" s="48" t="s">
        <v>139</v>
      </c>
      <c r="E126" s="48" t="s">
        <v>139</v>
      </c>
      <c r="F126" s="48" t="s">
        <v>139</v>
      </c>
      <c r="G126" s="48" t="s">
        <v>139</v>
      </c>
      <c r="H126" s="48" t="s">
        <v>139</v>
      </c>
      <c r="I126" s="48" t="s">
        <v>139</v>
      </c>
    </row>
    <row r="127" spans="2:9">
      <c r="B127" s="213" t="s">
        <v>182</v>
      </c>
      <c r="C127" s="48"/>
      <c r="D127" s="48"/>
      <c r="E127" s="48"/>
      <c r="F127" s="48"/>
      <c r="G127" s="48"/>
      <c r="H127" s="48"/>
      <c r="I127" s="48"/>
    </row>
    <row r="128" spans="2:9">
      <c r="B128" s="213"/>
      <c r="C128" s="48"/>
      <c r="D128" s="48"/>
      <c r="E128" s="48"/>
      <c r="F128" s="48"/>
      <c r="G128" s="48"/>
      <c r="H128" s="48"/>
      <c r="I128" s="48"/>
    </row>
    <row r="129" spans="2:9">
      <c r="B129" s="216" t="s">
        <v>183</v>
      </c>
      <c r="C129" s="48"/>
      <c r="D129" s="48"/>
      <c r="E129" s="48"/>
      <c r="F129" s="48"/>
      <c r="G129" s="48"/>
      <c r="H129" s="48"/>
      <c r="I129" s="48"/>
    </row>
    <row r="130" spans="2:9">
      <c r="B130" s="213" t="s">
        <v>184</v>
      </c>
      <c r="C130" s="48"/>
      <c r="D130" s="48"/>
      <c r="E130" s="48"/>
      <c r="F130" s="48"/>
      <c r="G130" s="48"/>
      <c r="H130" s="48"/>
      <c r="I130" s="48"/>
    </row>
    <row r="131" spans="2:9">
      <c r="B131" s="217" t="s">
        <v>118</v>
      </c>
      <c r="C131" s="48"/>
      <c r="D131" s="48"/>
      <c r="E131" s="48"/>
      <c r="F131" s="48"/>
      <c r="G131" s="48"/>
      <c r="H131" s="48"/>
      <c r="I131" s="48"/>
    </row>
    <row r="132" spans="2:9">
      <c r="B132" s="218" t="s">
        <v>185</v>
      </c>
      <c r="C132" s="48">
        <v>7963</v>
      </c>
      <c r="D132" s="48">
        <v>7976</v>
      </c>
      <c r="E132" s="48">
        <v>7725</v>
      </c>
      <c r="F132" s="48">
        <v>7622</v>
      </c>
      <c r="G132" s="48">
        <v>7468</v>
      </c>
      <c r="H132" s="48">
        <v>7570</v>
      </c>
      <c r="I132" s="48">
        <v>7637</v>
      </c>
    </row>
    <row r="133" spans="2:9">
      <c r="B133" s="218" t="s">
        <v>186</v>
      </c>
      <c r="C133" s="48" t="s">
        <v>139</v>
      </c>
      <c r="D133" s="48" t="s">
        <v>139</v>
      </c>
      <c r="E133" s="48" t="s">
        <v>139</v>
      </c>
      <c r="F133" s="48" t="s">
        <v>139</v>
      </c>
      <c r="G133" s="48" t="s">
        <v>139</v>
      </c>
      <c r="H133" s="48" t="s">
        <v>139</v>
      </c>
      <c r="I133" s="48" t="s">
        <v>139</v>
      </c>
    </row>
    <row r="134" spans="2:9">
      <c r="B134" s="213" t="s">
        <v>187</v>
      </c>
      <c r="C134" s="48">
        <v>3</v>
      </c>
      <c r="D134" s="48">
        <v>3</v>
      </c>
      <c r="E134" s="48">
        <v>3</v>
      </c>
      <c r="F134" s="48">
        <v>3</v>
      </c>
      <c r="G134" s="48">
        <v>3</v>
      </c>
      <c r="H134" s="48">
        <v>3</v>
      </c>
      <c r="I134" s="48">
        <v>3</v>
      </c>
    </row>
    <row r="135" spans="2:9">
      <c r="B135" s="213"/>
      <c r="C135" s="48"/>
      <c r="D135" s="48"/>
      <c r="E135" s="48"/>
      <c r="F135" s="48"/>
      <c r="G135" s="48"/>
      <c r="H135" s="48"/>
      <c r="I135" s="48"/>
    </row>
    <row r="136" spans="2:9">
      <c r="B136" s="213" t="s">
        <v>188</v>
      </c>
      <c r="C136" s="48" t="s">
        <v>124</v>
      </c>
      <c r="D136" s="48" t="s">
        <v>124</v>
      </c>
      <c r="E136" s="48" t="s">
        <v>124</v>
      </c>
      <c r="F136" s="48" t="s">
        <v>124</v>
      </c>
      <c r="G136" s="48" t="s">
        <v>124</v>
      </c>
      <c r="H136" s="48" t="s">
        <v>124</v>
      </c>
      <c r="I136" s="48" t="s">
        <v>124</v>
      </c>
    </row>
    <row r="137" spans="2:9">
      <c r="B137" s="218" t="s">
        <v>189</v>
      </c>
      <c r="C137" s="48"/>
      <c r="D137" s="48"/>
      <c r="E137" s="48"/>
      <c r="F137" s="48"/>
      <c r="G137" s="48"/>
      <c r="H137" s="48"/>
      <c r="I137" s="48"/>
    </row>
    <row r="138" spans="2:9">
      <c r="B138" s="213" t="s">
        <v>504</v>
      </c>
      <c r="C138" s="48" t="s">
        <v>139</v>
      </c>
      <c r="D138" s="48" t="s">
        <v>139</v>
      </c>
      <c r="E138" s="48" t="s">
        <v>139</v>
      </c>
      <c r="F138" s="48" t="s">
        <v>139</v>
      </c>
      <c r="G138" s="48" t="s">
        <v>139</v>
      </c>
      <c r="H138" s="48" t="s">
        <v>139</v>
      </c>
      <c r="I138" s="48" t="s">
        <v>139</v>
      </c>
    </row>
    <row r="139" spans="2:9">
      <c r="B139" s="75" t="s">
        <v>190</v>
      </c>
      <c r="C139" s="48" t="s">
        <v>139</v>
      </c>
      <c r="D139" s="48" t="s">
        <v>139</v>
      </c>
      <c r="E139" s="48" t="s">
        <v>139</v>
      </c>
      <c r="F139" s="48" t="s">
        <v>139</v>
      </c>
      <c r="G139" s="48" t="s">
        <v>139</v>
      </c>
      <c r="H139" s="48" t="s">
        <v>139</v>
      </c>
      <c r="I139" s="48" t="s">
        <v>139</v>
      </c>
    </row>
    <row r="140" spans="2:9">
      <c r="B140" s="213" t="s">
        <v>191</v>
      </c>
      <c r="C140" s="48" t="s">
        <v>139</v>
      </c>
      <c r="D140" s="48" t="s">
        <v>139</v>
      </c>
      <c r="E140" s="48" t="s">
        <v>139</v>
      </c>
      <c r="F140" s="48" t="s">
        <v>139</v>
      </c>
      <c r="G140" s="48" t="s">
        <v>139</v>
      </c>
      <c r="H140" s="48" t="s">
        <v>139</v>
      </c>
      <c r="I140" s="48" t="s">
        <v>139</v>
      </c>
    </row>
    <row r="141" spans="2:9">
      <c r="B141" s="213" t="s">
        <v>192</v>
      </c>
      <c r="C141" s="48" t="s">
        <v>139</v>
      </c>
      <c r="D141" s="48" t="s">
        <v>139</v>
      </c>
      <c r="E141" s="48" t="s">
        <v>139</v>
      </c>
      <c r="F141" s="48" t="s">
        <v>139</v>
      </c>
      <c r="G141" s="48" t="s">
        <v>139</v>
      </c>
      <c r="H141" s="48" t="s">
        <v>139</v>
      </c>
      <c r="I141" s="48" t="s">
        <v>139</v>
      </c>
    </row>
    <row r="142" spans="2:9">
      <c r="B142" s="214" t="s">
        <v>193</v>
      </c>
      <c r="C142" s="48"/>
      <c r="D142" s="48"/>
      <c r="E142" s="48"/>
      <c r="F142" s="48"/>
      <c r="G142" s="48"/>
      <c r="H142" s="48"/>
      <c r="I142" s="48"/>
    </row>
    <row r="143" spans="2:9" ht="15" thickBot="1">
      <c r="B143" s="219" t="s">
        <v>194</v>
      </c>
      <c r="C143" s="126"/>
      <c r="D143" s="126"/>
      <c r="E143" s="126"/>
      <c r="F143" s="126"/>
      <c r="G143" s="126"/>
      <c r="H143" s="126"/>
      <c r="I143" s="126"/>
    </row>
    <row r="144" spans="2:9" ht="15" thickTop="1">
      <c r="B144" s="1320" t="s">
        <v>1193</v>
      </c>
      <c r="C144" s="1320"/>
      <c r="D144" s="1320"/>
      <c r="E144" s="1320"/>
      <c r="F144" s="1320"/>
      <c r="G144" s="1320"/>
      <c r="H144" s="1320"/>
      <c r="I144" s="1320"/>
    </row>
    <row r="145" spans="2:9">
      <c r="B145" s="27"/>
      <c r="C145" s="203"/>
      <c r="D145" s="203"/>
      <c r="E145" s="203"/>
      <c r="F145" s="203"/>
      <c r="G145" s="203"/>
      <c r="H145" s="203"/>
      <c r="I145" s="203"/>
    </row>
    <row r="146" spans="2:9">
      <c r="B146" s="1319" t="s">
        <v>19</v>
      </c>
      <c r="C146" s="1319"/>
      <c r="D146" s="1319"/>
      <c r="E146" s="1319"/>
      <c r="F146" s="1319"/>
      <c r="G146" s="1319"/>
      <c r="H146" s="1319"/>
      <c r="I146" s="1319"/>
    </row>
    <row r="147" spans="2:9">
      <c r="B147" s="1289" t="s">
        <v>18</v>
      </c>
      <c r="C147" s="203"/>
      <c r="D147" s="203"/>
      <c r="E147" s="203"/>
      <c r="F147" s="203"/>
      <c r="G147" s="203"/>
      <c r="H147" s="203"/>
      <c r="I147" s="203"/>
    </row>
    <row r="148" spans="2:9">
      <c r="B148" s="26" t="s">
        <v>196</v>
      </c>
      <c r="C148" s="203"/>
      <c r="D148" s="203"/>
      <c r="E148" s="203"/>
      <c r="F148" s="203"/>
      <c r="G148" s="203"/>
      <c r="H148" s="203"/>
      <c r="I148" s="203"/>
    </row>
    <row r="149" spans="2:9">
      <c r="B149" s="27"/>
      <c r="C149" s="203"/>
      <c r="D149" s="203"/>
      <c r="E149" s="203"/>
      <c r="F149" s="203"/>
      <c r="G149" s="203"/>
      <c r="H149" s="203"/>
      <c r="I149" s="203"/>
    </row>
    <row r="150" spans="2:9">
      <c r="B150" s="16"/>
      <c r="C150" s="17">
        <v>2014</v>
      </c>
      <c r="D150" s="17">
        <v>2015</v>
      </c>
      <c r="E150" s="17">
        <v>2016</v>
      </c>
      <c r="F150" s="17">
        <v>2017</v>
      </c>
      <c r="G150" s="17">
        <v>2018</v>
      </c>
      <c r="H150" s="17">
        <v>2019</v>
      </c>
      <c r="I150" s="17">
        <v>2020</v>
      </c>
    </row>
    <row r="151" spans="2:9">
      <c r="B151" s="44" t="s">
        <v>197</v>
      </c>
      <c r="C151" s="86"/>
      <c r="D151" s="86"/>
      <c r="E151" s="86"/>
      <c r="F151" s="86"/>
      <c r="G151" s="86"/>
      <c r="H151" s="86"/>
      <c r="I151" s="86"/>
    </row>
    <row r="152" spans="2:9">
      <c r="B152" s="103" t="s">
        <v>198</v>
      </c>
      <c r="C152" s="86">
        <v>93402.748000000007</v>
      </c>
      <c r="D152" s="86">
        <v>110164</v>
      </c>
      <c r="E152" s="86">
        <v>121600</v>
      </c>
      <c r="F152" s="86">
        <v>131999</v>
      </c>
      <c r="G152" s="86">
        <v>156444</v>
      </c>
      <c r="H152" s="86">
        <v>188071</v>
      </c>
      <c r="I152" s="86">
        <v>207133</v>
      </c>
    </row>
    <row r="153" spans="2:9">
      <c r="B153" s="220" t="s">
        <v>199</v>
      </c>
      <c r="C153" s="86" t="s">
        <v>139</v>
      </c>
      <c r="D153" s="86" t="s">
        <v>139</v>
      </c>
      <c r="E153" s="86" t="s">
        <v>139</v>
      </c>
      <c r="F153" s="86" t="s">
        <v>139</v>
      </c>
      <c r="G153" s="86" t="s">
        <v>139</v>
      </c>
      <c r="H153" s="86" t="s">
        <v>139</v>
      </c>
      <c r="I153" s="86" t="s">
        <v>139</v>
      </c>
    </row>
    <row r="154" spans="2:9">
      <c r="B154" s="220" t="s">
        <v>200</v>
      </c>
      <c r="C154" s="86">
        <v>93402.748000000007</v>
      </c>
      <c r="D154" s="86">
        <v>110164</v>
      </c>
      <c r="E154" s="86">
        <v>121600</v>
      </c>
      <c r="F154" s="86">
        <v>131999</v>
      </c>
      <c r="G154" s="86">
        <v>156444</v>
      </c>
      <c r="H154" s="86">
        <v>188071</v>
      </c>
      <c r="I154" s="86">
        <v>20713</v>
      </c>
    </row>
    <row r="155" spans="2:9">
      <c r="B155" s="221" t="s">
        <v>201</v>
      </c>
      <c r="C155" s="86" t="s">
        <v>139</v>
      </c>
      <c r="D155" s="86" t="s">
        <v>139</v>
      </c>
      <c r="E155" s="86" t="s">
        <v>139</v>
      </c>
      <c r="F155" s="86" t="s">
        <v>139</v>
      </c>
      <c r="G155" s="86" t="s">
        <v>139</v>
      </c>
      <c r="H155" s="86" t="s">
        <v>139</v>
      </c>
      <c r="I155" s="86" t="s">
        <v>139</v>
      </c>
    </row>
    <row r="156" spans="2:9">
      <c r="B156" s="93" t="s">
        <v>202</v>
      </c>
      <c r="C156" s="36">
        <v>680148.10499999998</v>
      </c>
      <c r="D156" s="36">
        <v>859334.08700000006</v>
      </c>
      <c r="E156" s="36">
        <v>1040623.9210000001</v>
      </c>
      <c r="F156" s="36">
        <v>1252373.8459999999</v>
      </c>
      <c r="G156" s="36">
        <v>1542657.6490000002</v>
      </c>
      <c r="H156" s="36">
        <v>1871566.969</v>
      </c>
      <c r="I156" s="36">
        <v>2007385.5190000001</v>
      </c>
    </row>
    <row r="157" spans="2:9">
      <c r="B157" s="220" t="s">
        <v>203</v>
      </c>
      <c r="C157" s="36">
        <v>485197.26199999999</v>
      </c>
      <c r="D157" s="36">
        <v>615469.26</v>
      </c>
      <c r="E157" s="36">
        <v>739686.57900000003</v>
      </c>
      <c r="F157" s="36">
        <v>898598.07700000005</v>
      </c>
      <c r="G157" s="36">
        <v>1136512.4750000001</v>
      </c>
      <c r="H157" s="36">
        <v>1423151.1610000001</v>
      </c>
      <c r="I157" s="36">
        <v>1484698.57</v>
      </c>
    </row>
    <row r="158" spans="2:9">
      <c r="B158" s="220" t="s">
        <v>204</v>
      </c>
      <c r="C158" s="36" t="s">
        <v>139</v>
      </c>
      <c r="D158" s="36" t="s">
        <v>139</v>
      </c>
      <c r="E158" s="36" t="s">
        <v>139</v>
      </c>
      <c r="F158" s="36" t="s">
        <v>139</v>
      </c>
      <c r="G158" s="36" t="s">
        <v>139</v>
      </c>
      <c r="H158" s="36" t="s">
        <v>139</v>
      </c>
      <c r="I158" s="36" t="s">
        <v>139</v>
      </c>
    </row>
    <row r="159" spans="2:9">
      <c r="B159" s="220" t="s">
        <v>205</v>
      </c>
      <c r="C159" s="36">
        <v>194950.84299999999</v>
      </c>
      <c r="D159" s="36">
        <v>243864.82699999999</v>
      </c>
      <c r="E159" s="36">
        <v>300937.342</v>
      </c>
      <c r="F159" s="36">
        <v>353775.76899999997</v>
      </c>
      <c r="G159" s="36">
        <v>406145.174</v>
      </c>
      <c r="H159" s="36">
        <v>448415.80800000002</v>
      </c>
      <c r="I159" s="36">
        <v>522686.94900000002</v>
      </c>
    </row>
    <row r="160" spans="2:9">
      <c r="B160" s="93" t="s">
        <v>546</v>
      </c>
      <c r="C160" s="36" t="s">
        <v>139</v>
      </c>
      <c r="D160" s="36" t="s">
        <v>139</v>
      </c>
      <c r="E160" s="36" t="s">
        <v>139</v>
      </c>
      <c r="F160" s="36" t="s">
        <v>139</v>
      </c>
      <c r="G160" s="36" t="s">
        <v>139</v>
      </c>
      <c r="H160" s="36" t="s">
        <v>139</v>
      </c>
      <c r="I160" s="36" t="s">
        <v>139</v>
      </c>
    </row>
    <row r="161" spans="2:9">
      <c r="B161" s="93" t="s">
        <v>547</v>
      </c>
      <c r="C161" s="36">
        <v>167149.15100000001</v>
      </c>
      <c r="D161" s="36">
        <v>153973.603</v>
      </c>
      <c r="E161" s="36">
        <v>140651.859</v>
      </c>
      <c r="F161" s="36">
        <v>122868.97</v>
      </c>
      <c r="G161" s="36">
        <v>109234.44</v>
      </c>
      <c r="H161" s="36">
        <v>94638.725000000006</v>
      </c>
      <c r="I161" s="36">
        <v>51407</v>
      </c>
    </row>
    <row r="162" spans="2:9">
      <c r="B162" s="37" t="s">
        <v>130</v>
      </c>
      <c r="C162" s="36">
        <v>167149.15100000001</v>
      </c>
      <c r="D162" s="36">
        <v>153973.603</v>
      </c>
      <c r="E162" s="36">
        <v>140651.859</v>
      </c>
      <c r="F162" s="36">
        <v>122868.97</v>
      </c>
      <c r="G162" s="36">
        <v>109234.44</v>
      </c>
      <c r="H162" s="36">
        <v>94638.725000000006</v>
      </c>
      <c r="I162" s="36">
        <v>51407</v>
      </c>
    </row>
    <row r="163" spans="2:9">
      <c r="B163" s="37" t="s">
        <v>131</v>
      </c>
      <c r="C163" s="36" t="s">
        <v>139</v>
      </c>
      <c r="D163" s="36" t="s">
        <v>139</v>
      </c>
      <c r="E163" s="36" t="s">
        <v>139</v>
      </c>
      <c r="F163" s="36" t="s">
        <v>139</v>
      </c>
      <c r="G163" s="36" t="s">
        <v>139</v>
      </c>
      <c r="H163" s="36" t="s">
        <v>139</v>
      </c>
      <c r="I163" s="36" t="s">
        <v>139</v>
      </c>
    </row>
    <row r="164" spans="2:9">
      <c r="B164" s="103" t="s">
        <v>208</v>
      </c>
      <c r="C164" s="36" t="s">
        <v>139</v>
      </c>
      <c r="D164" s="36" t="s">
        <v>139</v>
      </c>
      <c r="E164" s="36" t="s">
        <v>139</v>
      </c>
      <c r="F164" s="36" t="s">
        <v>139</v>
      </c>
      <c r="G164" s="36" t="s">
        <v>139</v>
      </c>
      <c r="H164" s="36" t="s">
        <v>139</v>
      </c>
      <c r="I164" s="36" t="s">
        <v>139</v>
      </c>
    </row>
    <row r="165" spans="2:9">
      <c r="B165" s="103"/>
      <c r="D165" s="36"/>
      <c r="E165" s="36"/>
      <c r="F165" s="36"/>
      <c r="G165" s="36"/>
      <c r="H165" s="36"/>
      <c r="I165" s="36"/>
    </row>
    <row r="166" spans="2:9">
      <c r="B166" s="103" t="s">
        <v>209</v>
      </c>
      <c r="C166" s="36">
        <f>C152+C156+C161</f>
        <v>940700.00399999996</v>
      </c>
      <c r="D166" s="36">
        <f t="shared" ref="D166:I166" si="1">D152+D156+D161</f>
        <v>1123471.69</v>
      </c>
      <c r="E166" s="36">
        <f t="shared" si="1"/>
        <v>1302875.78</v>
      </c>
      <c r="F166" s="36">
        <f t="shared" si="1"/>
        <v>1507241.8159999999</v>
      </c>
      <c r="G166" s="36">
        <f t="shared" si="1"/>
        <v>1808336.0890000002</v>
      </c>
      <c r="H166" s="36">
        <f t="shared" si="1"/>
        <v>2154276.6940000001</v>
      </c>
      <c r="I166" s="36">
        <f t="shared" si="1"/>
        <v>2265925.5190000003</v>
      </c>
    </row>
    <row r="167" spans="2:9">
      <c r="B167" s="222" t="s">
        <v>210</v>
      </c>
      <c r="C167" s="457" t="s">
        <v>124</v>
      </c>
      <c r="D167" s="457" t="s">
        <v>124</v>
      </c>
      <c r="E167" s="457" t="s">
        <v>124</v>
      </c>
      <c r="F167" s="457" t="s">
        <v>124</v>
      </c>
      <c r="G167" s="457" t="s">
        <v>124</v>
      </c>
      <c r="H167" s="457" t="s">
        <v>124</v>
      </c>
      <c r="I167" s="457" t="s">
        <v>124</v>
      </c>
    </row>
    <row r="168" spans="2:9">
      <c r="B168" s="222"/>
      <c r="C168" s="29" t="s">
        <v>124</v>
      </c>
      <c r="D168" s="29" t="s">
        <v>124</v>
      </c>
      <c r="E168" s="29" t="s">
        <v>124</v>
      </c>
      <c r="F168" s="29" t="s">
        <v>124</v>
      </c>
      <c r="G168" s="29" t="s">
        <v>124</v>
      </c>
      <c r="H168" s="29" t="s">
        <v>124</v>
      </c>
      <c r="I168" s="29" t="s">
        <v>124</v>
      </c>
    </row>
    <row r="169" spans="2:9">
      <c r="B169" s="103" t="s">
        <v>211</v>
      </c>
      <c r="C169" s="458" t="s">
        <v>124</v>
      </c>
      <c r="D169" s="458" t="s">
        <v>124</v>
      </c>
      <c r="E169" s="458" t="s">
        <v>124</v>
      </c>
      <c r="F169" s="36" t="s">
        <v>124</v>
      </c>
      <c r="G169" s="36" t="s">
        <v>124</v>
      </c>
      <c r="H169" s="36" t="s">
        <v>124</v>
      </c>
      <c r="I169" s="36" t="s">
        <v>124</v>
      </c>
    </row>
    <row r="170" spans="2:9">
      <c r="B170" s="103"/>
      <c r="C170" s="36"/>
      <c r="D170" s="36"/>
      <c r="E170" s="36"/>
      <c r="F170" s="36"/>
      <c r="G170" s="36"/>
      <c r="H170" s="36"/>
      <c r="I170" s="36"/>
    </row>
    <row r="171" spans="2:9">
      <c r="B171" s="44" t="s">
        <v>212</v>
      </c>
      <c r="C171" s="36"/>
      <c r="D171" s="36"/>
      <c r="E171" s="36"/>
      <c r="F171" s="36"/>
      <c r="G171" s="36"/>
      <c r="H171" s="36"/>
      <c r="I171" s="36"/>
    </row>
    <row r="172" spans="2:9">
      <c r="B172" s="103" t="s">
        <v>213</v>
      </c>
      <c r="C172" s="36">
        <v>364011</v>
      </c>
      <c r="D172" s="36">
        <v>376261</v>
      </c>
      <c r="E172" s="36">
        <v>412114</v>
      </c>
      <c r="F172" s="36">
        <v>431997</v>
      </c>
      <c r="G172" s="36">
        <v>452854</v>
      </c>
      <c r="H172" s="36">
        <v>441302</v>
      </c>
      <c r="I172" s="36">
        <v>292567</v>
      </c>
    </row>
    <row r="173" spans="2:9">
      <c r="B173" s="222" t="s">
        <v>214</v>
      </c>
      <c r="C173" s="36">
        <v>358472</v>
      </c>
      <c r="D173" s="36">
        <v>372538</v>
      </c>
      <c r="E173" s="36">
        <v>409235</v>
      </c>
      <c r="F173" s="36">
        <v>429057</v>
      </c>
      <c r="G173" s="36">
        <v>449163</v>
      </c>
      <c r="H173" s="36">
        <v>437694</v>
      </c>
      <c r="I173" s="36">
        <v>290634</v>
      </c>
    </row>
    <row r="174" spans="2:9">
      <c r="B174" s="222" t="s">
        <v>215</v>
      </c>
      <c r="C174" s="36">
        <v>5539</v>
      </c>
      <c r="D174" s="36">
        <v>3723</v>
      </c>
      <c r="E174" s="36">
        <v>2879</v>
      </c>
      <c r="F174" s="36">
        <v>2940</v>
      </c>
      <c r="G174" s="36">
        <v>3691</v>
      </c>
      <c r="H174" s="36">
        <v>3608</v>
      </c>
      <c r="I174" s="36">
        <v>1933</v>
      </c>
    </row>
    <row r="175" spans="2:9">
      <c r="B175" s="103" t="s">
        <v>216</v>
      </c>
      <c r="C175" s="207" t="s">
        <v>139</v>
      </c>
      <c r="D175" s="207" t="s">
        <v>139</v>
      </c>
      <c r="E175" s="207" t="s">
        <v>139</v>
      </c>
      <c r="F175" s="36" t="s">
        <v>139</v>
      </c>
      <c r="G175" s="36" t="s">
        <v>139</v>
      </c>
      <c r="H175" s="36" t="s">
        <v>139</v>
      </c>
      <c r="I175" s="36" t="s">
        <v>139</v>
      </c>
    </row>
    <row r="176" spans="2:9" ht="15.6">
      <c r="B176" s="103" t="s">
        <v>506</v>
      </c>
      <c r="C176" s="207" t="s">
        <v>139</v>
      </c>
      <c r="D176" s="207" t="s">
        <v>139</v>
      </c>
      <c r="E176" s="207" t="s">
        <v>139</v>
      </c>
      <c r="F176" s="36" t="s">
        <v>139</v>
      </c>
      <c r="G176" s="36" t="s">
        <v>139</v>
      </c>
      <c r="H176" s="36" t="s">
        <v>139</v>
      </c>
      <c r="I176" s="36" t="s">
        <v>139</v>
      </c>
    </row>
    <row r="177" spans="2:9">
      <c r="B177" s="222" t="s">
        <v>217</v>
      </c>
      <c r="C177" s="207" t="s">
        <v>139</v>
      </c>
      <c r="D177" s="207" t="s">
        <v>139</v>
      </c>
      <c r="E177" s="207" t="s">
        <v>139</v>
      </c>
      <c r="F177" s="36" t="s">
        <v>139</v>
      </c>
      <c r="G177" s="36" t="s">
        <v>139</v>
      </c>
      <c r="H177" s="36" t="s">
        <v>139</v>
      </c>
      <c r="I177" s="36" t="s">
        <v>139</v>
      </c>
    </row>
    <row r="178" spans="2:9">
      <c r="B178" s="222" t="s">
        <v>218</v>
      </c>
      <c r="C178" s="207" t="s">
        <v>139</v>
      </c>
      <c r="D178" s="207" t="s">
        <v>139</v>
      </c>
      <c r="E178" s="207" t="s">
        <v>139</v>
      </c>
      <c r="F178" s="36" t="s">
        <v>139</v>
      </c>
      <c r="G178" s="36" t="s">
        <v>139</v>
      </c>
      <c r="H178" s="36" t="s">
        <v>139</v>
      </c>
      <c r="I178" s="36" t="s">
        <v>139</v>
      </c>
    </row>
    <row r="179" spans="2:9">
      <c r="B179" s="222" t="s">
        <v>219</v>
      </c>
      <c r="C179" s="207" t="s">
        <v>139</v>
      </c>
      <c r="D179" s="207" t="s">
        <v>139</v>
      </c>
      <c r="E179" s="207" t="s">
        <v>139</v>
      </c>
      <c r="F179" s="36" t="s">
        <v>139</v>
      </c>
      <c r="G179" s="36" t="s">
        <v>139</v>
      </c>
      <c r="H179" s="36" t="s">
        <v>139</v>
      </c>
      <c r="I179" s="36" t="s">
        <v>139</v>
      </c>
    </row>
    <row r="180" spans="2:9">
      <c r="B180" s="222"/>
      <c r="C180" s="86"/>
      <c r="D180" s="86"/>
      <c r="E180" s="86"/>
      <c r="F180" s="86"/>
      <c r="G180" s="86"/>
      <c r="H180" s="86"/>
      <c r="I180" s="86"/>
    </row>
    <row r="181" spans="2:9" ht="26.4">
      <c r="B181" s="49" t="s">
        <v>220</v>
      </c>
      <c r="C181" s="86"/>
      <c r="D181" s="86"/>
      <c r="E181" s="86"/>
      <c r="F181" s="86"/>
      <c r="G181" s="86"/>
      <c r="H181" s="86"/>
      <c r="I181" s="86"/>
    </row>
    <row r="182" spans="2:9">
      <c r="B182" s="103" t="s">
        <v>213</v>
      </c>
      <c r="C182" s="207" t="s">
        <v>139</v>
      </c>
      <c r="D182" s="207" t="s">
        <v>139</v>
      </c>
      <c r="E182" s="207" t="s">
        <v>139</v>
      </c>
      <c r="F182" s="36" t="s">
        <v>139</v>
      </c>
      <c r="G182" s="36" t="s">
        <v>139</v>
      </c>
      <c r="H182" s="36" t="s">
        <v>139</v>
      </c>
      <c r="I182" s="36" t="s">
        <v>139</v>
      </c>
    </row>
    <row r="183" spans="2:9">
      <c r="B183" s="222" t="s">
        <v>214</v>
      </c>
      <c r="C183" s="207" t="s">
        <v>139</v>
      </c>
      <c r="D183" s="207" t="s">
        <v>139</v>
      </c>
      <c r="E183" s="207" t="s">
        <v>139</v>
      </c>
      <c r="F183" s="36" t="s">
        <v>139</v>
      </c>
      <c r="G183" s="36" t="s">
        <v>139</v>
      </c>
      <c r="H183" s="36" t="s">
        <v>139</v>
      </c>
      <c r="I183" s="36" t="s">
        <v>139</v>
      </c>
    </row>
    <row r="184" spans="2:9">
      <c r="B184" s="222" t="s">
        <v>215</v>
      </c>
      <c r="C184" s="207" t="s">
        <v>139</v>
      </c>
      <c r="D184" s="207" t="s">
        <v>139</v>
      </c>
      <c r="E184" s="207" t="s">
        <v>139</v>
      </c>
      <c r="F184" s="36" t="s">
        <v>139</v>
      </c>
      <c r="G184" s="36" t="s">
        <v>139</v>
      </c>
      <c r="H184" s="36" t="s">
        <v>139</v>
      </c>
      <c r="I184" s="36" t="s">
        <v>139</v>
      </c>
    </row>
    <row r="185" spans="2:9">
      <c r="B185" s="103" t="s">
        <v>216</v>
      </c>
      <c r="C185" s="207" t="s">
        <v>139</v>
      </c>
      <c r="D185" s="207" t="s">
        <v>139</v>
      </c>
      <c r="E185" s="207" t="s">
        <v>139</v>
      </c>
      <c r="F185" s="36" t="s">
        <v>139</v>
      </c>
      <c r="G185" s="36" t="s">
        <v>139</v>
      </c>
      <c r="H185" s="36" t="s">
        <v>139</v>
      </c>
      <c r="I185" s="36" t="s">
        <v>139</v>
      </c>
    </row>
    <row r="186" spans="2:9">
      <c r="B186" s="103" t="s">
        <v>546</v>
      </c>
      <c r="C186" s="207" t="s">
        <v>139</v>
      </c>
      <c r="D186" s="207" t="s">
        <v>139</v>
      </c>
      <c r="E186" s="207" t="s">
        <v>139</v>
      </c>
      <c r="F186" s="36" t="s">
        <v>139</v>
      </c>
      <c r="G186" s="36" t="s">
        <v>139</v>
      </c>
      <c r="H186" s="36" t="s">
        <v>139</v>
      </c>
      <c r="I186" s="36" t="s">
        <v>139</v>
      </c>
    </row>
    <row r="187" spans="2:9">
      <c r="B187" s="222" t="s">
        <v>217</v>
      </c>
      <c r="C187" s="207" t="s">
        <v>139</v>
      </c>
      <c r="D187" s="207" t="s">
        <v>139</v>
      </c>
      <c r="E187" s="207" t="s">
        <v>139</v>
      </c>
      <c r="F187" s="36" t="s">
        <v>139</v>
      </c>
      <c r="G187" s="36" t="s">
        <v>139</v>
      </c>
      <c r="H187" s="36" t="s">
        <v>139</v>
      </c>
      <c r="I187" s="36" t="s">
        <v>139</v>
      </c>
    </row>
    <row r="188" spans="2:9">
      <c r="B188" s="222" t="s">
        <v>218</v>
      </c>
      <c r="C188" s="207" t="s">
        <v>139</v>
      </c>
      <c r="D188" s="207" t="s">
        <v>139</v>
      </c>
      <c r="E188" s="207" t="s">
        <v>139</v>
      </c>
      <c r="F188" s="36" t="s">
        <v>139</v>
      </c>
      <c r="G188" s="36" t="s">
        <v>139</v>
      </c>
      <c r="H188" s="36" t="s">
        <v>139</v>
      </c>
      <c r="I188" s="36" t="s">
        <v>139</v>
      </c>
    </row>
    <row r="189" spans="2:9">
      <c r="B189" s="222" t="s">
        <v>219</v>
      </c>
      <c r="C189" s="207" t="s">
        <v>139</v>
      </c>
      <c r="D189" s="207" t="s">
        <v>139</v>
      </c>
      <c r="E189" s="207" t="s">
        <v>139</v>
      </c>
      <c r="F189" s="36" t="s">
        <v>139</v>
      </c>
      <c r="G189" s="36" t="s">
        <v>139</v>
      </c>
      <c r="H189" s="36" t="s">
        <v>139</v>
      </c>
      <c r="I189" s="36" t="s">
        <v>139</v>
      </c>
    </row>
    <row r="190" spans="2:9">
      <c r="B190" s="222"/>
      <c r="C190" s="86"/>
      <c r="D190" s="86"/>
      <c r="E190" s="86"/>
      <c r="F190" s="86"/>
      <c r="G190" s="86"/>
      <c r="H190" s="86"/>
      <c r="I190" s="86"/>
    </row>
    <row r="191" spans="2:9" ht="26.4">
      <c r="B191" s="49" t="s">
        <v>221</v>
      </c>
      <c r="C191" s="86"/>
      <c r="D191" s="86"/>
      <c r="E191" s="86"/>
      <c r="F191" s="86"/>
      <c r="G191" s="86"/>
      <c r="H191" s="86"/>
      <c r="I191" s="86"/>
    </row>
    <row r="192" spans="2:9">
      <c r="B192" s="103" t="s">
        <v>213</v>
      </c>
      <c r="C192" s="224" t="s">
        <v>139</v>
      </c>
      <c r="D192" s="224" t="s">
        <v>139</v>
      </c>
      <c r="E192" s="224" t="s">
        <v>139</v>
      </c>
      <c r="F192" s="86" t="s">
        <v>139</v>
      </c>
      <c r="G192" s="86" t="s">
        <v>139</v>
      </c>
      <c r="H192" s="86" t="s">
        <v>139</v>
      </c>
      <c r="I192" s="86" t="s">
        <v>139</v>
      </c>
    </row>
    <row r="193" spans="2:9">
      <c r="B193" s="222" t="s">
        <v>214</v>
      </c>
      <c r="C193" s="224" t="s">
        <v>139</v>
      </c>
      <c r="D193" s="224" t="s">
        <v>139</v>
      </c>
      <c r="E193" s="224" t="s">
        <v>139</v>
      </c>
      <c r="F193" s="86" t="s">
        <v>139</v>
      </c>
      <c r="G193" s="86" t="s">
        <v>139</v>
      </c>
      <c r="H193" s="86" t="s">
        <v>139</v>
      </c>
      <c r="I193" s="86" t="s">
        <v>139</v>
      </c>
    </row>
    <row r="194" spans="2:9">
      <c r="B194" s="222" t="s">
        <v>215</v>
      </c>
      <c r="C194" s="224" t="s">
        <v>139</v>
      </c>
      <c r="D194" s="224" t="s">
        <v>139</v>
      </c>
      <c r="E194" s="224" t="s">
        <v>139</v>
      </c>
      <c r="F194" s="86" t="s">
        <v>139</v>
      </c>
      <c r="G194" s="86" t="s">
        <v>139</v>
      </c>
      <c r="H194" s="86" t="s">
        <v>139</v>
      </c>
      <c r="I194" s="86" t="s">
        <v>139</v>
      </c>
    </row>
    <row r="195" spans="2:9">
      <c r="B195" s="103" t="s">
        <v>216</v>
      </c>
      <c r="C195" s="224" t="s">
        <v>139</v>
      </c>
      <c r="D195" s="224" t="s">
        <v>139</v>
      </c>
      <c r="E195" s="224" t="s">
        <v>139</v>
      </c>
      <c r="F195" s="86" t="s">
        <v>139</v>
      </c>
      <c r="G195" s="86" t="s">
        <v>139</v>
      </c>
      <c r="H195" s="86" t="s">
        <v>139</v>
      </c>
      <c r="I195" s="86" t="s">
        <v>139</v>
      </c>
    </row>
    <row r="196" spans="2:9">
      <c r="B196" s="103" t="s">
        <v>206</v>
      </c>
      <c r="C196" s="224" t="s">
        <v>139</v>
      </c>
      <c r="D196" s="224" t="s">
        <v>139</v>
      </c>
      <c r="E196" s="224" t="s">
        <v>139</v>
      </c>
      <c r="F196" s="86" t="s">
        <v>139</v>
      </c>
      <c r="G196" s="86" t="s">
        <v>139</v>
      </c>
      <c r="H196" s="86" t="s">
        <v>139</v>
      </c>
      <c r="I196" s="86" t="s">
        <v>139</v>
      </c>
    </row>
    <row r="197" spans="2:9">
      <c r="B197" s="222" t="s">
        <v>217</v>
      </c>
      <c r="C197" s="224" t="s">
        <v>139</v>
      </c>
      <c r="D197" s="224" t="s">
        <v>139</v>
      </c>
      <c r="E197" s="224" t="s">
        <v>139</v>
      </c>
      <c r="F197" s="86" t="s">
        <v>139</v>
      </c>
      <c r="G197" s="86" t="s">
        <v>139</v>
      </c>
      <c r="H197" s="86" t="s">
        <v>139</v>
      </c>
      <c r="I197" s="86" t="s">
        <v>139</v>
      </c>
    </row>
    <row r="198" spans="2:9">
      <c r="B198" s="222" t="s">
        <v>218</v>
      </c>
      <c r="C198" s="224" t="s">
        <v>139</v>
      </c>
      <c r="D198" s="224" t="s">
        <v>139</v>
      </c>
      <c r="E198" s="224" t="s">
        <v>139</v>
      </c>
      <c r="F198" s="86" t="s">
        <v>139</v>
      </c>
      <c r="G198" s="86" t="s">
        <v>139</v>
      </c>
      <c r="H198" s="86" t="s">
        <v>139</v>
      </c>
      <c r="I198" s="86" t="s">
        <v>139</v>
      </c>
    </row>
    <row r="199" spans="2:9">
      <c r="B199" s="222" t="s">
        <v>219</v>
      </c>
      <c r="C199" s="224" t="s">
        <v>139</v>
      </c>
      <c r="D199" s="224" t="s">
        <v>139</v>
      </c>
      <c r="E199" s="224" t="s">
        <v>139</v>
      </c>
      <c r="F199" s="86" t="s">
        <v>139</v>
      </c>
      <c r="G199" s="86" t="s">
        <v>139</v>
      </c>
      <c r="H199" s="86" t="s">
        <v>139</v>
      </c>
      <c r="I199" s="86" t="s">
        <v>139</v>
      </c>
    </row>
    <row r="200" spans="2:9">
      <c r="B200" s="222"/>
      <c r="C200" s="86" t="s">
        <v>139</v>
      </c>
      <c r="D200" s="86" t="s">
        <v>139</v>
      </c>
      <c r="E200" s="86" t="s">
        <v>139</v>
      </c>
      <c r="F200" s="86" t="s">
        <v>139</v>
      </c>
      <c r="G200" s="86" t="s">
        <v>139</v>
      </c>
      <c r="H200" s="86" t="s">
        <v>139</v>
      </c>
      <c r="I200" s="86" t="s">
        <v>139</v>
      </c>
    </row>
    <row r="201" spans="2:9" ht="26.4">
      <c r="B201" s="49" t="s">
        <v>222</v>
      </c>
      <c r="C201" s="86" t="s">
        <v>139</v>
      </c>
      <c r="D201" s="86" t="s">
        <v>139</v>
      </c>
      <c r="E201" s="86" t="s">
        <v>139</v>
      </c>
      <c r="F201" s="86" t="s">
        <v>139</v>
      </c>
      <c r="G201" s="86" t="s">
        <v>139</v>
      </c>
      <c r="H201" s="86" t="s">
        <v>139</v>
      </c>
      <c r="I201" s="86" t="s">
        <v>139</v>
      </c>
    </row>
    <row r="202" spans="2:9">
      <c r="B202" s="103" t="s">
        <v>213</v>
      </c>
      <c r="C202" s="224" t="s">
        <v>139</v>
      </c>
      <c r="D202" s="224" t="s">
        <v>139</v>
      </c>
      <c r="E202" s="224" t="s">
        <v>139</v>
      </c>
      <c r="F202" s="86" t="s">
        <v>139</v>
      </c>
      <c r="G202" s="86" t="s">
        <v>139</v>
      </c>
      <c r="H202" s="86" t="s">
        <v>139</v>
      </c>
      <c r="I202" s="86" t="s">
        <v>139</v>
      </c>
    </row>
    <row r="203" spans="2:9">
      <c r="B203" s="222" t="s">
        <v>214</v>
      </c>
      <c r="C203" s="224" t="s">
        <v>139</v>
      </c>
      <c r="D203" s="224" t="s">
        <v>139</v>
      </c>
      <c r="E203" s="224" t="s">
        <v>139</v>
      </c>
      <c r="F203" s="86" t="s">
        <v>139</v>
      </c>
      <c r="G203" s="86" t="s">
        <v>139</v>
      </c>
      <c r="H203" s="86" t="s">
        <v>139</v>
      </c>
      <c r="I203" s="86" t="s">
        <v>139</v>
      </c>
    </row>
    <row r="204" spans="2:9">
      <c r="B204" s="222" t="s">
        <v>215</v>
      </c>
      <c r="C204" s="224" t="s">
        <v>139</v>
      </c>
      <c r="D204" s="224" t="s">
        <v>139</v>
      </c>
      <c r="E204" s="224" t="s">
        <v>139</v>
      </c>
      <c r="F204" s="86" t="s">
        <v>139</v>
      </c>
      <c r="G204" s="86" t="s">
        <v>139</v>
      </c>
      <c r="H204" s="86" t="s">
        <v>139</v>
      </c>
      <c r="I204" s="86" t="s">
        <v>139</v>
      </c>
    </row>
    <row r="205" spans="2:9">
      <c r="B205" s="103" t="s">
        <v>216</v>
      </c>
      <c r="C205" s="224" t="s">
        <v>139</v>
      </c>
      <c r="D205" s="224" t="s">
        <v>139</v>
      </c>
      <c r="E205" s="224" t="s">
        <v>139</v>
      </c>
      <c r="F205" s="86" t="s">
        <v>139</v>
      </c>
      <c r="G205" s="86" t="s">
        <v>139</v>
      </c>
      <c r="H205" s="86" t="s">
        <v>139</v>
      </c>
      <c r="I205" s="86" t="s">
        <v>139</v>
      </c>
    </row>
    <row r="206" spans="2:9">
      <c r="B206" s="103" t="s">
        <v>206</v>
      </c>
      <c r="C206" s="224" t="s">
        <v>139</v>
      </c>
      <c r="D206" s="224" t="s">
        <v>139</v>
      </c>
      <c r="E206" s="224" t="s">
        <v>139</v>
      </c>
      <c r="F206" s="86" t="s">
        <v>139</v>
      </c>
      <c r="G206" s="86" t="s">
        <v>139</v>
      </c>
      <c r="H206" s="86" t="s">
        <v>139</v>
      </c>
      <c r="I206" s="86" t="s">
        <v>139</v>
      </c>
    </row>
    <row r="207" spans="2:9">
      <c r="B207" s="222" t="s">
        <v>217</v>
      </c>
      <c r="C207" s="224" t="s">
        <v>139</v>
      </c>
      <c r="D207" s="224" t="s">
        <v>139</v>
      </c>
      <c r="E207" s="224" t="s">
        <v>139</v>
      </c>
      <c r="F207" s="86" t="s">
        <v>139</v>
      </c>
      <c r="G207" s="86" t="s">
        <v>139</v>
      </c>
      <c r="H207" s="86" t="s">
        <v>139</v>
      </c>
      <c r="I207" s="86" t="s">
        <v>139</v>
      </c>
    </row>
    <row r="208" spans="2:9">
      <c r="B208" s="222" t="s">
        <v>218</v>
      </c>
      <c r="C208" s="224" t="s">
        <v>139</v>
      </c>
      <c r="D208" s="224" t="s">
        <v>139</v>
      </c>
      <c r="E208" s="224" t="s">
        <v>139</v>
      </c>
      <c r="F208" s="86" t="s">
        <v>139</v>
      </c>
      <c r="G208" s="86" t="s">
        <v>139</v>
      </c>
      <c r="H208" s="86" t="s">
        <v>139</v>
      </c>
      <c r="I208" s="86" t="s">
        <v>139</v>
      </c>
    </row>
    <row r="209" spans="2:9" ht="15" thickBot="1">
      <c r="B209" s="91" t="s">
        <v>219</v>
      </c>
      <c r="C209" s="224" t="s">
        <v>139</v>
      </c>
      <c r="D209" s="224" t="s">
        <v>139</v>
      </c>
      <c r="E209" s="224" t="s">
        <v>139</v>
      </c>
      <c r="F209" s="86" t="s">
        <v>139</v>
      </c>
      <c r="G209" s="86" t="s">
        <v>139</v>
      </c>
      <c r="H209" s="86" t="s">
        <v>139</v>
      </c>
      <c r="I209" s="86" t="s">
        <v>139</v>
      </c>
    </row>
    <row r="210" spans="2:9" ht="15" thickTop="1">
      <c r="B210" s="1320" t="s">
        <v>1193</v>
      </c>
      <c r="C210" s="1320"/>
      <c r="D210" s="1320"/>
      <c r="E210" s="1320"/>
      <c r="F210" s="1320"/>
      <c r="G210" s="1320"/>
      <c r="H210" s="1320"/>
      <c r="I210" s="1320"/>
    </row>
    <row r="211" spans="2:9">
      <c r="B211" s="27"/>
      <c r="C211" s="203"/>
      <c r="D211" s="203"/>
      <c r="E211" s="203"/>
      <c r="F211" s="203"/>
      <c r="G211" s="203"/>
      <c r="H211" s="203"/>
      <c r="I211" s="203"/>
    </row>
    <row r="212" spans="2:9">
      <c r="B212" s="1319" t="s">
        <v>21</v>
      </c>
      <c r="C212" s="1319"/>
      <c r="D212" s="1319"/>
      <c r="E212" s="1319"/>
      <c r="F212" s="1319"/>
      <c r="G212" s="1319"/>
      <c r="H212" s="1319"/>
      <c r="I212" s="1319"/>
    </row>
    <row r="213" spans="2:9">
      <c r="B213" s="1289" t="s">
        <v>20</v>
      </c>
      <c r="C213" s="203"/>
      <c r="D213" s="203"/>
      <c r="E213" s="203"/>
      <c r="F213" s="203"/>
      <c r="G213" s="203"/>
      <c r="H213" s="203"/>
      <c r="I213" s="203"/>
    </row>
    <row r="214" spans="2:9">
      <c r="B214" s="26" t="s">
        <v>224</v>
      </c>
      <c r="C214" s="203"/>
      <c r="D214" s="203"/>
      <c r="E214" s="203"/>
      <c r="F214" s="203"/>
      <c r="G214" s="203"/>
      <c r="H214" s="203"/>
      <c r="I214" s="203"/>
    </row>
    <row r="215" spans="2:9">
      <c r="B215" s="27"/>
      <c r="C215" s="203"/>
      <c r="D215" s="203"/>
      <c r="E215" s="203"/>
      <c r="F215" s="203"/>
      <c r="G215" s="203"/>
      <c r="H215" s="203"/>
      <c r="I215" s="203"/>
    </row>
    <row r="216" spans="2:9">
      <c r="B216" s="16"/>
      <c r="C216" s="17">
        <v>2014</v>
      </c>
      <c r="D216" s="17">
        <v>2015</v>
      </c>
      <c r="E216" s="17">
        <v>2016</v>
      </c>
      <c r="F216" s="17">
        <v>2017</v>
      </c>
      <c r="G216" s="17">
        <v>2018</v>
      </c>
      <c r="H216" s="17">
        <v>2019</v>
      </c>
      <c r="I216" s="17">
        <v>2020</v>
      </c>
    </row>
    <row r="217" spans="2:9">
      <c r="B217" s="44" t="s">
        <v>197</v>
      </c>
      <c r="C217" s="86"/>
      <c r="D217" s="86"/>
      <c r="E217" s="86"/>
      <c r="F217" s="86"/>
      <c r="G217" s="86"/>
      <c r="H217" s="86"/>
      <c r="I217" s="86"/>
    </row>
    <row r="218" spans="2:9">
      <c r="B218" s="103" t="s">
        <v>198</v>
      </c>
      <c r="C218" s="36">
        <v>118153.32078378313</v>
      </c>
      <c r="D218" s="36">
        <v>136087.62565934376</v>
      </c>
      <c r="E218" s="36">
        <v>170827.14125387615</v>
      </c>
      <c r="F218" s="36">
        <v>209380.21384543547</v>
      </c>
      <c r="G218" s="36">
        <v>194627.58327934745</v>
      </c>
      <c r="H218" s="36">
        <v>191520.34140252852</v>
      </c>
      <c r="I218" s="36">
        <v>196689.71867007672</v>
      </c>
    </row>
    <row r="219" spans="2:9">
      <c r="B219" s="220" t="s">
        <v>199</v>
      </c>
      <c r="C219" s="36" t="s">
        <v>139</v>
      </c>
      <c r="D219" s="36" t="s">
        <v>139</v>
      </c>
      <c r="E219" s="36" t="s">
        <v>139</v>
      </c>
      <c r="F219" s="36" t="s">
        <v>139</v>
      </c>
      <c r="G219" s="36" t="s">
        <v>139</v>
      </c>
      <c r="H219" s="36" t="s">
        <v>139</v>
      </c>
      <c r="I219" s="36" t="s">
        <v>139</v>
      </c>
    </row>
    <row r="220" spans="2:9">
      <c r="B220" s="220" t="s">
        <v>200</v>
      </c>
      <c r="C220" s="36">
        <v>118153.32078378313</v>
      </c>
      <c r="D220" s="36">
        <v>136087.62565934376</v>
      </c>
      <c r="E220" s="36">
        <v>170827.14125387615</v>
      </c>
      <c r="F220" s="36">
        <v>209380.21384543547</v>
      </c>
      <c r="G220" s="36">
        <v>194627.58327934745</v>
      </c>
      <c r="H220" s="36">
        <v>191520.34140252852</v>
      </c>
      <c r="I220" s="36">
        <v>196689.71867007672</v>
      </c>
    </row>
    <row r="221" spans="2:9">
      <c r="B221" s="221" t="s">
        <v>201</v>
      </c>
      <c r="C221" s="36" t="s">
        <v>139</v>
      </c>
      <c r="D221" s="36" t="s">
        <v>139</v>
      </c>
      <c r="E221" s="36" t="s">
        <v>139</v>
      </c>
      <c r="F221" s="36" t="s">
        <v>139</v>
      </c>
      <c r="G221" s="36" t="s">
        <v>139</v>
      </c>
      <c r="H221" s="36" t="s">
        <v>139</v>
      </c>
      <c r="I221" s="36" t="s">
        <v>139</v>
      </c>
    </row>
    <row r="222" spans="2:9">
      <c r="B222" s="93" t="s">
        <v>202</v>
      </c>
      <c r="C222" s="36">
        <v>33297.642415538154</v>
      </c>
      <c r="D222" s="36">
        <v>35686.354156813388</v>
      </c>
      <c r="E222" s="36">
        <v>40670.832185053492</v>
      </c>
      <c r="F222" s="36">
        <v>49686.744559175568</v>
      </c>
      <c r="G222" s="36">
        <v>59989.957344584676</v>
      </c>
      <c r="H222" s="36">
        <v>62293.809445976622</v>
      </c>
      <c r="I222" s="36">
        <v>68405.20716112532</v>
      </c>
    </row>
    <row r="223" spans="2:9">
      <c r="B223" s="220" t="s">
        <v>203</v>
      </c>
      <c r="C223" s="36">
        <v>16370.277127238507</v>
      </c>
      <c r="D223" s="36">
        <v>17348.553880088468</v>
      </c>
      <c r="E223" s="36">
        <v>19872.461778901248</v>
      </c>
      <c r="F223" s="36">
        <v>25048.20394727448</v>
      </c>
      <c r="G223" s="36">
        <v>30893.808204406501</v>
      </c>
      <c r="H223" s="36">
        <v>33707.258260748531</v>
      </c>
      <c r="I223" s="36">
        <v>37939.372531969311</v>
      </c>
    </row>
    <row r="224" spans="2:9">
      <c r="B224" s="220" t="s">
        <v>204</v>
      </c>
      <c r="C224" s="36" t="s">
        <v>139</v>
      </c>
      <c r="D224" s="36" t="s">
        <v>139</v>
      </c>
      <c r="E224" s="36" t="s">
        <v>139</v>
      </c>
      <c r="F224" s="36" t="s">
        <v>139</v>
      </c>
      <c r="G224" s="36" t="s">
        <v>139</v>
      </c>
      <c r="H224" s="36" t="s">
        <v>139</v>
      </c>
      <c r="I224" s="36" t="s">
        <v>139</v>
      </c>
    </row>
    <row r="225" spans="2:9">
      <c r="B225" s="220" t="s">
        <v>205</v>
      </c>
      <c r="C225" s="36">
        <v>16927.365288299647</v>
      </c>
      <c r="D225" s="36">
        <v>18337.800276724916</v>
      </c>
      <c r="E225" s="36">
        <v>20798.370406152248</v>
      </c>
      <c r="F225" s="36">
        <v>24638.540611901088</v>
      </c>
      <c r="G225" s="36">
        <v>29096.149140178182</v>
      </c>
      <c r="H225" s="36">
        <v>28586.551185228094</v>
      </c>
      <c r="I225" s="36">
        <v>30465.83503836317</v>
      </c>
    </row>
    <row r="226" spans="2:9">
      <c r="B226" s="93" t="s">
        <v>546</v>
      </c>
      <c r="C226" s="36" t="s">
        <v>139</v>
      </c>
      <c r="D226" s="36" t="s">
        <v>139</v>
      </c>
      <c r="E226" s="36" t="s">
        <v>139</v>
      </c>
      <c r="F226" s="36" t="s">
        <v>139</v>
      </c>
      <c r="G226" s="36" t="s">
        <v>139</v>
      </c>
      <c r="H226" s="36" t="s">
        <v>139</v>
      </c>
      <c r="I226" s="36" t="s">
        <v>139</v>
      </c>
    </row>
    <row r="227" spans="2:9" ht="15.6">
      <c r="B227" s="93" t="s">
        <v>508</v>
      </c>
      <c r="C227" s="36">
        <v>511086.03509901039</v>
      </c>
      <c r="D227" s="36">
        <v>562371.82808608806</v>
      </c>
      <c r="E227" s="36">
        <v>456441.21685136965</v>
      </c>
      <c r="F227" s="36">
        <v>442575.49531813926</v>
      </c>
      <c r="G227" s="36">
        <v>478331.79960399395</v>
      </c>
      <c r="H227" s="36">
        <v>399418.46871164953</v>
      </c>
      <c r="I227" s="36">
        <v>172471.96675191817</v>
      </c>
    </row>
    <row r="228" spans="2:9">
      <c r="B228" s="37" t="s">
        <v>130</v>
      </c>
      <c r="C228" s="36">
        <v>511086.03509901039</v>
      </c>
      <c r="D228" s="36">
        <v>562371.82808608806</v>
      </c>
      <c r="E228" s="36">
        <v>456441.21685136965</v>
      </c>
      <c r="F228" s="36">
        <v>442575.49531813926</v>
      </c>
      <c r="G228" s="36">
        <v>478331.79960399395</v>
      </c>
      <c r="H228" s="36">
        <v>399418.46871164953</v>
      </c>
      <c r="I228" s="36">
        <v>172471.96675191817</v>
      </c>
    </row>
    <row r="229" spans="2:9">
      <c r="B229" s="37" t="s">
        <v>131</v>
      </c>
      <c r="C229" s="36" t="s">
        <v>139</v>
      </c>
      <c r="D229" s="36" t="s">
        <v>139</v>
      </c>
      <c r="E229" s="36" t="s">
        <v>139</v>
      </c>
      <c r="F229" s="36" t="s">
        <v>139</v>
      </c>
      <c r="G229" s="36" t="s">
        <v>139</v>
      </c>
      <c r="H229" s="36" t="s">
        <v>139</v>
      </c>
      <c r="I229" s="36" t="s">
        <v>139</v>
      </c>
    </row>
    <row r="230" spans="2:9">
      <c r="B230" s="103" t="s">
        <v>208</v>
      </c>
      <c r="C230" s="36" t="s">
        <v>139</v>
      </c>
      <c r="D230" s="36" t="s">
        <v>139</v>
      </c>
      <c r="E230" s="36" t="s">
        <v>139</v>
      </c>
      <c r="F230" s="36" t="s">
        <v>139</v>
      </c>
      <c r="G230" s="36" t="s">
        <v>139</v>
      </c>
      <c r="H230" s="36" t="s">
        <v>139</v>
      </c>
      <c r="I230" s="36" t="s">
        <v>139</v>
      </c>
    </row>
    <row r="231" spans="2:9">
      <c r="B231" s="103"/>
      <c r="C231" s="36"/>
      <c r="D231" s="36"/>
      <c r="E231" s="36"/>
      <c r="F231" s="36"/>
      <c r="G231" s="36"/>
      <c r="H231" s="36"/>
      <c r="I231" s="36"/>
    </row>
    <row r="232" spans="2:9">
      <c r="B232" s="103" t="s">
        <v>225</v>
      </c>
      <c r="C232" s="36">
        <f>C218+C222+C227</f>
        <v>662536.99829833163</v>
      </c>
      <c r="D232" s="36">
        <f t="shared" ref="D232:G232" si="2">D218+D222+D227</f>
        <v>734145.8079022452</v>
      </c>
      <c r="E232" s="36">
        <f t="shared" si="2"/>
        <v>667939.19029029924</v>
      </c>
      <c r="F232" s="36">
        <f t="shared" si="2"/>
        <v>701642.4537227503</v>
      </c>
      <c r="G232" s="36">
        <f t="shared" si="2"/>
        <v>732949.34022792615</v>
      </c>
      <c r="H232" s="36">
        <f t="shared" ref="H232:I232" si="3">H218+H222+H227</f>
        <v>653232.61956015462</v>
      </c>
      <c r="I232" s="36">
        <f t="shared" si="3"/>
        <v>437566.89258312027</v>
      </c>
    </row>
    <row r="233" spans="2:9">
      <c r="B233" s="222" t="s">
        <v>210</v>
      </c>
      <c r="C233" s="36" t="s">
        <v>139</v>
      </c>
      <c r="D233" s="36" t="s">
        <v>139</v>
      </c>
      <c r="E233" s="36" t="s">
        <v>139</v>
      </c>
      <c r="F233" s="36" t="s">
        <v>139</v>
      </c>
      <c r="G233" s="36" t="s">
        <v>139</v>
      </c>
      <c r="H233" s="36" t="s">
        <v>139</v>
      </c>
      <c r="I233" s="36" t="s">
        <v>139</v>
      </c>
    </row>
    <row r="234" spans="2:9">
      <c r="B234" s="222"/>
      <c r="C234" s="36"/>
      <c r="D234" s="36"/>
      <c r="E234" s="36"/>
      <c r="F234" s="36"/>
      <c r="G234" s="36"/>
      <c r="H234" s="36"/>
      <c r="I234" s="36"/>
    </row>
    <row r="235" spans="2:9">
      <c r="B235" s="103" t="s">
        <v>211</v>
      </c>
      <c r="C235" s="36" t="s">
        <v>139</v>
      </c>
      <c r="D235" s="36" t="s">
        <v>139</v>
      </c>
      <c r="E235" s="36" t="s">
        <v>139</v>
      </c>
      <c r="F235" s="36" t="s">
        <v>139</v>
      </c>
      <c r="G235" s="36" t="s">
        <v>139</v>
      </c>
      <c r="H235" s="36" t="s">
        <v>139</v>
      </c>
      <c r="I235" s="36" t="s">
        <v>139</v>
      </c>
    </row>
    <row r="236" spans="2:9">
      <c r="B236" s="103"/>
      <c r="C236" s="36"/>
      <c r="D236" s="36"/>
      <c r="E236" s="36"/>
      <c r="F236" s="36"/>
      <c r="G236" s="36"/>
      <c r="H236" s="36"/>
      <c r="I236" s="36"/>
    </row>
    <row r="237" spans="2:9">
      <c r="B237" s="44" t="s">
        <v>212</v>
      </c>
      <c r="C237" s="36"/>
      <c r="D237" s="36"/>
      <c r="E237" s="36"/>
      <c r="F237" s="36"/>
      <c r="G237" s="36"/>
      <c r="H237" s="36"/>
      <c r="I237" s="36"/>
    </row>
    <row r="238" spans="2:9">
      <c r="B238" s="103" t="s">
        <v>213</v>
      </c>
      <c r="C238" s="36">
        <v>43700.700478714345</v>
      </c>
      <c r="D238" s="36">
        <v>39673.070956165007</v>
      </c>
      <c r="E238" s="36">
        <v>41123.829547167064</v>
      </c>
      <c r="F238" s="36">
        <v>44071.20183457133</v>
      </c>
      <c r="G238" s="36">
        <v>46049.313638896587</v>
      </c>
      <c r="H238" s="36">
        <v>41649.050975689912</v>
      </c>
      <c r="I238" s="36">
        <v>32403.096347826089</v>
      </c>
    </row>
    <row r="239" spans="2:9">
      <c r="B239" s="222" t="s">
        <v>214</v>
      </c>
      <c r="C239" s="36">
        <v>42257.945717754854</v>
      </c>
      <c r="D239" s="36">
        <v>38804.505624005535</v>
      </c>
      <c r="E239" s="36">
        <v>40433.86014558404</v>
      </c>
      <c r="F239" s="36">
        <v>43267.023803040931</v>
      </c>
      <c r="G239" s="36">
        <v>44969.555310961841</v>
      </c>
      <c r="H239" s="36">
        <v>40654.624656327425</v>
      </c>
      <c r="I239" s="36">
        <v>31810.711556265982</v>
      </c>
    </row>
    <row r="240" spans="2:9">
      <c r="B240" s="222" t="s">
        <v>215</v>
      </c>
      <c r="C240" s="36">
        <v>1442.7547609594919</v>
      </c>
      <c r="D240" s="36">
        <v>868.56533215946831</v>
      </c>
      <c r="E240" s="36">
        <v>689.96940158302084</v>
      </c>
      <c r="F240" s="36">
        <v>804.17803153040506</v>
      </c>
      <c r="G240" s="36">
        <v>1079.7583279347446</v>
      </c>
      <c r="H240" s="36">
        <v>994.42631936251064</v>
      </c>
      <c r="I240" s="36">
        <v>592.38479156010226</v>
      </c>
    </row>
    <row r="241" spans="2:9">
      <c r="B241" s="103" t="s">
        <v>216</v>
      </c>
      <c r="C241" s="207" t="s">
        <v>139</v>
      </c>
      <c r="D241" s="207" t="s">
        <v>139</v>
      </c>
      <c r="E241" s="207" t="s">
        <v>139</v>
      </c>
      <c r="F241" s="36" t="s">
        <v>139</v>
      </c>
      <c r="G241" s="36" t="s">
        <v>139</v>
      </c>
      <c r="H241" s="36" t="s">
        <v>139</v>
      </c>
      <c r="I241" s="36" t="s">
        <v>139</v>
      </c>
    </row>
    <row r="242" spans="2:9">
      <c r="B242" s="103" t="s">
        <v>546</v>
      </c>
      <c r="C242" s="207" t="s">
        <v>139</v>
      </c>
      <c r="D242" s="207" t="s">
        <v>139</v>
      </c>
      <c r="E242" s="207" t="s">
        <v>139</v>
      </c>
      <c r="F242" s="36" t="s">
        <v>139</v>
      </c>
      <c r="G242" s="36" t="s">
        <v>139</v>
      </c>
      <c r="H242" s="36" t="s">
        <v>139</v>
      </c>
      <c r="I242" s="36" t="s">
        <v>139</v>
      </c>
    </row>
    <row r="243" spans="2:9">
      <c r="B243" s="222" t="s">
        <v>217</v>
      </c>
      <c r="C243" s="207" t="s">
        <v>139</v>
      </c>
      <c r="D243" s="207" t="s">
        <v>139</v>
      </c>
      <c r="E243" s="207" t="s">
        <v>139</v>
      </c>
      <c r="F243" s="36" t="s">
        <v>139</v>
      </c>
      <c r="G243" s="36" t="s">
        <v>139</v>
      </c>
      <c r="H243" s="36" t="s">
        <v>139</v>
      </c>
      <c r="I243" s="36" t="s">
        <v>139</v>
      </c>
    </row>
    <row r="244" spans="2:9">
      <c r="B244" s="222" t="s">
        <v>218</v>
      </c>
      <c r="C244" s="207" t="s">
        <v>139</v>
      </c>
      <c r="D244" s="207" t="s">
        <v>139</v>
      </c>
      <c r="E244" s="207" t="s">
        <v>139</v>
      </c>
      <c r="F244" s="36" t="s">
        <v>139</v>
      </c>
      <c r="G244" s="36" t="s">
        <v>139</v>
      </c>
      <c r="H244" s="36" t="s">
        <v>139</v>
      </c>
      <c r="I244" s="36" t="s">
        <v>139</v>
      </c>
    </row>
    <row r="245" spans="2:9">
      <c r="B245" s="222" t="s">
        <v>219</v>
      </c>
      <c r="C245" s="207" t="s">
        <v>139</v>
      </c>
      <c r="D245" s="207" t="s">
        <v>139</v>
      </c>
      <c r="E245" s="207" t="s">
        <v>139</v>
      </c>
      <c r="F245" s="36" t="s">
        <v>139</v>
      </c>
      <c r="G245" s="36" t="s">
        <v>139</v>
      </c>
      <c r="H245" s="36" t="s">
        <v>139</v>
      </c>
      <c r="I245" s="36" t="s">
        <v>139</v>
      </c>
    </row>
    <row r="246" spans="2:9">
      <c r="B246" s="222"/>
      <c r="C246" s="36"/>
      <c r="D246" s="36"/>
      <c r="E246" s="36"/>
      <c r="F246" s="36"/>
      <c r="G246" s="36"/>
      <c r="H246" s="36"/>
      <c r="I246" s="36"/>
    </row>
    <row r="247" spans="2:9" ht="26.4">
      <c r="B247" s="49" t="s">
        <v>220</v>
      </c>
      <c r="C247" s="36"/>
      <c r="D247" s="36"/>
      <c r="E247" s="36"/>
      <c r="F247" s="36"/>
      <c r="G247" s="36"/>
      <c r="H247" s="36"/>
      <c r="I247" s="36"/>
    </row>
    <row r="248" spans="2:9">
      <c r="B248" s="103" t="s">
        <v>213</v>
      </c>
      <c r="C248" s="207" t="s">
        <v>139</v>
      </c>
      <c r="D248" s="207" t="s">
        <v>139</v>
      </c>
      <c r="E248" s="207" t="s">
        <v>139</v>
      </c>
      <c r="F248" s="36" t="s">
        <v>139</v>
      </c>
      <c r="G248" s="36" t="s">
        <v>139</v>
      </c>
      <c r="H248" s="36" t="s">
        <v>139</v>
      </c>
      <c r="I248" s="36" t="s">
        <v>139</v>
      </c>
    </row>
    <row r="249" spans="2:9">
      <c r="B249" s="222" t="s">
        <v>214</v>
      </c>
      <c r="C249" s="207" t="s">
        <v>139</v>
      </c>
      <c r="D249" s="207" t="s">
        <v>139</v>
      </c>
      <c r="E249" s="207" t="s">
        <v>139</v>
      </c>
      <c r="F249" s="36" t="s">
        <v>139</v>
      </c>
      <c r="G249" s="36" t="s">
        <v>139</v>
      </c>
      <c r="H249" s="36" t="s">
        <v>139</v>
      </c>
      <c r="I249" s="36" t="s">
        <v>139</v>
      </c>
    </row>
    <row r="250" spans="2:9">
      <c r="B250" s="222" t="s">
        <v>215</v>
      </c>
      <c r="C250" s="207" t="s">
        <v>139</v>
      </c>
      <c r="D250" s="207" t="s">
        <v>139</v>
      </c>
      <c r="E250" s="207" t="s">
        <v>139</v>
      </c>
      <c r="F250" s="36" t="s">
        <v>139</v>
      </c>
      <c r="G250" s="36" t="s">
        <v>139</v>
      </c>
      <c r="H250" s="36" t="s">
        <v>139</v>
      </c>
      <c r="I250" s="36" t="s">
        <v>139</v>
      </c>
    </row>
    <row r="251" spans="2:9">
      <c r="B251" s="103" t="s">
        <v>216</v>
      </c>
      <c r="C251" s="207" t="s">
        <v>139</v>
      </c>
      <c r="D251" s="207" t="s">
        <v>139</v>
      </c>
      <c r="E251" s="207" t="s">
        <v>139</v>
      </c>
      <c r="F251" s="36" t="s">
        <v>139</v>
      </c>
      <c r="G251" s="36" t="s">
        <v>139</v>
      </c>
      <c r="H251" s="36" t="s">
        <v>139</v>
      </c>
      <c r="I251" s="36" t="s">
        <v>139</v>
      </c>
    </row>
    <row r="252" spans="2:9">
      <c r="B252" s="103" t="s">
        <v>206</v>
      </c>
      <c r="C252" s="207" t="s">
        <v>139</v>
      </c>
      <c r="D252" s="207" t="s">
        <v>139</v>
      </c>
      <c r="E252" s="207" t="s">
        <v>139</v>
      </c>
      <c r="F252" s="36" t="s">
        <v>139</v>
      </c>
      <c r="G252" s="36" t="s">
        <v>139</v>
      </c>
      <c r="H252" s="36" t="s">
        <v>139</v>
      </c>
      <c r="I252" s="36" t="s">
        <v>139</v>
      </c>
    </row>
    <row r="253" spans="2:9">
      <c r="B253" s="222" t="s">
        <v>217</v>
      </c>
      <c r="C253" s="207" t="s">
        <v>139</v>
      </c>
      <c r="D253" s="207" t="s">
        <v>139</v>
      </c>
      <c r="E253" s="207" t="s">
        <v>139</v>
      </c>
      <c r="F253" s="36" t="s">
        <v>139</v>
      </c>
      <c r="G253" s="36" t="s">
        <v>139</v>
      </c>
      <c r="H253" s="36" t="s">
        <v>139</v>
      </c>
      <c r="I253" s="36" t="s">
        <v>139</v>
      </c>
    </row>
    <row r="254" spans="2:9">
      <c r="B254" s="222" t="s">
        <v>218</v>
      </c>
      <c r="C254" s="207" t="s">
        <v>139</v>
      </c>
      <c r="D254" s="207" t="s">
        <v>139</v>
      </c>
      <c r="E254" s="207" t="s">
        <v>139</v>
      </c>
      <c r="F254" s="36" t="s">
        <v>139</v>
      </c>
      <c r="G254" s="36" t="s">
        <v>139</v>
      </c>
      <c r="H254" s="36" t="s">
        <v>139</v>
      </c>
      <c r="I254" s="36" t="s">
        <v>139</v>
      </c>
    </row>
    <row r="255" spans="2:9">
      <c r="B255" s="222" t="s">
        <v>219</v>
      </c>
      <c r="C255" s="207" t="s">
        <v>139</v>
      </c>
      <c r="D255" s="207" t="s">
        <v>139</v>
      </c>
      <c r="E255" s="207" t="s">
        <v>139</v>
      </c>
      <c r="F255" s="36" t="s">
        <v>139</v>
      </c>
      <c r="G255" s="36" t="s">
        <v>139</v>
      </c>
      <c r="H255" s="36" t="s">
        <v>139</v>
      </c>
      <c r="I255" s="36" t="s">
        <v>139</v>
      </c>
    </row>
    <row r="256" spans="2:9">
      <c r="B256" s="222"/>
      <c r="C256" s="36"/>
      <c r="D256" s="36"/>
      <c r="E256" s="36"/>
      <c r="F256" s="36"/>
      <c r="G256" s="36"/>
      <c r="H256" s="36"/>
      <c r="I256" s="36"/>
    </row>
    <row r="257" spans="2:9" ht="26.4">
      <c r="B257" s="49" t="s">
        <v>221</v>
      </c>
      <c r="C257" s="36"/>
      <c r="D257" s="36"/>
      <c r="E257" s="36"/>
      <c r="F257" s="36"/>
      <c r="G257" s="36"/>
      <c r="H257" s="36"/>
      <c r="I257" s="36"/>
    </row>
    <row r="258" spans="2:9">
      <c r="B258" s="103" t="s">
        <v>213</v>
      </c>
      <c r="C258" s="207" t="s">
        <v>139</v>
      </c>
      <c r="D258" s="207" t="s">
        <v>139</v>
      </c>
      <c r="E258" s="207" t="s">
        <v>139</v>
      </c>
      <c r="F258" s="36" t="s">
        <v>139</v>
      </c>
      <c r="G258" s="36" t="s">
        <v>139</v>
      </c>
      <c r="H258" s="36" t="s">
        <v>139</v>
      </c>
      <c r="I258" s="36" t="s">
        <v>139</v>
      </c>
    </row>
    <row r="259" spans="2:9">
      <c r="B259" s="222" t="s">
        <v>214</v>
      </c>
      <c r="C259" s="207" t="s">
        <v>139</v>
      </c>
      <c r="D259" s="207" t="s">
        <v>139</v>
      </c>
      <c r="E259" s="207" t="s">
        <v>139</v>
      </c>
      <c r="F259" s="36" t="s">
        <v>139</v>
      </c>
      <c r="G259" s="36" t="s">
        <v>139</v>
      </c>
      <c r="H259" s="36" t="s">
        <v>139</v>
      </c>
      <c r="I259" s="36" t="s">
        <v>139</v>
      </c>
    </row>
    <row r="260" spans="2:9">
      <c r="B260" s="222" t="s">
        <v>215</v>
      </c>
      <c r="C260" s="207" t="s">
        <v>139</v>
      </c>
      <c r="D260" s="207" t="s">
        <v>139</v>
      </c>
      <c r="E260" s="207" t="s">
        <v>139</v>
      </c>
      <c r="F260" s="36" t="s">
        <v>139</v>
      </c>
      <c r="G260" s="36" t="s">
        <v>139</v>
      </c>
      <c r="H260" s="36" t="s">
        <v>139</v>
      </c>
      <c r="I260" s="36" t="s">
        <v>139</v>
      </c>
    </row>
    <row r="261" spans="2:9">
      <c r="B261" s="103" t="s">
        <v>216</v>
      </c>
      <c r="C261" s="207" t="s">
        <v>139</v>
      </c>
      <c r="D261" s="207" t="s">
        <v>139</v>
      </c>
      <c r="E261" s="207" t="s">
        <v>139</v>
      </c>
      <c r="F261" s="36" t="s">
        <v>139</v>
      </c>
      <c r="G261" s="36" t="s">
        <v>139</v>
      </c>
      <c r="H261" s="36" t="s">
        <v>139</v>
      </c>
      <c r="I261" s="36" t="s">
        <v>139</v>
      </c>
    </row>
    <row r="262" spans="2:9">
      <c r="B262" s="103" t="s">
        <v>206</v>
      </c>
      <c r="C262" s="207" t="s">
        <v>139</v>
      </c>
      <c r="D262" s="207" t="s">
        <v>139</v>
      </c>
      <c r="E262" s="207" t="s">
        <v>139</v>
      </c>
      <c r="F262" s="36" t="s">
        <v>139</v>
      </c>
      <c r="G262" s="36" t="s">
        <v>139</v>
      </c>
      <c r="H262" s="36" t="s">
        <v>139</v>
      </c>
      <c r="I262" s="36" t="s">
        <v>139</v>
      </c>
    </row>
    <row r="263" spans="2:9">
      <c r="B263" s="222" t="s">
        <v>217</v>
      </c>
      <c r="C263" s="207" t="s">
        <v>139</v>
      </c>
      <c r="D263" s="207" t="s">
        <v>139</v>
      </c>
      <c r="E263" s="207" t="s">
        <v>139</v>
      </c>
      <c r="F263" s="36" t="s">
        <v>139</v>
      </c>
      <c r="G263" s="36" t="s">
        <v>139</v>
      </c>
      <c r="H263" s="36" t="s">
        <v>139</v>
      </c>
      <c r="I263" s="36" t="s">
        <v>139</v>
      </c>
    </row>
    <row r="264" spans="2:9">
      <c r="B264" s="222" t="s">
        <v>218</v>
      </c>
      <c r="C264" s="207" t="s">
        <v>139</v>
      </c>
      <c r="D264" s="207" t="s">
        <v>139</v>
      </c>
      <c r="E264" s="207" t="s">
        <v>139</v>
      </c>
      <c r="F264" s="36" t="s">
        <v>139</v>
      </c>
      <c r="G264" s="36" t="s">
        <v>139</v>
      </c>
      <c r="H264" s="36" t="s">
        <v>139</v>
      </c>
      <c r="I264" s="36" t="s">
        <v>139</v>
      </c>
    </row>
    <row r="265" spans="2:9">
      <c r="B265" s="222" t="s">
        <v>219</v>
      </c>
      <c r="C265" s="207" t="s">
        <v>139</v>
      </c>
      <c r="D265" s="207" t="s">
        <v>139</v>
      </c>
      <c r="E265" s="207" t="s">
        <v>139</v>
      </c>
      <c r="F265" s="36" t="s">
        <v>139</v>
      </c>
      <c r="G265" s="36" t="s">
        <v>139</v>
      </c>
      <c r="H265" s="36" t="s">
        <v>139</v>
      </c>
      <c r="I265" s="36" t="s">
        <v>139</v>
      </c>
    </row>
    <row r="266" spans="2:9">
      <c r="B266" s="222"/>
      <c r="C266" s="36"/>
      <c r="D266" s="36"/>
      <c r="E266" s="36"/>
      <c r="F266" s="36"/>
      <c r="G266" s="36"/>
      <c r="H266" s="36"/>
      <c r="I266" s="36"/>
    </row>
    <row r="267" spans="2:9" ht="26.4">
      <c r="B267" s="49" t="s">
        <v>222</v>
      </c>
      <c r="C267" s="36"/>
      <c r="D267" s="36"/>
      <c r="E267" s="36"/>
      <c r="F267" s="36"/>
      <c r="G267" s="36"/>
      <c r="H267" s="36"/>
      <c r="I267" s="36"/>
    </row>
    <row r="268" spans="2:9">
      <c r="B268" s="103" t="s">
        <v>213</v>
      </c>
      <c r="C268" s="207" t="s">
        <v>139</v>
      </c>
      <c r="D268" s="207" t="s">
        <v>139</v>
      </c>
      <c r="E268" s="207" t="s">
        <v>139</v>
      </c>
      <c r="F268" s="36" t="s">
        <v>139</v>
      </c>
      <c r="G268" s="36" t="s">
        <v>139</v>
      </c>
      <c r="H268" s="36" t="s">
        <v>139</v>
      </c>
      <c r="I268" s="36" t="s">
        <v>139</v>
      </c>
    </row>
    <row r="269" spans="2:9">
      <c r="B269" s="222" t="s">
        <v>214</v>
      </c>
      <c r="C269" s="207" t="s">
        <v>139</v>
      </c>
      <c r="D269" s="207" t="s">
        <v>139</v>
      </c>
      <c r="E269" s="207" t="s">
        <v>139</v>
      </c>
      <c r="F269" s="36" t="s">
        <v>139</v>
      </c>
      <c r="G269" s="36" t="s">
        <v>139</v>
      </c>
      <c r="H269" s="36" t="s">
        <v>139</v>
      </c>
      <c r="I269" s="36" t="s">
        <v>139</v>
      </c>
    </row>
    <row r="270" spans="2:9">
      <c r="B270" s="222" t="s">
        <v>215</v>
      </c>
      <c r="C270" s="207" t="s">
        <v>139</v>
      </c>
      <c r="D270" s="207" t="s">
        <v>139</v>
      </c>
      <c r="E270" s="207" t="s">
        <v>139</v>
      </c>
      <c r="F270" s="36" t="s">
        <v>139</v>
      </c>
      <c r="G270" s="36" t="s">
        <v>139</v>
      </c>
      <c r="H270" s="36" t="s">
        <v>139</v>
      </c>
      <c r="I270" s="36" t="s">
        <v>139</v>
      </c>
    </row>
    <row r="271" spans="2:9">
      <c r="B271" s="103" t="s">
        <v>216</v>
      </c>
      <c r="C271" s="207" t="s">
        <v>139</v>
      </c>
      <c r="D271" s="207" t="s">
        <v>139</v>
      </c>
      <c r="E271" s="207" t="s">
        <v>139</v>
      </c>
      <c r="F271" s="36" t="s">
        <v>139</v>
      </c>
      <c r="G271" s="36" t="s">
        <v>139</v>
      </c>
      <c r="H271" s="36" t="s">
        <v>139</v>
      </c>
      <c r="I271" s="36" t="s">
        <v>139</v>
      </c>
    </row>
    <row r="272" spans="2:9">
      <c r="B272" s="103" t="s">
        <v>206</v>
      </c>
      <c r="C272" s="207" t="s">
        <v>139</v>
      </c>
      <c r="D272" s="207" t="s">
        <v>139</v>
      </c>
      <c r="E272" s="207" t="s">
        <v>139</v>
      </c>
      <c r="F272" s="36" t="s">
        <v>139</v>
      </c>
      <c r="G272" s="36" t="s">
        <v>139</v>
      </c>
      <c r="H272" s="36" t="s">
        <v>139</v>
      </c>
      <c r="I272" s="36" t="s">
        <v>139</v>
      </c>
    </row>
    <row r="273" spans="2:9">
      <c r="B273" s="222" t="s">
        <v>217</v>
      </c>
      <c r="C273" s="207" t="s">
        <v>139</v>
      </c>
      <c r="D273" s="207" t="s">
        <v>139</v>
      </c>
      <c r="E273" s="207" t="s">
        <v>139</v>
      </c>
      <c r="F273" s="36" t="s">
        <v>139</v>
      </c>
      <c r="G273" s="36" t="s">
        <v>139</v>
      </c>
      <c r="H273" s="36" t="s">
        <v>139</v>
      </c>
      <c r="I273" s="36" t="s">
        <v>139</v>
      </c>
    </row>
    <row r="274" spans="2:9">
      <c r="B274" s="222" t="s">
        <v>218</v>
      </c>
      <c r="C274" s="207" t="s">
        <v>139</v>
      </c>
      <c r="D274" s="207" t="s">
        <v>139</v>
      </c>
      <c r="E274" s="207" t="s">
        <v>139</v>
      </c>
      <c r="F274" s="36" t="s">
        <v>139</v>
      </c>
      <c r="G274" s="36" t="s">
        <v>139</v>
      </c>
      <c r="H274" s="36" t="s">
        <v>139</v>
      </c>
      <c r="I274" s="36" t="s">
        <v>139</v>
      </c>
    </row>
    <row r="275" spans="2:9" ht="15" thickBot="1">
      <c r="B275" s="91" t="s">
        <v>219</v>
      </c>
      <c r="C275" s="207" t="s">
        <v>139</v>
      </c>
      <c r="D275" s="207" t="s">
        <v>139</v>
      </c>
      <c r="E275" s="207" t="s">
        <v>139</v>
      </c>
      <c r="F275" s="36" t="s">
        <v>139</v>
      </c>
      <c r="G275" s="36" t="s">
        <v>139</v>
      </c>
      <c r="H275" s="36" t="s">
        <v>139</v>
      </c>
      <c r="I275" s="36" t="s">
        <v>139</v>
      </c>
    </row>
    <row r="276" spans="2:9" ht="15" thickTop="1">
      <c r="B276" s="1320" t="s">
        <v>1193</v>
      </c>
      <c r="C276" s="1320"/>
      <c r="D276" s="1320"/>
      <c r="E276" s="1320"/>
      <c r="F276" s="1320"/>
      <c r="G276" s="1320"/>
      <c r="H276" s="1320"/>
      <c r="I276" s="1320"/>
    </row>
    <row r="277" spans="2:9">
      <c r="B277" s="27"/>
      <c r="C277" s="203"/>
      <c r="D277" s="203"/>
      <c r="E277" s="203"/>
      <c r="F277" s="203"/>
      <c r="G277" s="203"/>
      <c r="H277" s="203"/>
      <c r="I277" s="203"/>
    </row>
    <row r="278" spans="2:9">
      <c r="B278" s="1319" t="s">
        <v>24</v>
      </c>
      <c r="C278" s="1319"/>
      <c r="D278" s="1319"/>
      <c r="E278" s="1319"/>
      <c r="F278" s="1319"/>
      <c r="G278" s="1319"/>
      <c r="H278" s="1319"/>
      <c r="I278" s="1319"/>
    </row>
    <row r="279" spans="2:9">
      <c r="B279" s="1289" t="s">
        <v>23</v>
      </c>
      <c r="C279" s="203"/>
      <c r="D279" s="203"/>
      <c r="E279" s="203"/>
      <c r="F279" s="203"/>
      <c r="G279" s="203"/>
      <c r="H279" s="203"/>
      <c r="I279" s="203"/>
    </row>
    <row r="280" spans="2:9">
      <c r="B280" s="26" t="s">
        <v>172</v>
      </c>
      <c r="C280" s="203"/>
      <c r="D280" s="203"/>
      <c r="E280" s="203"/>
      <c r="F280" s="203"/>
      <c r="G280" s="203"/>
      <c r="H280" s="203"/>
      <c r="I280" s="203"/>
    </row>
    <row r="281" spans="2:9">
      <c r="B281" s="27"/>
      <c r="C281" s="203"/>
      <c r="D281" s="203"/>
      <c r="E281" s="203"/>
      <c r="F281" s="203"/>
      <c r="G281" s="203"/>
      <c r="H281" s="203"/>
      <c r="I281" s="203"/>
    </row>
    <row r="282" spans="2:9">
      <c r="B282" s="16"/>
      <c r="C282" s="17">
        <v>2014</v>
      </c>
      <c r="D282" s="17">
        <v>2015</v>
      </c>
      <c r="E282" s="17">
        <v>2016</v>
      </c>
      <c r="F282" s="17">
        <v>2017</v>
      </c>
      <c r="G282" s="17">
        <v>2018</v>
      </c>
      <c r="H282" s="17">
        <v>2019</v>
      </c>
      <c r="I282" s="17">
        <v>2020</v>
      </c>
    </row>
    <row r="283" spans="2:9">
      <c r="B283" s="44" t="s">
        <v>226</v>
      </c>
      <c r="C283" s="203"/>
      <c r="D283" s="203"/>
      <c r="E283" s="203"/>
      <c r="F283" s="203"/>
      <c r="G283" s="203"/>
      <c r="H283" s="203"/>
      <c r="I283" s="203"/>
    </row>
    <row r="284" spans="2:9">
      <c r="B284" s="44"/>
      <c r="C284" s="203"/>
      <c r="D284" s="203"/>
      <c r="E284" s="203"/>
      <c r="F284" s="203"/>
      <c r="G284" s="203"/>
      <c r="H284" s="203"/>
      <c r="I284" s="203"/>
    </row>
    <row r="285" spans="2:9">
      <c r="B285" s="225" t="s">
        <v>398</v>
      </c>
      <c r="C285" s="203"/>
      <c r="D285" s="203"/>
      <c r="E285" s="203"/>
      <c r="F285" s="203"/>
      <c r="G285" s="203"/>
      <c r="H285" s="203"/>
      <c r="I285" s="203"/>
    </row>
    <row r="286" spans="2:9">
      <c r="B286" s="93" t="s">
        <v>228</v>
      </c>
      <c r="C286" s="45">
        <v>25</v>
      </c>
      <c r="D286" s="45">
        <v>27</v>
      </c>
      <c r="E286" s="45">
        <v>26</v>
      </c>
      <c r="F286" s="45">
        <v>23</v>
      </c>
      <c r="G286" s="45">
        <v>22</v>
      </c>
      <c r="H286" s="45">
        <v>21</v>
      </c>
      <c r="I286" s="45">
        <v>21</v>
      </c>
    </row>
    <row r="287" spans="2:9">
      <c r="B287" s="95" t="s">
        <v>229</v>
      </c>
      <c r="C287" s="45">
        <v>25</v>
      </c>
      <c r="D287" s="45">
        <v>27</v>
      </c>
      <c r="E287" s="45">
        <v>26</v>
      </c>
      <c r="F287" s="45">
        <v>23</v>
      </c>
      <c r="G287" s="45">
        <v>22</v>
      </c>
      <c r="H287" s="45">
        <v>21</v>
      </c>
      <c r="I287" s="45">
        <v>21</v>
      </c>
    </row>
    <row r="288" spans="2:9">
      <c r="B288" s="96" t="s">
        <v>162</v>
      </c>
      <c r="C288" s="45">
        <v>23</v>
      </c>
      <c r="D288" s="45">
        <v>24</v>
      </c>
      <c r="E288" s="45">
        <v>23</v>
      </c>
      <c r="F288" s="45">
        <v>20</v>
      </c>
      <c r="G288" s="45">
        <v>19</v>
      </c>
      <c r="H288" s="45">
        <v>18</v>
      </c>
      <c r="I288" s="45">
        <v>18</v>
      </c>
    </row>
    <row r="289" spans="2:9">
      <c r="B289" s="96" t="s">
        <v>230</v>
      </c>
      <c r="C289" s="45">
        <v>1</v>
      </c>
      <c r="D289" s="45">
        <v>1</v>
      </c>
      <c r="E289" s="45">
        <v>1</v>
      </c>
      <c r="F289" s="45">
        <v>1</v>
      </c>
      <c r="G289" s="45">
        <v>1</v>
      </c>
      <c r="H289" s="45">
        <v>1</v>
      </c>
      <c r="I289" s="45">
        <v>1</v>
      </c>
    </row>
    <row r="290" spans="2:9">
      <c r="B290" s="96" t="s">
        <v>231</v>
      </c>
      <c r="C290" s="45">
        <v>1</v>
      </c>
      <c r="D290" s="45">
        <v>2</v>
      </c>
      <c r="E290" s="45">
        <v>2</v>
      </c>
      <c r="F290" s="45">
        <v>2</v>
      </c>
      <c r="G290" s="45">
        <v>2</v>
      </c>
      <c r="H290" s="45">
        <v>2</v>
      </c>
      <c r="I290" s="45">
        <v>2</v>
      </c>
    </row>
    <row r="291" spans="2:9">
      <c r="B291" s="97" t="s">
        <v>232</v>
      </c>
      <c r="C291" s="45" t="s">
        <v>139</v>
      </c>
      <c r="D291" s="45" t="s">
        <v>139</v>
      </c>
      <c r="E291" s="45" t="s">
        <v>139</v>
      </c>
      <c r="F291" s="45" t="s">
        <v>139</v>
      </c>
      <c r="G291" s="45" t="s">
        <v>139</v>
      </c>
      <c r="H291" s="45" t="s">
        <v>139</v>
      </c>
      <c r="I291" s="45" t="s">
        <v>139</v>
      </c>
    </row>
    <row r="292" spans="2:9">
      <c r="B292" s="97" t="s">
        <v>233</v>
      </c>
      <c r="C292" s="45" t="s">
        <v>139</v>
      </c>
      <c r="D292" s="45" t="s">
        <v>139</v>
      </c>
      <c r="E292" s="45" t="s">
        <v>139</v>
      </c>
      <c r="F292" s="45" t="s">
        <v>139</v>
      </c>
      <c r="G292" s="45" t="s">
        <v>139</v>
      </c>
      <c r="H292" s="45" t="s">
        <v>139</v>
      </c>
      <c r="I292" s="45" t="s">
        <v>139</v>
      </c>
    </row>
    <row r="293" spans="2:9">
      <c r="B293" s="97" t="s">
        <v>234</v>
      </c>
      <c r="C293" s="45">
        <v>1</v>
      </c>
      <c r="D293" s="45">
        <v>2</v>
      </c>
      <c r="E293" s="45">
        <v>2</v>
      </c>
      <c r="F293" s="45">
        <v>2</v>
      </c>
      <c r="G293" s="45">
        <v>2</v>
      </c>
      <c r="H293" s="45">
        <v>2</v>
      </c>
      <c r="I293" s="45">
        <v>2</v>
      </c>
    </row>
    <row r="294" spans="2:9">
      <c r="B294" s="97" t="s">
        <v>235</v>
      </c>
      <c r="C294" s="45" t="s">
        <v>139</v>
      </c>
      <c r="D294" s="45" t="s">
        <v>139</v>
      </c>
      <c r="E294" s="45" t="s">
        <v>139</v>
      </c>
      <c r="F294" s="45" t="s">
        <v>139</v>
      </c>
      <c r="G294" s="45" t="s">
        <v>139</v>
      </c>
      <c r="H294" s="45" t="s">
        <v>139</v>
      </c>
      <c r="I294" s="45" t="s">
        <v>139</v>
      </c>
    </row>
    <row r="295" spans="2:9">
      <c r="B295" s="97" t="s">
        <v>236</v>
      </c>
      <c r="C295" s="45" t="s">
        <v>139</v>
      </c>
      <c r="D295" s="45" t="s">
        <v>139</v>
      </c>
      <c r="E295" s="45" t="s">
        <v>139</v>
      </c>
      <c r="F295" s="45" t="s">
        <v>139</v>
      </c>
      <c r="G295" s="45" t="s">
        <v>139</v>
      </c>
      <c r="H295" s="45" t="s">
        <v>139</v>
      </c>
      <c r="I295" s="45" t="s">
        <v>139</v>
      </c>
    </row>
    <row r="296" spans="2:9">
      <c r="B296" s="95" t="s">
        <v>237</v>
      </c>
      <c r="C296" s="45" t="s">
        <v>139</v>
      </c>
      <c r="D296" s="45" t="s">
        <v>139</v>
      </c>
      <c r="E296" s="45" t="s">
        <v>139</v>
      </c>
      <c r="F296" s="45" t="s">
        <v>139</v>
      </c>
      <c r="G296" s="45" t="s">
        <v>139</v>
      </c>
      <c r="H296" s="45" t="s">
        <v>139</v>
      </c>
      <c r="I296" s="45" t="s">
        <v>139</v>
      </c>
    </row>
    <row r="297" spans="2:9">
      <c r="B297" s="95"/>
      <c r="C297" s="132"/>
      <c r="D297" s="132"/>
      <c r="E297" s="132"/>
      <c r="F297" s="132"/>
      <c r="G297" s="132"/>
      <c r="H297" s="132"/>
      <c r="I297" s="132"/>
    </row>
    <row r="298" spans="2:9">
      <c r="B298" s="225" t="s">
        <v>1194</v>
      </c>
      <c r="C298" s="132"/>
      <c r="D298" s="132"/>
      <c r="E298" s="132"/>
      <c r="F298" s="132"/>
      <c r="G298" s="132"/>
      <c r="H298" s="132"/>
      <c r="I298" s="132"/>
    </row>
    <row r="299" spans="2:9">
      <c r="B299" s="93" t="s">
        <v>228</v>
      </c>
      <c r="C299" s="132">
        <v>21</v>
      </c>
      <c r="D299" s="132">
        <v>21</v>
      </c>
      <c r="E299" s="132">
        <v>17</v>
      </c>
      <c r="F299" s="132">
        <v>17</v>
      </c>
      <c r="G299" s="132">
        <v>16</v>
      </c>
      <c r="H299" s="132">
        <v>16</v>
      </c>
      <c r="I299" s="132">
        <v>16</v>
      </c>
    </row>
    <row r="300" spans="2:9">
      <c r="B300" s="95" t="s">
        <v>229</v>
      </c>
      <c r="C300" s="132">
        <v>21</v>
      </c>
      <c r="D300" s="132">
        <v>21</v>
      </c>
      <c r="E300" s="132">
        <v>17</v>
      </c>
      <c r="F300" s="132">
        <v>17</v>
      </c>
      <c r="G300" s="132">
        <v>16</v>
      </c>
      <c r="H300" s="132">
        <v>16</v>
      </c>
      <c r="I300" s="132">
        <v>16</v>
      </c>
    </row>
    <row r="301" spans="2:9">
      <c r="B301" s="96" t="s">
        <v>162</v>
      </c>
      <c r="C301" s="132">
        <v>20</v>
      </c>
      <c r="D301" s="132">
        <v>20</v>
      </c>
      <c r="E301" s="132">
        <v>16</v>
      </c>
      <c r="F301" s="132">
        <v>16</v>
      </c>
      <c r="G301" s="132">
        <v>15</v>
      </c>
      <c r="H301" s="132">
        <v>15</v>
      </c>
      <c r="I301" s="132">
        <v>15</v>
      </c>
    </row>
    <row r="302" spans="2:9">
      <c r="B302" s="96" t="s">
        <v>230</v>
      </c>
      <c r="C302" s="132">
        <v>1</v>
      </c>
      <c r="D302" s="132">
        <v>1</v>
      </c>
      <c r="E302" s="132">
        <v>1</v>
      </c>
      <c r="F302" s="132">
        <v>1</v>
      </c>
      <c r="G302" s="132">
        <v>1</v>
      </c>
      <c r="H302" s="132">
        <v>1</v>
      </c>
      <c r="I302" s="132">
        <v>1</v>
      </c>
    </row>
    <row r="303" spans="2:9">
      <c r="B303" s="96" t="s">
        <v>231</v>
      </c>
      <c r="C303" s="132" t="s">
        <v>139</v>
      </c>
      <c r="D303" s="132" t="s">
        <v>139</v>
      </c>
      <c r="E303" s="132" t="s">
        <v>139</v>
      </c>
      <c r="F303" s="132" t="s">
        <v>139</v>
      </c>
      <c r="G303" s="132" t="s">
        <v>139</v>
      </c>
      <c r="H303" s="132" t="s">
        <v>139</v>
      </c>
      <c r="I303" s="132" t="s">
        <v>139</v>
      </c>
    </row>
    <row r="304" spans="2:9">
      <c r="B304" s="97" t="s">
        <v>232</v>
      </c>
      <c r="C304" s="132" t="s">
        <v>139</v>
      </c>
      <c r="D304" s="132" t="s">
        <v>139</v>
      </c>
      <c r="E304" s="132" t="s">
        <v>139</v>
      </c>
      <c r="F304" s="132" t="s">
        <v>139</v>
      </c>
      <c r="G304" s="132" t="s">
        <v>139</v>
      </c>
      <c r="H304" s="132" t="s">
        <v>139</v>
      </c>
      <c r="I304" s="132" t="s">
        <v>139</v>
      </c>
    </row>
    <row r="305" spans="2:9">
      <c r="B305" s="97" t="s">
        <v>233</v>
      </c>
      <c r="C305" s="132" t="s">
        <v>139</v>
      </c>
      <c r="D305" s="132" t="s">
        <v>139</v>
      </c>
      <c r="E305" s="132" t="s">
        <v>139</v>
      </c>
      <c r="F305" s="132" t="s">
        <v>139</v>
      </c>
      <c r="G305" s="132" t="s">
        <v>139</v>
      </c>
      <c r="H305" s="132" t="s">
        <v>139</v>
      </c>
      <c r="I305" s="132" t="s">
        <v>139</v>
      </c>
    </row>
    <row r="306" spans="2:9">
      <c r="B306" s="97" t="s">
        <v>234</v>
      </c>
      <c r="C306" s="132" t="s">
        <v>139</v>
      </c>
      <c r="D306" s="132" t="s">
        <v>139</v>
      </c>
      <c r="E306" s="132" t="s">
        <v>139</v>
      </c>
      <c r="F306" s="132" t="s">
        <v>139</v>
      </c>
      <c r="G306" s="132" t="s">
        <v>139</v>
      </c>
      <c r="H306" s="132" t="s">
        <v>139</v>
      </c>
      <c r="I306" s="132" t="s">
        <v>139</v>
      </c>
    </row>
    <row r="307" spans="2:9">
      <c r="B307" s="97" t="s">
        <v>235</v>
      </c>
      <c r="C307" s="132" t="s">
        <v>139</v>
      </c>
      <c r="D307" s="132" t="s">
        <v>139</v>
      </c>
      <c r="E307" s="132" t="s">
        <v>139</v>
      </c>
      <c r="F307" s="132" t="s">
        <v>139</v>
      </c>
      <c r="G307" s="132" t="s">
        <v>139</v>
      </c>
      <c r="H307" s="132" t="s">
        <v>139</v>
      </c>
      <c r="I307" s="132" t="s">
        <v>139</v>
      </c>
    </row>
    <row r="308" spans="2:9">
      <c r="B308" s="97" t="s">
        <v>236</v>
      </c>
      <c r="C308" s="132" t="s">
        <v>139</v>
      </c>
      <c r="D308" s="132" t="s">
        <v>139</v>
      </c>
      <c r="E308" s="132" t="s">
        <v>139</v>
      </c>
      <c r="F308" s="132" t="s">
        <v>139</v>
      </c>
      <c r="G308" s="132" t="s">
        <v>139</v>
      </c>
      <c r="H308" s="132" t="s">
        <v>139</v>
      </c>
      <c r="I308" s="132" t="s">
        <v>139</v>
      </c>
    </row>
    <row r="309" spans="2:9">
      <c r="B309" s="95" t="s">
        <v>237</v>
      </c>
      <c r="C309" s="132" t="s">
        <v>139</v>
      </c>
      <c r="D309" s="132" t="s">
        <v>139</v>
      </c>
      <c r="E309" s="132" t="s">
        <v>139</v>
      </c>
      <c r="F309" s="132" t="s">
        <v>139</v>
      </c>
      <c r="G309" s="132" t="s">
        <v>139</v>
      </c>
      <c r="H309" s="132" t="s">
        <v>139</v>
      </c>
      <c r="I309" s="132" t="s">
        <v>139</v>
      </c>
    </row>
    <row r="310" spans="2:9">
      <c r="B310" s="95"/>
      <c r="C310" s="132"/>
      <c r="D310" s="132"/>
      <c r="E310" s="132"/>
      <c r="F310" s="132"/>
      <c r="G310" s="132"/>
      <c r="H310" s="132"/>
      <c r="I310" s="132"/>
    </row>
    <row r="311" spans="2:9">
      <c r="B311" s="226" t="s">
        <v>510</v>
      </c>
      <c r="C311" s="132"/>
      <c r="D311" s="132"/>
      <c r="E311" s="132"/>
      <c r="F311" s="132"/>
      <c r="G311" s="132"/>
      <c r="H311" s="132"/>
      <c r="I311" s="132"/>
    </row>
    <row r="312" spans="2:9">
      <c r="B312" s="95"/>
      <c r="C312" s="132"/>
      <c r="D312" s="132"/>
      <c r="E312" s="132"/>
      <c r="F312" s="132"/>
      <c r="G312" s="132"/>
      <c r="H312" s="132"/>
      <c r="I312" s="132"/>
    </row>
    <row r="313" spans="2:9">
      <c r="B313" s="227" t="s">
        <v>525</v>
      </c>
      <c r="C313" s="132"/>
      <c r="D313" s="132"/>
      <c r="E313" s="132"/>
      <c r="F313" s="132"/>
      <c r="G313" s="132"/>
      <c r="H313" s="132"/>
      <c r="I313" s="132"/>
    </row>
    <row r="314" spans="2:9">
      <c r="B314" s="93" t="s">
        <v>228</v>
      </c>
      <c r="C314" s="45" t="s">
        <v>139</v>
      </c>
      <c r="D314" s="45" t="s">
        <v>139</v>
      </c>
      <c r="E314" s="45" t="s">
        <v>139</v>
      </c>
      <c r="F314" s="45" t="s">
        <v>139</v>
      </c>
      <c r="G314" s="45" t="s">
        <v>139</v>
      </c>
      <c r="H314" s="45" t="s">
        <v>139</v>
      </c>
      <c r="I314" s="45" t="s">
        <v>139</v>
      </c>
    </row>
    <row r="315" spans="2:9">
      <c r="B315" s="95" t="s">
        <v>229</v>
      </c>
      <c r="C315" s="45" t="s">
        <v>139</v>
      </c>
      <c r="D315" s="45" t="s">
        <v>139</v>
      </c>
      <c r="E315" s="45" t="s">
        <v>139</v>
      </c>
      <c r="F315" s="45" t="s">
        <v>139</v>
      </c>
      <c r="G315" s="45" t="s">
        <v>139</v>
      </c>
      <c r="H315" s="45" t="s">
        <v>139</v>
      </c>
      <c r="I315" s="45" t="s">
        <v>139</v>
      </c>
    </row>
    <row r="316" spans="2:9">
      <c r="B316" s="96" t="s">
        <v>162</v>
      </c>
      <c r="C316" s="45" t="s">
        <v>139</v>
      </c>
      <c r="D316" s="45" t="s">
        <v>139</v>
      </c>
      <c r="E316" s="45" t="s">
        <v>139</v>
      </c>
      <c r="F316" s="45" t="s">
        <v>139</v>
      </c>
      <c r="G316" s="45" t="s">
        <v>139</v>
      </c>
      <c r="H316" s="45" t="s">
        <v>139</v>
      </c>
      <c r="I316" s="45" t="s">
        <v>139</v>
      </c>
    </row>
    <row r="317" spans="2:9">
      <c r="B317" s="96" t="s">
        <v>230</v>
      </c>
      <c r="C317" s="45" t="s">
        <v>139</v>
      </c>
      <c r="D317" s="45" t="s">
        <v>139</v>
      </c>
      <c r="E317" s="45" t="s">
        <v>139</v>
      </c>
      <c r="F317" s="45" t="s">
        <v>139</v>
      </c>
      <c r="G317" s="45" t="s">
        <v>139</v>
      </c>
      <c r="H317" s="45" t="s">
        <v>139</v>
      </c>
      <c r="I317" s="45" t="s">
        <v>139</v>
      </c>
    </row>
    <row r="318" spans="2:9">
      <c r="B318" s="96" t="s">
        <v>231</v>
      </c>
      <c r="C318" s="45" t="s">
        <v>139</v>
      </c>
      <c r="D318" s="45" t="s">
        <v>139</v>
      </c>
      <c r="E318" s="45" t="s">
        <v>139</v>
      </c>
      <c r="F318" s="45" t="s">
        <v>139</v>
      </c>
      <c r="G318" s="45" t="s">
        <v>139</v>
      </c>
      <c r="H318" s="45" t="s">
        <v>139</v>
      </c>
      <c r="I318" s="45" t="s">
        <v>139</v>
      </c>
    </row>
    <row r="319" spans="2:9">
      <c r="B319" s="97" t="s">
        <v>232</v>
      </c>
      <c r="C319" s="45" t="s">
        <v>139</v>
      </c>
      <c r="D319" s="45" t="s">
        <v>139</v>
      </c>
      <c r="E319" s="45" t="s">
        <v>139</v>
      </c>
      <c r="F319" s="45" t="s">
        <v>139</v>
      </c>
      <c r="G319" s="45" t="s">
        <v>139</v>
      </c>
      <c r="H319" s="45" t="s">
        <v>139</v>
      </c>
      <c r="I319" s="45" t="s">
        <v>139</v>
      </c>
    </row>
    <row r="320" spans="2:9">
      <c r="B320" s="97" t="s">
        <v>233</v>
      </c>
      <c r="C320" s="45" t="s">
        <v>139</v>
      </c>
      <c r="D320" s="45" t="s">
        <v>139</v>
      </c>
      <c r="E320" s="45" t="s">
        <v>139</v>
      </c>
      <c r="F320" s="45" t="s">
        <v>139</v>
      </c>
      <c r="G320" s="45" t="s">
        <v>139</v>
      </c>
      <c r="H320" s="45" t="s">
        <v>139</v>
      </c>
      <c r="I320" s="45" t="s">
        <v>139</v>
      </c>
    </row>
    <row r="321" spans="2:9">
      <c r="B321" s="97" t="s">
        <v>234</v>
      </c>
      <c r="C321" s="45" t="s">
        <v>139</v>
      </c>
      <c r="D321" s="45" t="s">
        <v>139</v>
      </c>
      <c r="E321" s="45" t="s">
        <v>139</v>
      </c>
      <c r="F321" s="45" t="s">
        <v>139</v>
      </c>
      <c r="G321" s="45" t="s">
        <v>139</v>
      </c>
      <c r="H321" s="45" t="s">
        <v>139</v>
      </c>
      <c r="I321" s="45" t="s">
        <v>139</v>
      </c>
    </row>
    <row r="322" spans="2:9">
      <c r="B322" s="97" t="s">
        <v>235</v>
      </c>
      <c r="C322" s="45" t="s">
        <v>139</v>
      </c>
      <c r="D322" s="45" t="s">
        <v>139</v>
      </c>
      <c r="E322" s="45" t="s">
        <v>139</v>
      </c>
      <c r="F322" s="45" t="s">
        <v>139</v>
      </c>
      <c r="G322" s="45" t="s">
        <v>139</v>
      </c>
      <c r="H322" s="45" t="s">
        <v>139</v>
      </c>
      <c r="I322" s="45" t="s">
        <v>139</v>
      </c>
    </row>
    <row r="323" spans="2:9">
      <c r="B323" s="97" t="s">
        <v>236</v>
      </c>
      <c r="C323" s="45" t="s">
        <v>139</v>
      </c>
      <c r="D323" s="45" t="s">
        <v>139</v>
      </c>
      <c r="E323" s="45" t="s">
        <v>139</v>
      </c>
      <c r="F323" s="45" t="s">
        <v>139</v>
      </c>
      <c r="G323" s="45" t="s">
        <v>139</v>
      </c>
      <c r="H323" s="45" t="s">
        <v>139</v>
      </c>
      <c r="I323" s="45" t="s">
        <v>139</v>
      </c>
    </row>
    <row r="324" spans="2:9">
      <c r="B324" s="95" t="s">
        <v>237</v>
      </c>
      <c r="C324" s="45" t="s">
        <v>139</v>
      </c>
      <c r="D324" s="45" t="s">
        <v>139</v>
      </c>
      <c r="E324" s="45" t="s">
        <v>139</v>
      </c>
      <c r="F324" s="45" t="s">
        <v>139</v>
      </c>
      <c r="G324" s="45" t="s">
        <v>139</v>
      </c>
      <c r="H324" s="45" t="s">
        <v>139</v>
      </c>
      <c r="I324" s="45" t="s">
        <v>139</v>
      </c>
    </row>
    <row r="325" spans="2:9" ht="15" thickBot="1">
      <c r="B325" s="95"/>
      <c r="C325" s="45" t="s">
        <v>139</v>
      </c>
      <c r="D325" s="45" t="s">
        <v>139</v>
      </c>
      <c r="E325" s="45" t="s">
        <v>139</v>
      </c>
      <c r="F325" s="45" t="s">
        <v>139</v>
      </c>
      <c r="G325" s="45" t="s">
        <v>139</v>
      </c>
      <c r="H325" s="45" t="s">
        <v>139</v>
      </c>
      <c r="I325" s="45" t="s">
        <v>139</v>
      </c>
    </row>
    <row r="326" spans="2:9" ht="15" thickTop="1">
      <c r="B326" s="1320" t="s">
        <v>513</v>
      </c>
      <c r="C326" s="1320"/>
      <c r="D326" s="1320"/>
      <c r="E326" s="1320"/>
      <c r="F326" s="1320"/>
      <c r="G326" s="1320"/>
      <c r="H326" s="1320"/>
      <c r="I326" s="1320"/>
    </row>
    <row r="327" spans="2:9">
      <c r="B327" s="27"/>
      <c r="C327" s="203"/>
      <c r="D327" s="203"/>
      <c r="E327" s="203"/>
      <c r="F327" s="203"/>
      <c r="G327" s="203"/>
      <c r="H327" s="203"/>
      <c r="I327" s="203"/>
    </row>
    <row r="328" spans="2:9">
      <c r="B328" s="1319" t="s">
        <v>26</v>
      </c>
      <c r="C328" s="1319"/>
      <c r="D328" s="1319"/>
      <c r="E328" s="1319"/>
      <c r="F328" s="1319"/>
      <c r="G328" s="1319"/>
      <c r="H328" s="1319"/>
      <c r="I328" s="1319"/>
    </row>
    <row r="329" spans="2:9">
      <c r="B329" s="1289" t="s">
        <v>25</v>
      </c>
      <c r="C329" s="203"/>
      <c r="D329" s="203"/>
      <c r="E329" s="203"/>
      <c r="F329" s="203"/>
      <c r="G329" s="203"/>
      <c r="H329" s="203"/>
      <c r="I329" s="203"/>
    </row>
    <row r="330" spans="2:9">
      <c r="B330" s="26" t="s">
        <v>115</v>
      </c>
      <c r="C330" s="203"/>
      <c r="D330" s="203"/>
      <c r="E330" s="203"/>
      <c r="F330" s="203"/>
      <c r="G330" s="203"/>
      <c r="H330" s="203"/>
      <c r="I330" s="203"/>
    </row>
    <row r="331" spans="2:9">
      <c r="B331" s="27"/>
      <c r="C331" s="203"/>
      <c r="D331" s="203"/>
      <c r="E331" s="203"/>
      <c r="F331" s="203"/>
      <c r="G331" s="203"/>
      <c r="H331" s="203"/>
      <c r="I331" s="203"/>
    </row>
    <row r="332" spans="2:9">
      <c r="B332" s="16"/>
      <c r="C332" s="17">
        <v>2014</v>
      </c>
      <c r="D332" s="17">
        <v>2015</v>
      </c>
      <c r="E332" s="17">
        <v>2016</v>
      </c>
      <c r="F332" s="17">
        <v>2017</v>
      </c>
      <c r="G332" s="17">
        <v>2018</v>
      </c>
      <c r="H332" s="17">
        <v>2019</v>
      </c>
      <c r="I332" s="17">
        <v>2020</v>
      </c>
    </row>
    <row r="333" spans="2:9">
      <c r="B333" s="44" t="s">
        <v>226</v>
      </c>
      <c r="C333" s="228">
        <v>1810457</v>
      </c>
      <c r="D333" s="228">
        <v>1864402</v>
      </c>
      <c r="E333" s="228">
        <v>1837959</v>
      </c>
      <c r="F333" s="228">
        <v>1844416</v>
      </c>
      <c r="G333" s="228">
        <v>1913928</v>
      </c>
      <c r="H333" s="228">
        <v>1952771</v>
      </c>
      <c r="I333" s="467">
        <v>1952541</v>
      </c>
    </row>
    <row r="334" spans="2:9">
      <c r="B334" s="44"/>
      <c r="C334" s="755"/>
      <c r="D334" s="755"/>
      <c r="E334" s="755"/>
      <c r="F334" s="755"/>
      <c r="G334" s="755"/>
      <c r="H334" s="755"/>
      <c r="I334" s="467"/>
    </row>
    <row r="335" spans="2:9">
      <c r="B335" s="225" t="s">
        <v>398</v>
      </c>
      <c r="C335" s="755">
        <v>383942</v>
      </c>
      <c r="D335" s="755">
        <v>380932</v>
      </c>
      <c r="E335" s="755">
        <v>338696</v>
      </c>
      <c r="F335" s="755">
        <v>318204</v>
      </c>
      <c r="G335" s="755">
        <v>400276</v>
      </c>
      <c r="H335" s="755">
        <v>438637</v>
      </c>
      <c r="I335" s="467">
        <v>412230</v>
      </c>
    </row>
    <row r="336" spans="2:9">
      <c r="B336" s="93" t="s">
        <v>246</v>
      </c>
      <c r="C336" s="29">
        <v>383942</v>
      </c>
      <c r="D336" s="29">
        <v>380932</v>
      </c>
      <c r="E336" s="29">
        <v>338696</v>
      </c>
      <c r="F336" s="29">
        <v>318204</v>
      </c>
      <c r="G336" s="29">
        <v>400276</v>
      </c>
      <c r="H336" s="29">
        <v>438637</v>
      </c>
      <c r="I336" s="467">
        <v>412230</v>
      </c>
    </row>
    <row r="337" spans="2:9">
      <c r="B337" s="95" t="s">
        <v>247</v>
      </c>
      <c r="C337" s="230">
        <v>383942</v>
      </c>
      <c r="D337" s="230">
        <v>380932</v>
      </c>
      <c r="E337" s="230">
        <v>338696</v>
      </c>
      <c r="F337" s="230">
        <v>318204</v>
      </c>
      <c r="G337" s="230">
        <v>400276</v>
      </c>
      <c r="H337" s="230">
        <v>438637</v>
      </c>
      <c r="I337" s="467">
        <v>412230</v>
      </c>
    </row>
    <row r="338" spans="2:9">
      <c r="B338" s="107" t="s">
        <v>248</v>
      </c>
      <c r="C338" s="230" t="s">
        <v>139</v>
      </c>
      <c r="D338" s="230" t="s">
        <v>139</v>
      </c>
      <c r="E338" s="230" t="s">
        <v>139</v>
      </c>
      <c r="F338" s="230" t="s">
        <v>139</v>
      </c>
      <c r="G338" s="230" t="s">
        <v>139</v>
      </c>
      <c r="H338" s="230" t="s">
        <v>139</v>
      </c>
      <c r="I338" s="467" t="s">
        <v>139</v>
      </c>
    </row>
    <row r="339" spans="2:9">
      <c r="B339" s="107" t="s">
        <v>249</v>
      </c>
      <c r="C339" s="34" t="s">
        <v>139</v>
      </c>
      <c r="D339" s="34" t="s">
        <v>139</v>
      </c>
      <c r="E339" s="34" t="s">
        <v>139</v>
      </c>
      <c r="F339" s="34" t="s">
        <v>139</v>
      </c>
      <c r="G339" s="34" t="s">
        <v>139</v>
      </c>
      <c r="H339" s="34" t="s">
        <v>139</v>
      </c>
      <c r="I339" s="467" t="s">
        <v>139</v>
      </c>
    </row>
    <row r="340" spans="2:9">
      <c r="B340" s="47" t="s">
        <v>253</v>
      </c>
      <c r="C340" s="34" t="s">
        <v>139</v>
      </c>
      <c r="D340" s="34" t="s">
        <v>139</v>
      </c>
      <c r="E340" s="34" t="s">
        <v>139</v>
      </c>
      <c r="F340" s="34" t="s">
        <v>139</v>
      </c>
      <c r="G340" s="34" t="s">
        <v>139</v>
      </c>
      <c r="H340" s="34" t="s">
        <v>139</v>
      </c>
      <c r="I340" s="467" t="s">
        <v>139</v>
      </c>
    </row>
    <row r="341" spans="2:9">
      <c r="B341" s="97"/>
      <c r="C341" s="755"/>
      <c r="D341" s="755"/>
      <c r="E341" s="755"/>
      <c r="F341" s="755"/>
      <c r="G341" s="755"/>
      <c r="H341" s="755"/>
      <c r="I341" s="467"/>
    </row>
    <row r="342" spans="2:9">
      <c r="B342" s="225" t="s">
        <v>1196</v>
      </c>
      <c r="C342" s="755"/>
      <c r="D342" s="755"/>
      <c r="E342" s="755"/>
      <c r="F342" s="755"/>
      <c r="G342" s="755"/>
      <c r="H342" s="755"/>
      <c r="I342" s="467"/>
    </row>
    <row r="343" spans="2:9">
      <c r="B343" s="93" t="s">
        <v>246</v>
      </c>
      <c r="C343" s="755">
        <v>1426515</v>
      </c>
      <c r="D343" s="755">
        <v>1483470</v>
      </c>
      <c r="E343" s="755">
        <v>1499263</v>
      </c>
      <c r="F343" s="755">
        <v>1526212</v>
      </c>
      <c r="G343" s="755">
        <v>1513652</v>
      </c>
      <c r="H343" s="755">
        <v>1514134</v>
      </c>
      <c r="I343" s="467">
        <v>1540311</v>
      </c>
    </row>
    <row r="344" spans="2:9">
      <c r="B344" s="97"/>
      <c r="C344" s="229"/>
      <c r="D344" s="229"/>
      <c r="E344" s="229"/>
      <c r="F344" s="229"/>
      <c r="G344" s="229"/>
      <c r="H344" s="229"/>
      <c r="I344" s="467"/>
    </row>
    <row r="345" spans="2:9">
      <c r="B345" s="44" t="s">
        <v>241</v>
      </c>
      <c r="C345" s="229"/>
      <c r="D345" s="229"/>
      <c r="E345" s="229"/>
      <c r="F345" s="229"/>
      <c r="G345" s="229"/>
      <c r="H345" s="229"/>
      <c r="I345" s="467"/>
    </row>
    <row r="346" spans="2:9">
      <c r="B346" s="44"/>
      <c r="C346" s="229"/>
      <c r="D346" s="229"/>
      <c r="E346" s="229"/>
      <c r="F346" s="229"/>
      <c r="G346" s="229"/>
      <c r="H346" s="229"/>
      <c r="I346" s="1064"/>
    </row>
    <row r="347" spans="2:9">
      <c r="B347" s="92" t="s">
        <v>413</v>
      </c>
      <c r="C347" s="229"/>
      <c r="D347" s="229"/>
      <c r="E347" s="229"/>
      <c r="F347" s="229"/>
      <c r="G347" s="229"/>
      <c r="H347" s="229"/>
      <c r="I347" s="467"/>
    </row>
    <row r="348" spans="2:9">
      <c r="B348" s="93" t="s">
        <v>246</v>
      </c>
      <c r="C348" s="231"/>
      <c r="D348" s="231"/>
      <c r="E348" s="231"/>
      <c r="F348" s="231"/>
      <c r="G348" s="231"/>
      <c r="H348" s="232"/>
      <c r="I348" s="467"/>
    </row>
    <row r="349" spans="2:9">
      <c r="B349" s="95" t="s">
        <v>247</v>
      </c>
      <c r="C349" s="34">
        <v>1620.3086367255</v>
      </c>
      <c r="D349" s="34">
        <v>1807.0327884355002</v>
      </c>
      <c r="E349" s="34" t="s">
        <v>124</v>
      </c>
      <c r="F349" s="34" t="s">
        <v>124</v>
      </c>
      <c r="G349" s="34" t="s">
        <v>124</v>
      </c>
      <c r="H349" s="34" t="s">
        <v>124</v>
      </c>
      <c r="I349" s="467" t="s">
        <v>124</v>
      </c>
    </row>
    <row r="350" spans="2:9">
      <c r="B350" s="112" t="s">
        <v>254</v>
      </c>
      <c r="C350" s="34">
        <v>204.157692</v>
      </c>
      <c r="D350" s="34">
        <v>254.42577900000001</v>
      </c>
      <c r="E350" s="34">
        <v>311.38813499999998</v>
      </c>
      <c r="F350" s="34">
        <v>364.47156000000001</v>
      </c>
      <c r="G350" s="34">
        <v>435.12380999999999</v>
      </c>
      <c r="H350" s="34">
        <v>671.11085600000001</v>
      </c>
      <c r="I350" s="467">
        <v>530.64375199999995</v>
      </c>
    </row>
    <row r="351" spans="2:9">
      <c r="B351" s="112" t="s">
        <v>255</v>
      </c>
      <c r="C351" s="34">
        <v>486.00097</v>
      </c>
      <c r="D351" s="34">
        <v>615.46925999999996</v>
      </c>
      <c r="E351" s="34">
        <v>739.680204</v>
      </c>
      <c r="F351" s="34">
        <v>898.59807699999999</v>
      </c>
      <c r="G351" s="34">
        <v>1136.512475</v>
      </c>
      <c r="H351" s="34">
        <v>1423.7926749999999</v>
      </c>
      <c r="I351" s="467">
        <v>1480.234373</v>
      </c>
    </row>
    <row r="352" spans="2:9">
      <c r="B352" s="112" t="s">
        <v>256</v>
      </c>
      <c r="C352" s="34">
        <v>678.27286900000001</v>
      </c>
      <c r="D352" s="34">
        <v>832.47627200000011</v>
      </c>
      <c r="E352" s="34" t="s">
        <v>124</v>
      </c>
      <c r="F352" s="34" t="s">
        <v>124</v>
      </c>
      <c r="G352" s="34" t="s">
        <v>124</v>
      </c>
      <c r="H352" s="34" t="s">
        <v>124</v>
      </c>
      <c r="I352" s="467" t="s">
        <v>124</v>
      </c>
    </row>
    <row r="353" spans="2:9">
      <c r="B353" s="112" t="s">
        <v>257</v>
      </c>
      <c r="C353" s="34">
        <v>499.87902300000002</v>
      </c>
      <c r="D353" s="34">
        <v>499.59355900000003</v>
      </c>
      <c r="E353" s="34">
        <v>527.21344699999997</v>
      </c>
      <c r="F353" s="34">
        <v>535.21787200000006</v>
      </c>
      <c r="G353" s="34">
        <v>562.52224699999999</v>
      </c>
      <c r="H353" s="34">
        <v>535.60473000000002</v>
      </c>
      <c r="I353" s="467">
        <v>353.01692700000001</v>
      </c>
    </row>
    <row r="354" spans="2:9">
      <c r="B354" s="112" t="s">
        <v>258</v>
      </c>
      <c r="C354" s="34">
        <v>281.18854800000003</v>
      </c>
      <c r="D354" s="34">
        <v>340.30569800000001</v>
      </c>
      <c r="E354" s="34">
        <v>416.504299</v>
      </c>
      <c r="F354" s="34">
        <v>507.67728499999998</v>
      </c>
      <c r="G354" s="34">
        <v>652.02780600000006</v>
      </c>
      <c r="H354" s="34">
        <v>845.64597100000003</v>
      </c>
      <c r="I354" s="467">
        <v>1032.9971640000001</v>
      </c>
    </row>
    <row r="355" spans="2:9">
      <c r="B355" s="112" t="s">
        <v>259</v>
      </c>
      <c r="C355" s="34">
        <v>167.14915099999999</v>
      </c>
      <c r="D355" s="34">
        <v>140.22331499999999</v>
      </c>
      <c r="E355" s="34">
        <v>140.651859</v>
      </c>
      <c r="F355" s="34">
        <v>122.86897</v>
      </c>
      <c r="G355" s="34">
        <v>109.23444000000001</v>
      </c>
      <c r="H355" s="34">
        <v>94.638724999999994</v>
      </c>
      <c r="I355" s="467">
        <v>51.407732000000003</v>
      </c>
    </row>
    <row r="356" spans="2:9">
      <c r="B356" s="112" t="s">
        <v>260</v>
      </c>
      <c r="C356" s="34" t="s">
        <v>139</v>
      </c>
      <c r="D356" s="34" t="s">
        <v>139</v>
      </c>
      <c r="E356" s="34" t="s">
        <v>139</v>
      </c>
      <c r="F356" s="34" t="s">
        <v>139</v>
      </c>
      <c r="G356" s="34" t="s">
        <v>139</v>
      </c>
      <c r="H356" s="34" t="s">
        <v>139</v>
      </c>
      <c r="I356" s="467" t="s">
        <v>139</v>
      </c>
    </row>
    <row r="357" spans="2:9">
      <c r="B357" s="107" t="s">
        <v>248</v>
      </c>
      <c r="C357" s="34" t="s">
        <v>139</v>
      </c>
      <c r="D357" s="34" t="s">
        <v>139</v>
      </c>
      <c r="E357" s="34" t="s">
        <v>139</v>
      </c>
      <c r="F357" s="34" t="s">
        <v>139</v>
      </c>
      <c r="G357" s="34" t="s">
        <v>139</v>
      </c>
      <c r="H357" s="34" t="s">
        <v>139</v>
      </c>
      <c r="I357" s="467" t="s">
        <v>139</v>
      </c>
    </row>
    <row r="358" spans="2:9">
      <c r="B358" s="112" t="s">
        <v>254</v>
      </c>
      <c r="C358" s="34" t="s">
        <v>139</v>
      </c>
      <c r="D358" s="34" t="s">
        <v>139</v>
      </c>
      <c r="E358" s="34" t="s">
        <v>139</v>
      </c>
      <c r="F358" s="34" t="s">
        <v>139</v>
      </c>
      <c r="G358" s="34" t="s">
        <v>139</v>
      </c>
      <c r="H358" s="34" t="s">
        <v>139</v>
      </c>
      <c r="I358" s="467" t="s">
        <v>139</v>
      </c>
    </row>
    <row r="359" spans="2:9">
      <c r="B359" s="112" t="s">
        <v>255</v>
      </c>
      <c r="C359" s="34" t="s">
        <v>139</v>
      </c>
      <c r="D359" s="34" t="s">
        <v>139</v>
      </c>
      <c r="E359" s="34" t="s">
        <v>139</v>
      </c>
      <c r="F359" s="34" t="s">
        <v>139</v>
      </c>
      <c r="G359" s="34" t="s">
        <v>139</v>
      </c>
      <c r="H359" s="34" t="s">
        <v>139</v>
      </c>
      <c r="I359" s="467" t="s">
        <v>139</v>
      </c>
    </row>
    <row r="360" spans="2:9">
      <c r="B360" s="112" t="s">
        <v>256</v>
      </c>
      <c r="C360" s="34" t="s">
        <v>139</v>
      </c>
      <c r="D360" s="34" t="s">
        <v>139</v>
      </c>
      <c r="E360" s="34" t="s">
        <v>139</v>
      </c>
      <c r="F360" s="34" t="s">
        <v>139</v>
      </c>
      <c r="G360" s="34" t="s">
        <v>139</v>
      </c>
      <c r="H360" s="34" t="s">
        <v>139</v>
      </c>
      <c r="I360" s="467" t="s">
        <v>139</v>
      </c>
    </row>
    <row r="361" spans="2:9">
      <c r="B361" s="112" t="s">
        <v>257</v>
      </c>
      <c r="C361" s="34" t="s">
        <v>139</v>
      </c>
      <c r="D361" s="34" t="s">
        <v>139</v>
      </c>
      <c r="E361" s="34" t="s">
        <v>139</v>
      </c>
      <c r="F361" s="34" t="s">
        <v>139</v>
      </c>
      <c r="G361" s="34" t="s">
        <v>139</v>
      </c>
      <c r="H361" s="34" t="s">
        <v>139</v>
      </c>
      <c r="I361" s="467" t="s">
        <v>139</v>
      </c>
    </row>
    <row r="362" spans="2:9">
      <c r="B362" s="112" t="s">
        <v>258</v>
      </c>
      <c r="C362" s="34" t="s">
        <v>139</v>
      </c>
      <c r="D362" s="34" t="s">
        <v>139</v>
      </c>
      <c r="E362" s="34" t="s">
        <v>139</v>
      </c>
      <c r="F362" s="34" t="s">
        <v>139</v>
      </c>
      <c r="G362" s="34" t="s">
        <v>139</v>
      </c>
      <c r="H362" s="34" t="s">
        <v>139</v>
      </c>
      <c r="I362" s="467" t="s">
        <v>139</v>
      </c>
    </row>
    <row r="363" spans="2:9">
      <c r="B363" s="112" t="s">
        <v>259</v>
      </c>
      <c r="C363" s="34" t="s">
        <v>139</v>
      </c>
      <c r="D363" s="34" t="s">
        <v>139</v>
      </c>
      <c r="E363" s="34" t="s">
        <v>139</v>
      </c>
      <c r="F363" s="34" t="s">
        <v>139</v>
      </c>
      <c r="G363" s="34" t="s">
        <v>139</v>
      </c>
      <c r="H363" s="34" t="s">
        <v>139</v>
      </c>
      <c r="I363" s="467" t="s">
        <v>139</v>
      </c>
    </row>
    <row r="364" spans="2:9">
      <c r="B364" s="112" t="s">
        <v>260</v>
      </c>
      <c r="C364" s="34" t="s">
        <v>139</v>
      </c>
      <c r="D364" s="34" t="s">
        <v>139</v>
      </c>
      <c r="E364" s="34" t="s">
        <v>139</v>
      </c>
      <c r="F364" s="34" t="s">
        <v>139</v>
      </c>
      <c r="G364" s="34" t="s">
        <v>139</v>
      </c>
      <c r="H364" s="34" t="s">
        <v>139</v>
      </c>
      <c r="I364" s="467" t="s">
        <v>139</v>
      </c>
    </row>
    <row r="365" spans="2:9">
      <c r="B365" s="47" t="s">
        <v>253</v>
      </c>
      <c r="C365" s="34" t="s">
        <v>139</v>
      </c>
      <c r="D365" s="34" t="s">
        <v>139</v>
      </c>
      <c r="E365" s="34" t="s">
        <v>139</v>
      </c>
      <c r="F365" s="34" t="s">
        <v>139</v>
      </c>
      <c r="G365" s="34" t="s">
        <v>139</v>
      </c>
      <c r="H365" s="34" t="s">
        <v>139</v>
      </c>
      <c r="I365" s="467" t="s">
        <v>139</v>
      </c>
    </row>
    <row r="366" spans="2:9" ht="15" thickBot="1">
      <c r="B366" s="47"/>
      <c r="C366" s="233"/>
      <c r="D366" s="233"/>
      <c r="E366" s="233"/>
      <c r="F366" s="233"/>
      <c r="G366" s="233"/>
      <c r="H366" s="233"/>
      <c r="I366" s="233"/>
    </row>
    <row r="367" spans="2:9" ht="15" thickTop="1">
      <c r="B367" s="1320" t="s">
        <v>1195</v>
      </c>
      <c r="C367" s="1320"/>
      <c r="D367" s="1320"/>
      <c r="E367" s="1320"/>
      <c r="F367" s="1320"/>
      <c r="G367" s="1320"/>
      <c r="H367" s="1320"/>
      <c r="I367" s="1320"/>
    </row>
    <row r="368" spans="2:9">
      <c r="B368" s="27"/>
      <c r="C368" s="203"/>
      <c r="D368" s="203"/>
      <c r="E368" s="203"/>
      <c r="F368" s="203"/>
      <c r="G368" s="203"/>
      <c r="H368" s="203"/>
      <c r="I368" s="203"/>
    </row>
    <row r="369" spans="2:9">
      <c r="B369" s="1319" t="s">
        <v>28</v>
      </c>
      <c r="C369" s="1319"/>
      <c r="D369" s="1319"/>
      <c r="E369" s="1319"/>
      <c r="F369" s="1319"/>
      <c r="G369" s="1319"/>
      <c r="H369" s="1319"/>
      <c r="I369" s="1319"/>
    </row>
    <row r="370" spans="2:9">
      <c r="B370" s="1289" t="s">
        <v>27</v>
      </c>
      <c r="C370" s="203"/>
      <c r="D370" s="203"/>
      <c r="E370" s="203"/>
      <c r="F370" s="203"/>
      <c r="G370" s="203"/>
      <c r="H370" s="203"/>
      <c r="I370" s="203"/>
    </row>
    <row r="371" spans="2:9">
      <c r="B371" s="26" t="s">
        <v>224</v>
      </c>
      <c r="C371" s="203"/>
      <c r="D371" s="203"/>
      <c r="E371" s="203"/>
      <c r="F371" s="203"/>
      <c r="G371" s="203"/>
      <c r="H371" s="203"/>
      <c r="I371" s="203"/>
    </row>
    <row r="372" spans="2:9">
      <c r="B372" s="27"/>
      <c r="C372" s="203"/>
      <c r="D372" s="203"/>
      <c r="E372" s="203"/>
      <c r="F372" s="203"/>
      <c r="G372" s="203"/>
      <c r="H372" s="203"/>
      <c r="I372" s="203"/>
    </row>
    <row r="373" spans="2:9">
      <c r="B373" s="16"/>
      <c r="C373" s="17">
        <v>2014</v>
      </c>
      <c r="D373" s="17">
        <v>2015</v>
      </c>
      <c r="E373" s="17">
        <v>2016</v>
      </c>
      <c r="F373" s="17">
        <v>2017</v>
      </c>
      <c r="G373" s="17">
        <v>2018</v>
      </c>
      <c r="H373" s="17">
        <v>2019</v>
      </c>
      <c r="I373" s="17">
        <v>2020</v>
      </c>
    </row>
    <row r="374" spans="2:9">
      <c r="B374" s="44" t="s">
        <v>226</v>
      </c>
      <c r="C374" s="234">
        <v>6361346.7825508472</v>
      </c>
      <c r="D374" s="234">
        <v>6009119.5248292312</v>
      </c>
      <c r="E374" s="234">
        <v>5858836.7105357246</v>
      </c>
      <c r="F374" s="234">
        <v>6332658.4928929685</v>
      </c>
      <c r="G374" s="234">
        <v>7301796.0807807958</v>
      </c>
      <c r="H374" s="234">
        <v>7343180.6054671658</v>
      </c>
      <c r="I374" s="1116">
        <v>14152300.156010231</v>
      </c>
    </row>
    <row r="375" spans="2:9">
      <c r="B375" s="44"/>
      <c r="C375" s="234"/>
      <c r="D375" s="234"/>
      <c r="E375" s="234"/>
      <c r="F375" s="234"/>
      <c r="G375" s="234"/>
      <c r="H375" s="234"/>
      <c r="I375" s="1116"/>
    </row>
    <row r="376" spans="2:9">
      <c r="B376" s="225" t="s">
        <v>398</v>
      </c>
      <c r="C376" s="234"/>
      <c r="D376" s="234"/>
      <c r="E376" s="234"/>
      <c r="F376" s="234"/>
      <c r="G376" s="234"/>
      <c r="H376" s="234"/>
      <c r="I376" s="1116"/>
    </row>
    <row r="377" spans="2:9">
      <c r="B377" s="93" t="s">
        <v>246</v>
      </c>
      <c r="C377" s="34">
        <v>4642254.7328018881</v>
      </c>
      <c r="D377" s="34">
        <v>4355092.402128242</v>
      </c>
      <c r="E377" s="34">
        <v>4226735.9925440922</v>
      </c>
      <c r="F377" s="34">
        <v>4500579.2812516559</v>
      </c>
      <c r="G377" s="34">
        <v>5594546.104676188</v>
      </c>
      <c r="H377" s="34">
        <v>5675498.5447553555</v>
      </c>
      <c r="I377" s="1116">
        <v>12812696.617647059</v>
      </c>
    </row>
    <row r="378" spans="2:9">
      <c r="B378" s="95" t="s">
        <v>247</v>
      </c>
      <c r="C378" s="34">
        <v>4642254.7328018881</v>
      </c>
      <c r="D378" s="34">
        <v>4355092.402128242</v>
      </c>
      <c r="E378" s="34">
        <v>4226735.9925440922</v>
      </c>
      <c r="F378" s="34">
        <v>4500579.2812516559</v>
      </c>
      <c r="G378" s="34">
        <v>5594546.104676188</v>
      </c>
      <c r="H378" s="34">
        <v>5675498.5447553555</v>
      </c>
      <c r="I378" s="1116">
        <v>12812696.617647059</v>
      </c>
    </row>
    <row r="379" spans="2:9">
      <c r="B379" s="107" t="s">
        <v>248</v>
      </c>
      <c r="C379" s="114" t="s">
        <v>139</v>
      </c>
      <c r="D379" s="114" t="s">
        <v>139</v>
      </c>
      <c r="E379" s="114" t="s">
        <v>139</v>
      </c>
      <c r="F379" s="114" t="s">
        <v>139</v>
      </c>
      <c r="G379" s="114" t="s">
        <v>139</v>
      </c>
      <c r="H379" s="114" t="s">
        <v>139</v>
      </c>
      <c r="I379" s="469" t="s">
        <v>139</v>
      </c>
    </row>
    <row r="380" spans="2:9">
      <c r="B380" s="107" t="s">
        <v>249</v>
      </c>
      <c r="C380" s="114" t="s">
        <v>139</v>
      </c>
      <c r="D380" s="114" t="s">
        <v>139</v>
      </c>
      <c r="E380" s="114" t="s">
        <v>139</v>
      </c>
      <c r="F380" s="114" t="s">
        <v>139</v>
      </c>
      <c r="G380" s="114" t="s">
        <v>139</v>
      </c>
      <c r="H380" s="114" t="s">
        <v>139</v>
      </c>
      <c r="I380" s="469" t="s">
        <v>139</v>
      </c>
    </row>
    <row r="381" spans="2:9">
      <c r="B381" s="47" t="s">
        <v>253</v>
      </c>
      <c r="C381" s="114" t="s">
        <v>139</v>
      </c>
      <c r="D381" s="114" t="s">
        <v>139</v>
      </c>
      <c r="E381" s="114" t="s">
        <v>139</v>
      </c>
      <c r="F381" s="114" t="s">
        <v>139</v>
      </c>
      <c r="G381" s="114" t="s">
        <v>139</v>
      </c>
      <c r="H381" s="114" t="s">
        <v>139</v>
      </c>
      <c r="I381" s="469" t="s">
        <v>139</v>
      </c>
    </row>
    <row r="382" spans="2:9">
      <c r="B382" s="97"/>
      <c r="C382" s="114"/>
      <c r="D382" s="114"/>
      <c r="E382" s="114"/>
      <c r="F382" s="114"/>
      <c r="G382" s="114"/>
      <c r="H382" s="114"/>
      <c r="I382" s="1116"/>
    </row>
    <row r="383" spans="2:9">
      <c r="B383" s="225" t="s">
        <v>1196</v>
      </c>
      <c r="C383" s="234"/>
      <c r="D383" s="234"/>
      <c r="E383" s="234"/>
      <c r="F383" s="234"/>
      <c r="G383" s="234"/>
      <c r="H383" s="234"/>
      <c r="I383" s="1116"/>
    </row>
    <row r="384" spans="2:9">
      <c r="B384" s="93" t="s">
        <v>246</v>
      </c>
      <c r="C384" s="234">
        <v>1719092.0497489588</v>
      </c>
      <c r="D384" s="234">
        <v>1654027.1227009899</v>
      </c>
      <c r="E384" s="234">
        <v>1632100.7179916329</v>
      </c>
      <c r="F384" s="234">
        <v>1832079.2116413133</v>
      </c>
      <c r="G384" s="234">
        <v>1707249.9761046076</v>
      </c>
      <c r="H384" s="234">
        <v>1667682.0607118104</v>
      </c>
      <c r="I384" s="1116">
        <v>1339603.5383631713</v>
      </c>
    </row>
    <row r="385" spans="2:9">
      <c r="B385" s="97"/>
      <c r="C385" s="234"/>
      <c r="D385" s="234"/>
      <c r="E385" s="234"/>
      <c r="F385" s="234"/>
      <c r="G385" s="234"/>
      <c r="H385" s="234"/>
      <c r="I385" s="1116"/>
    </row>
    <row r="386" spans="2:9">
      <c r="B386" s="44" t="s">
        <v>241</v>
      </c>
      <c r="C386" s="114"/>
      <c r="D386" s="114"/>
      <c r="E386" s="114"/>
      <c r="F386" s="114"/>
      <c r="G386" s="114"/>
      <c r="H386" s="114"/>
      <c r="I386" s="1116"/>
    </row>
    <row r="387" spans="2:9">
      <c r="B387" s="44"/>
      <c r="C387" s="34"/>
      <c r="D387" s="34"/>
      <c r="E387" s="34"/>
      <c r="F387" s="34"/>
      <c r="G387" s="34"/>
      <c r="H387" s="34"/>
      <c r="I387" s="1116"/>
    </row>
    <row r="388" spans="2:9">
      <c r="B388" s="92" t="s">
        <v>413</v>
      </c>
      <c r="C388" s="34"/>
      <c r="D388" s="34"/>
      <c r="E388" s="34"/>
      <c r="F388" s="34"/>
      <c r="G388" s="34"/>
      <c r="H388" s="34"/>
      <c r="I388" s="1116"/>
    </row>
    <row r="389" spans="2:9">
      <c r="B389" s="93" t="s">
        <v>246</v>
      </c>
      <c r="C389" s="34"/>
      <c r="D389" s="34"/>
      <c r="E389" s="34"/>
      <c r="F389" s="34"/>
      <c r="G389" s="34"/>
      <c r="H389" s="34"/>
      <c r="I389" s="1116"/>
    </row>
    <row r="390" spans="2:9">
      <c r="B390" s="95" t="s">
        <v>247</v>
      </c>
      <c r="C390" s="34">
        <v>1886840.4617020893</v>
      </c>
      <c r="D390" s="34">
        <v>1693879.4033955275</v>
      </c>
      <c r="E390" s="34" t="s">
        <v>124</v>
      </c>
      <c r="F390" s="34" t="s">
        <v>124</v>
      </c>
      <c r="G390" s="34" t="s">
        <v>124</v>
      </c>
      <c r="H390" s="34" t="s">
        <v>124</v>
      </c>
      <c r="I390" s="1064"/>
    </row>
    <row r="391" spans="2:9">
      <c r="B391" s="112" t="s">
        <v>254</v>
      </c>
      <c r="C391" s="34">
        <v>19926.833462048377</v>
      </c>
      <c r="D391" s="34">
        <v>21168.763888487407</v>
      </c>
      <c r="E391" s="34">
        <v>23737.308886049188</v>
      </c>
      <c r="F391" s="34">
        <v>27918.688797743147</v>
      </c>
      <c r="G391" s="34">
        <v>33598.765084789607</v>
      </c>
      <c r="H391" s="34">
        <v>42126.721921160613</v>
      </c>
      <c r="I391" s="1116">
        <v>33517.740409207159</v>
      </c>
    </row>
    <row r="392" spans="2:9">
      <c r="B392" s="112" t="s">
        <v>255</v>
      </c>
      <c r="C392" s="34">
        <v>16394.374239259629</v>
      </c>
      <c r="D392" s="34">
        <v>17348.553880088471</v>
      </c>
      <c r="E392" s="34">
        <v>19872.252562545764</v>
      </c>
      <c r="F392" s="34">
        <v>25048.203947274476</v>
      </c>
      <c r="G392" s="34">
        <v>30893.808203887984</v>
      </c>
      <c r="H392" s="34">
        <v>33719.598130389917</v>
      </c>
      <c r="I392" s="1116">
        <v>37988.15217391304</v>
      </c>
    </row>
    <row r="393" spans="2:9">
      <c r="B393" s="112" t="s">
        <v>256</v>
      </c>
      <c r="C393" s="34">
        <v>71962.107690002857</v>
      </c>
      <c r="D393" s="34">
        <v>71221.20593919135</v>
      </c>
      <c r="E393" s="34" t="s">
        <v>124</v>
      </c>
      <c r="F393" s="34" t="s">
        <v>124</v>
      </c>
      <c r="G393" s="34" t="s">
        <v>124</v>
      </c>
      <c r="H393" s="34" t="s">
        <v>124</v>
      </c>
      <c r="I393" s="458" t="s">
        <v>124</v>
      </c>
    </row>
    <row r="394" spans="2:9">
      <c r="B394" s="112" t="s">
        <v>257</v>
      </c>
      <c r="C394" s="233">
        <v>45044.776132492676</v>
      </c>
      <c r="D394" s="233">
        <v>40378.219947756872</v>
      </c>
      <c r="E394" s="233">
        <v>41596.62217515002</v>
      </c>
      <c r="F394" s="233">
        <v>44675.200987850818</v>
      </c>
      <c r="G394" s="233">
        <v>47360.28801663241</v>
      </c>
      <c r="H394" s="233">
        <v>42609.0727797379</v>
      </c>
      <c r="I394" s="1116">
        <v>33145.035232992261</v>
      </c>
    </row>
    <row r="395" spans="2:9">
      <c r="B395" s="112" t="s">
        <v>258</v>
      </c>
      <c r="C395" s="233">
        <v>1258137.8651124488</v>
      </c>
      <c r="D395" s="233">
        <v>1186369.0135326148</v>
      </c>
      <c r="E395" s="233">
        <v>1346239.4469499399</v>
      </c>
      <c r="F395" s="233">
        <v>1735649.8264358519</v>
      </c>
      <c r="G395" s="233">
        <v>2013881.8838954109</v>
      </c>
      <c r="H395" s="233">
        <v>2401348.5880953153</v>
      </c>
      <c r="I395" s="1116">
        <v>2669935.5613810741</v>
      </c>
    </row>
    <row r="396" spans="2:9">
      <c r="B396" s="112" t="s">
        <v>259</v>
      </c>
      <c r="C396" s="233">
        <v>511086.03509901027</v>
      </c>
      <c r="D396" s="233">
        <v>395944.13216823718</v>
      </c>
      <c r="E396" s="233">
        <v>447717.70271214988</v>
      </c>
      <c r="F396" s="233">
        <v>442575.49531813926</v>
      </c>
      <c r="G396" s="233">
        <v>478331.79960399395</v>
      </c>
      <c r="H396" s="233">
        <v>399418.46871164953</v>
      </c>
      <c r="I396" s="1116">
        <v>172467.41244620076</v>
      </c>
    </row>
    <row r="397" spans="2:9">
      <c r="B397" s="112" t="s">
        <v>260</v>
      </c>
      <c r="C397" s="233" t="s">
        <v>139</v>
      </c>
      <c r="D397" s="233" t="s">
        <v>139</v>
      </c>
      <c r="E397" s="233" t="s">
        <v>139</v>
      </c>
      <c r="F397" s="233" t="s">
        <v>139</v>
      </c>
      <c r="G397" s="233" t="s">
        <v>139</v>
      </c>
      <c r="H397" s="233" t="s">
        <v>139</v>
      </c>
      <c r="I397" s="1116" t="s">
        <v>139</v>
      </c>
    </row>
    <row r="398" spans="2:9">
      <c r="B398" s="107" t="s">
        <v>248</v>
      </c>
      <c r="C398" s="233" t="s">
        <v>139</v>
      </c>
      <c r="D398" s="233" t="s">
        <v>139</v>
      </c>
      <c r="E398" s="233" t="s">
        <v>139</v>
      </c>
      <c r="F398" s="233" t="s">
        <v>139</v>
      </c>
      <c r="G398" s="233" t="s">
        <v>139</v>
      </c>
      <c r="H398" s="233" t="s">
        <v>139</v>
      </c>
      <c r="I398" s="1116" t="s">
        <v>139</v>
      </c>
    </row>
    <row r="399" spans="2:9">
      <c r="B399" s="112" t="s">
        <v>254</v>
      </c>
      <c r="C399" s="233" t="s">
        <v>139</v>
      </c>
      <c r="D399" s="233" t="s">
        <v>139</v>
      </c>
      <c r="E399" s="233" t="s">
        <v>139</v>
      </c>
      <c r="F399" s="233" t="s">
        <v>139</v>
      </c>
      <c r="G399" s="233" t="s">
        <v>139</v>
      </c>
      <c r="H399" s="233" t="s">
        <v>139</v>
      </c>
      <c r="I399" s="1116" t="s">
        <v>139</v>
      </c>
    </row>
    <row r="400" spans="2:9">
      <c r="B400" s="112" t="s">
        <v>255</v>
      </c>
      <c r="C400" s="233" t="s">
        <v>139</v>
      </c>
      <c r="D400" s="233" t="s">
        <v>139</v>
      </c>
      <c r="E400" s="233" t="s">
        <v>139</v>
      </c>
      <c r="F400" s="233" t="s">
        <v>139</v>
      </c>
      <c r="G400" s="233" t="s">
        <v>139</v>
      </c>
      <c r="H400" s="233" t="s">
        <v>139</v>
      </c>
      <c r="I400" s="1116" t="s">
        <v>139</v>
      </c>
    </row>
    <row r="401" spans="2:9">
      <c r="B401" s="112" t="s">
        <v>256</v>
      </c>
      <c r="C401" s="233" t="s">
        <v>139</v>
      </c>
      <c r="D401" s="233" t="s">
        <v>139</v>
      </c>
      <c r="E401" s="233" t="s">
        <v>139</v>
      </c>
      <c r="F401" s="233" t="s">
        <v>139</v>
      </c>
      <c r="G401" s="233" t="s">
        <v>139</v>
      </c>
      <c r="H401" s="233" t="s">
        <v>139</v>
      </c>
      <c r="I401" s="1116" t="s">
        <v>139</v>
      </c>
    </row>
    <row r="402" spans="2:9">
      <c r="B402" s="112" t="s">
        <v>257</v>
      </c>
      <c r="C402" s="233" t="s">
        <v>139</v>
      </c>
      <c r="D402" s="233" t="s">
        <v>139</v>
      </c>
      <c r="E402" s="233" t="s">
        <v>139</v>
      </c>
      <c r="F402" s="233" t="s">
        <v>139</v>
      </c>
      <c r="G402" s="233" t="s">
        <v>139</v>
      </c>
      <c r="H402" s="233" t="s">
        <v>139</v>
      </c>
      <c r="I402" s="1116" t="s">
        <v>139</v>
      </c>
    </row>
    <row r="403" spans="2:9">
      <c r="B403" s="112" t="s">
        <v>258</v>
      </c>
      <c r="C403" s="233" t="s">
        <v>139</v>
      </c>
      <c r="D403" s="233" t="s">
        <v>139</v>
      </c>
      <c r="E403" s="233" t="s">
        <v>139</v>
      </c>
      <c r="F403" s="233" t="s">
        <v>139</v>
      </c>
      <c r="G403" s="233" t="s">
        <v>139</v>
      </c>
      <c r="H403" s="233" t="s">
        <v>139</v>
      </c>
      <c r="I403" s="1116" t="s">
        <v>139</v>
      </c>
    </row>
    <row r="404" spans="2:9">
      <c r="B404" s="112" t="s">
        <v>259</v>
      </c>
      <c r="C404" s="233" t="s">
        <v>139</v>
      </c>
      <c r="D404" s="233" t="s">
        <v>139</v>
      </c>
      <c r="E404" s="233" t="s">
        <v>139</v>
      </c>
      <c r="F404" s="233" t="s">
        <v>139</v>
      </c>
      <c r="G404" s="233" t="s">
        <v>139</v>
      </c>
      <c r="H404" s="233" t="s">
        <v>139</v>
      </c>
      <c r="I404" s="1116" t="s">
        <v>139</v>
      </c>
    </row>
    <row r="405" spans="2:9">
      <c r="B405" s="112" t="s">
        <v>260</v>
      </c>
      <c r="C405" s="233" t="s">
        <v>139</v>
      </c>
      <c r="D405" s="233" t="s">
        <v>139</v>
      </c>
      <c r="E405" s="233" t="s">
        <v>139</v>
      </c>
      <c r="F405" s="233" t="s">
        <v>139</v>
      </c>
      <c r="G405" s="233" t="s">
        <v>139</v>
      </c>
      <c r="H405" s="233" t="s">
        <v>139</v>
      </c>
      <c r="I405" s="1116" t="s">
        <v>139</v>
      </c>
    </row>
    <row r="406" spans="2:9" ht="15" thickBot="1">
      <c r="B406" s="47" t="s">
        <v>253</v>
      </c>
      <c r="C406" s="114" t="s">
        <v>139</v>
      </c>
      <c r="D406" s="114" t="s">
        <v>139</v>
      </c>
      <c r="E406" s="114" t="s">
        <v>139</v>
      </c>
      <c r="F406" s="114" t="s">
        <v>139</v>
      </c>
      <c r="G406" s="114" t="s">
        <v>139</v>
      </c>
      <c r="H406" s="114" t="s">
        <v>139</v>
      </c>
      <c r="I406" s="1116" t="s">
        <v>139</v>
      </c>
    </row>
    <row r="407" spans="2:9" ht="15" thickTop="1">
      <c r="B407" s="1320" t="s">
        <v>1195</v>
      </c>
      <c r="C407" s="1320"/>
      <c r="D407" s="1320"/>
      <c r="E407" s="1320"/>
      <c r="F407" s="1320"/>
      <c r="G407" s="1320"/>
      <c r="H407" s="1320"/>
      <c r="I407" s="1320"/>
    </row>
    <row r="408" spans="2:9">
      <c r="B408" s="27"/>
      <c r="C408" s="203"/>
      <c r="D408" s="203"/>
      <c r="E408" s="203"/>
      <c r="F408" s="203"/>
      <c r="G408" s="203"/>
      <c r="H408" s="203"/>
      <c r="I408" s="203"/>
    </row>
    <row r="409" spans="2:9">
      <c r="B409" s="1319" t="s">
        <v>34</v>
      </c>
      <c r="C409" s="1319"/>
      <c r="D409" s="1319"/>
      <c r="E409" s="1319"/>
      <c r="F409" s="1319"/>
      <c r="G409" s="1319"/>
      <c r="H409" s="1319"/>
      <c r="I409" s="1319"/>
    </row>
    <row r="410" spans="2:9">
      <c r="B410" s="1289" t="s">
        <v>33</v>
      </c>
      <c r="C410" s="203"/>
      <c r="D410" s="203"/>
      <c r="E410" s="203"/>
      <c r="F410" s="203"/>
      <c r="G410" s="203"/>
      <c r="H410" s="203"/>
      <c r="I410" s="203"/>
    </row>
    <row r="411" spans="2:9">
      <c r="B411" s="127" t="s">
        <v>172</v>
      </c>
      <c r="C411" s="203"/>
      <c r="D411" s="203"/>
      <c r="E411" s="203"/>
      <c r="F411" s="203"/>
      <c r="G411" s="203"/>
      <c r="H411" s="203"/>
      <c r="I411" s="203"/>
    </row>
    <row r="412" spans="2:9">
      <c r="B412" s="128"/>
      <c r="C412" s="203"/>
      <c r="D412" s="203"/>
      <c r="E412" s="203"/>
      <c r="F412" s="203"/>
      <c r="G412" s="203"/>
      <c r="H412" s="203"/>
      <c r="I412" s="203"/>
    </row>
    <row r="413" spans="2:9">
      <c r="B413" s="16"/>
      <c r="C413" s="17">
        <v>2014</v>
      </c>
      <c r="D413" s="17">
        <v>2015</v>
      </c>
      <c r="E413" s="17">
        <v>2016</v>
      </c>
      <c r="F413" s="17">
        <v>2017</v>
      </c>
      <c r="G413" s="17">
        <v>2018</v>
      </c>
      <c r="H413" s="17">
        <v>2019</v>
      </c>
      <c r="I413" s="17">
        <v>2020</v>
      </c>
    </row>
    <row r="414" spans="2:9">
      <c r="B414" s="129" t="s">
        <v>1197</v>
      </c>
      <c r="C414" s="233">
        <v>3</v>
      </c>
      <c r="D414" s="233">
        <v>3</v>
      </c>
      <c r="E414" s="233">
        <v>3</v>
      </c>
      <c r="F414" s="233">
        <v>3</v>
      </c>
      <c r="G414" s="233">
        <v>2</v>
      </c>
      <c r="H414" s="233">
        <v>2</v>
      </c>
      <c r="I414" s="467">
        <v>2</v>
      </c>
    </row>
    <row r="415" spans="2:9">
      <c r="B415" s="93" t="s">
        <v>88</v>
      </c>
      <c r="C415" s="233">
        <v>47</v>
      </c>
      <c r="D415" s="233">
        <v>45</v>
      </c>
      <c r="E415" s="233">
        <v>43</v>
      </c>
      <c r="F415" s="233">
        <v>39</v>
      </c>
      <c r="G415" s="233">
        <v>35</v>
      </c>
      <c r="H415" s="233">
        <v>34</v>
      </c>
      <c r="I415" s="467">
        <v>34</v>
      </c>
    </row>
    <row r="416" spans="2:9">
      <c r="B416" s="96" t="s">
        <v>157</v>
      </c>
      <c r="C416" s="233" t="s">
        <v>139</v>
      </c>
      <c r="D416" s="233" t="s">
        <v>139</v>
      </c>
      <c r="E416" s="233" t="s">
        <v>139</v>
      </c>
      <c r="F416" s="233" t="s">
        <v>139</v>
      </c>
      <c r="G416" s="233" t="s">
        <v>139</v>
      </c>
      <c r="H416" s="233" t="s">
        <v>139</v>
      </c>
      <c r="I416" s="467" t="s">
        <v>139</v>
      </c>
    </row>
    <row r="417" spans="2:9">
      <c r="B417" s="96" t="s">
        <v>280</v>
      </c>
      <c r="C417" s="233">
        <v>1</v>
      </c>
      <c r="D417" s="233">
        <v>2</v>
      </c>
      <c r="E417" s="233">
        <v>2</v>
      </c>
      <c r="F417" s="233">
        <v>2</v>
      </c>
      <c r="G417" s="233">
        <v>2</v>
      </c>
      <c r="H417" s="233">
        <v>2</v>
      </c>
      <c r="I417" s="467">
        <v>2</v>
      </c>
    </row>
    <row r="418" spans="2:9">
      <c r="B418" s="96" t="s">
        <v>162</v>
      </c>
      <c r="C418" s="233" t="s">
        <v>139</v>
      </c>
      <c r="D418" s="233" t="s">
        <v>139</v>
      </c>
      <c r="E418" s="233" t="s">
        <v>139</v>
      </c>
      <c r="F418" s="233" t="s">
        <v>139</v>
      </c>
      <c r="G418" s="233" t="s">
        <v>139</v>
      </c>
      <c r="H418" s="233" t="s">
        <v>139</v>
      </c>
      <c r="I418" s="467" t="s">
        <v>139</v>
      </c>
    </row>
    <row r="419" spans="2:9">
      <c r="B419" s="96" t="s">
        <v>549</v>
      </c>
      <c r="C419" s="233">
        <v>46</v>
      </c>
      <c r="D419" s="233">
        <v>43</v>
      </c>
      <c r="E419" s="233">
        <v>41</v>
      </c>
      <c r="F419" s="233">
        <v>37</v>
      </c>
      <c r="G419" s="233">
        <v>33</v>
      </c>
      <c r="H419" s="233">
        <v>32</v>
      </c>
      <c r="I419" s="467">
        <v>32</v>
      </c>
    </row>
    <row r="420" spans="2:9">
      <c r="B420" s="96"/>
      <c r="C420" s="233"/>
      <c r="D420" s="233"/>
      <c r="E420" s="233"/>
      <c r="F420" s="233"/>
      <c r="G420" s="233"/>
      <c r="H420" s="233"/>
      <c r="I420" s="467"/>
    </row>
    <row r="421" spans="2:9">
      <c r="B421" s="129" t="s">
        <v>1198</v>
      </c>
      <c r="C421" s="756">
        <v>3</v>
      </c>
      <c r="D421" s="756">
        <v>3</v>
      </c>
      <c r="E421" s="756">
        <v>3</v>
      </c>
      <c r="F421" s="756">
        <v>3</v>
      </c>
      <c r="G421" s="756">
        <v>2</v>
      </c>
      <c r="H421" s="756">
        <v>2</v>
      </c>
      <c r="I421" s="1126">
        <v>2</v>
      </c>
    </row>
    <row r="422" spans="2:9">
      <c r="B422" s="18" t="s">
        <v>281</v>
      </c>
      <c r="C422" s="108">
        <v>47</v>
      </c>
      <c r="D422" s="108">
        <v>45</v>
      </c>
      <c r="E422" s="108">
        <v>43</v>
      </c>
      <c r="F422" s="108">
        <v>39</v>
      </c>
      <c r="G422" s="108">
        <v>35</v>
      </c>
      <c r="H422" s="108">
        <v>34</v>
      </c>
      <c r="I422" s="554">
        <v>34</v>
      </c>
    </row>
    <row r="423" spans="2:9">
      <c r="B423" s="96" t="s">
        <v>157</v>
      </c>
      <c r="C423" s="108" t="s">
        <v>139</v>
      </c>
      <c r="D423" s="108" t="s">
        <v>139</v>
      </c>
      <c r="E423" s="108" t="s">
        <v>139</v>
      </c>
      <c r="F423" s="108" t="s">
        <v>139</v>
      </c>
      <c r="G423" s="108" t="s">
        <v>139</v>
      </c>
      <c r="H423" s="108" t="s">
        <v>139</v>
      </c>
      <c r="I423" s="554" t="s">
        <v>139</v>
      </c>
    </row>
    <row r="424" spans="2:9">
      <c r="B424" s="96" t="s">
        <v>280</v>
      </c>
      <c r="C424" s="108">
        <v>1</v>
      </c>
      <c r="D424" s="108">
        <v>2</v>
      </c>
      <c r="E424" s="108">
        <v>2</v>
      </c>
      <c r="F424" s="108">
        <v>2</v>
      </c>
      <c r="G424" s="108">
        <v>2</v>
      </c>
      <c r="H424" s="108">
        <v>2</v>
      </c>
      <c r="I424" s="554">
        <v>2</v>
      </c>
    </row>
    <row r="425" spans="2:9">
      <c r="B425" s="96" t="s">
        <v>162</v>
      </c>
      <c r="C425" s="108" t="s">
        <v>139</v>
      </c>
      <c r="D425" s="108" t="s">
        <v>139</v>
      </c>
      <c r="E425" s="108" t="s">
        <v>139</v>
      </c>
      <c r="F425" s="108" t="s">
        <v>139</v>
      </c>
      <c r="G425" s="108" t="s">
        <v>139</v>
      </c>
      <c r="H425" s="108" t="s">
        <v>139</v>
      </c>
      <c r="I425" s="554" t="s">
        <v>139</v>
      </c>
    </row>
    <row r="426" spans="2:9">
      <c r="B426" s="96" t="s">
        <v>550</v>
      </c>
      <c r="C426" s="108">
        <v>46</v>
      </c>
      <c r="D426" s="108">
        <v>43</v>
      </c>
      <c r="E426" s="108">
        <v>41</v>
      </c>
      <c r="F426" s="108">
        <v>37</v>
      </c>
      <c r="G426" s="108">
        <v>33</v>
      </c>
      <c r="H426" s="108">
        <v>32</v>
      </c>
      <c r="I426" s="554">
        <v>32</v>
      </c>
    </row>
    <row r="427" spans="2:9">
      <c r="B427" s="96"/>
      <c r="C427" s="132"/>
      <c r="D427" s="132"/>
      <c r="E427" s="132"/>
      <c r="F427" s="132"/>
      <c r="G427" s="132"/>
      <c r="H427" s="132"/>
      <c r="I427" s="132"/>
    </row>
    <row r="428" spans="2:9">
      <c r="B428" s="96" t="s">
        <v>551</v>
      </c>
      <c r="C428" s="132" t="s">
        <v>139</v>
      </c>
      <c r="D428" s="132" t="s">
        <v>139</v>
      </c>
      <c r="E428" s="132" t="s">
        <v>139</v>
      </c>
      <c r="F428" s="132" t="s">
        <v>139</v>
      </c>
      <c r="G428" s="132" t="s">
        <v>139</v>
      </c>
      <c r="H428" s="132" t="s">
        <v>139</v>
      </c>
      <c r="I428" s="132" t="s">
        <v>139</v>
      </c>
    </row>
    <row r="429" spans="2:9">
      <c r="B429" s="96" t="s">
        <v>157</v>
      </c>
      <c r="C429" s="132" t="s">
        <v>139</v>
      </c>
      <c r="D429" s="132" t="s">
        <v>139</v>
      </c>
      <c r="E429" s="132" t="s">
        <v>139</v>
      </c>
      <c r="F429" s="132" t="s">
        <v>139</v>
      </c>
      <c r="G429" s="132" t="s">
        <v>139</v>
      </c>
      <c r="H429" s="132" t="s">
        <v>139</v>
      </c>
      <c r="I429" s="132" t="s">
        <v>139</v>
      </c>
    </row>
    <row r="430" spans="2:9">
      <c r="B430" s="96" t="s">
        <v>280</v>
      </c>
      <c r="C430" s="132" t="s">
        <v>139</v>
      </c>
      <c r="D430" s="132" t="s">
        <v>139</v>
      </c>
      <c r="E430" s="132" t="s">
        <v>139</v>
      </c>
      <c r="F430" s="132" t="s">
        <v>139</v>
      </c>
      <c r="G430" s="132" t="s">
        <v>139</v>
      </c>
      <c r="H430" s="132" t="s">
        <v>139</v>
      </c>
      <c r="I430" s="132" t="s">
        <v>139</v>
      </c>
    </row>
    <row r="431" spans="2:9">
      <c r="B431" s="96" t="s">
        <v>162</v>
      </c>
      <c r="C431" s="132" t="s">
        <v>139</v>
      </c>
      <c r="D431" s="132" t="s">
        <v>139</v>
      </c>
      <c r="E431" s="132" t="s">
        <v>139</v>
      </c>
      <c r="F431" s="132" t="s">
        <v>139</v>
      </c>
      <c r="G431" s="132" t="s">
        <v>139</v>
      </c>
      <c r="H431" s="132" t="s">
        <v>139</v>
      </c>
      <c r="I431" s="132" t="s">
        <v>139</v>
      </c>
    </row>
    <row r="432" spans="2:9" ht="15" thickBot="1">
      <c r="B432" s="96" t="s">
        <v>516</v>
      </c>
      <c r="C432" s="132" t="s">
        <v>139</v>
      </c>
      <c r="D432" s="132" t="s">
        <v>139</v>
      </c>
      <c r="E432" s="132" t="s">
        <v>139</v>
      </c>
      <c r="F432" s="132" t="s">
        <v>139</v>
      </c>
      <c r="G432" s="132" t="s">
        <v>139</v>
      </c>
      <c r="H432" s="132" t="s">
        <v>139</v>
      </c>
      <c r="I432" s="132" t="s">
        <v>139</v>
      </c>
    </row>
    <row r="433" spans="2:9" ht="15" thickTop="1">
      <c r="B433" s="1320" t="s">
        <v>1193</v>
      </c>
      <c r="C433" s="1320"/>
      <c r="D433" s="1320"/>
      <c r="E433" s="1320"/>
      <c r="F433" s="1320"/>
      <c r="G433" s="1320"/>
      <c r="H433" s="1320"/>
      <c r="I433" s="1320"/>
    </row>
    <row r="434" spans="2:9">
      <c r="B434" s="134"/>
      <c r="C434" s="203"/>
      <c r="D434" s="203"/>
      <c r="E434" s="203"/>
      <c r="F434" s="203"/>
      <c r="G434" s="203"/>
      <c r="H434" s="203"/>
      <c r="I434" s="203"/>
    </row>
    <row r="435" spans="2:9">
      <c r="B435" s="1319" t="s">
        <v>36</v>
      </c>
      <c r="C435" s="1319"/>
      <c r="D435" s="1319"/>
      <c r="E435" s="1319"/>
      <c r="F435" s="1319"/>
      <c r="G435" s="1319"/>
      <c r="H435" s="1319"/>
      <c r="I435" s="1319"/>
    </row>
    <row r="436" spans="2:9">
      <c r="B436" s="1289" t="s">
        <v>35</v>
      </c>
      <c r="C436" s="235"/>
      <c r="D436" s="235"/>
      <c r="E436" s="235"/>
      <c r="F436" s="235"/>
      <c r="G436" s="235"/>
      <c r="H436" s="235"/>
      <c r="I436" s="235"/>
    </row>
    <row r="437" spans="2:9">
      <c r="B437" s="127" t="s">
        <v>288</v>
      </c>
      <c r="C437" s="203"/>
      <c r="D437" s="203"/>
      <c r="E437" s="203"/>
      <c r="F437" s="203"/>
      <c r="G437" s="203"/>
      <c r="H437" s="203"/>
      <c r="I437" s="203"/>
    </row>
    <row r="438" spans="2:9">
      <c r="B438" s="134"/>
      <c r="C438" s="203"/>
      <c r="D438" s="203"/>
      <c r="E438" s="203"/>
      <c r="F438" s="203"/>
      <c r="G438" s="203"/>
      <c r="H438" s="203"/>
      <c r="I438" s="203"/>
    </row>
    <row r="439" spans="2:9">
      <c r="B439" s="16"/>
      <c r="C439" s="17">
        <v>2014</v>
      </c>
      <c r="D439" s="17">
        <v>2015</v>
      </c>
      <c r="E439" s="17">
        <v>2016</v>
      </c>
      <c r="F439" s="17">
        <v>2017</v>
      </c>
      <c r="G439" s="17">
        <v>2018</v>
      </c>
      <c r="H439" s="17">
        <v>2019</v>
      </c>
      <c r="I439" s="17">
        <v>2020</v>
      </c>
    </row>
    <row r="440" spans="2:9">
      <c r="B440" s="129" t="s">
        <v>1197</v>
      </c>
      <c r="C440" s="203"/>
      <c r="D440" s="203"/>
      <c r="E440" s="203"/>
      <c r="F440" s="203"/>
      <c r="G440" s="203"/>
      <c r="H440" s="203"/>
      <c r="I440" s="203"/>
    </row>
    <row r="441" spans="2:9">
      <c r="B441" s="93" t="s">
        <v>290</v>
      </c>
      <c r="C441" s="36">
        <v>364</v>
      </c>
      <c r="D441" s="36">
        <v>358</v>
      </c>
      <c r="E441" s="36">
        <v>349</v>
      </c>
      <c r="F441" s="36">
        <v>343</v>
      </c>
      <c r="G441" s="36">
        <v>340</v>
      </c>
      <c r="H441" s="36">
        <v>347</v>
      </c>
      <c r="I441" s="36">
        <v>348</v>
      </c>
    </row>
    <row r="442" spans="2:9">
      <c r="B442" s="96" t="s">
        <v>291</v>
      </c>
      <c r="C442" s="36">
        <v>134</v>
      </c>
      <c r="D442" s="36">
        <v>135</v>
      </c>
      <c r="E442" s="36">
        <v>135</v>
      </c>
      <c r="F442" s="36">
        <v>131</v>
      </c>
      <c r="G442" s="36">
        <v>135</v>
      </c>
      <c r="H442" s="36">
        <v>144</v>
      </c>
      <c r="I442" s="36">
        <v>154</v>
      </c>
    </row>
    <row r="443" spans="2:9">
      <c r="B443" s="136" t="s">
        <v>552</v>
      </c>
      <c r="C443" s="36">
        <v>12</v>
      </c>
      <c r="D443" s="36">
        <v>9</v>
      </c>
      <c r="E443" s="36">
        <v>10</v>
      </c>
      <c r="F443" s="36">
        <v>10</v>
      </c>
      <c r="G443" s="36">
        <v>13</v>
      </c>
      <c r="H443" s="36">
        <v>11</v>
      </c>
      <c r="I443" s="36">
        <v>9</v>
      </c>
    </row>
    <row r="444" spans="2:9">
      <c r="B444" s="136" t="s">
        <v>553</v>
      </c>
      <c r="C444" s="36">
        <v>122</v>
      </c>
      <c r="D444" s="36">
        <v>126</v>
      </c>
      <c r="E444" s="36">
        <v>125</v>
      </c>
      <c r="F444" s="36">
        <v>121</v>
      </c>
      <c r="G444" s="36">
        <v>122</v>
      </c>
      <c r="H444" s="36">
        <v>133</v>
      </c>
      <c r="I444" s="36">
        <v>145</v>
      </c>
    </row>
    <row r="445" spans="2:9">
      <c r="B445" s="96" t="s">
        <v>520</v>
      </c>
      <c r="C445" s="36">
        <v>230</v>
      </c>
      <c r="D445" s="36">
        <v>223</v>
      </c>
      <c r="E445" s="36">
        <v>214</v>
      </c>
      <c r="F445" s="36">
        <v>212</v>
      </c>
      <c r="G445" s="36">
        <v>205</v>
      </c>
      <c r="H445" s="36">
        <v>203</v>
      </c>
      <c r="I445" s="36">
        <v>194</v>
      </c>
    </row>
    <row r="446" spans="2:9" ht="15" thickBot="1">
      <c r="B446" s="133" t="s">
        <v>554</v>
      </c>
      <c r="C446" s="23" t="s">
        <v>139</v>
      </c>
      <c r="D446" s="23" t="s">
        <v>139</v>
      </c>
      <c r="E446" s="23" t="s">
        <v>139</v>
      </c>
      <c r="F446" s="23" t="s">
        <v>139</v>
      </c>
      <c r="G446" s="23" t="s">
        <v>139</v>
      </c>
      <c r="H446" s="23" t="s">
        <v>139</v>
      </c>
      <c r="I446" s="23" t="s">
        <v>139</v>
      </c>
    </row>
    <row r="447" spans="2:9" ht="15" thickTop="1">
      <c r="B447" s="1320" t="s">
        <v>1199</v>
      </c>
      <c r="C447" s="1320"/>
      <c r="D447" s="1320"/>
      <c r="E447" s="1320"/>
      <c r="F447" s="1320"/>
      <c r="G447" s="1320"/>
      <c r="H447" s="1320"/>
      <c r="I447" s="1320"/>
    </row>
    <row r="448" spans="2:9">
      <c r="B448" s="141"/>
      <c r="C448" s="203"/>
      <c r="D448" s="203"/>
      <c r="E448" s="203"/>
      <c r="F448" s="203"/>
      <c r="G448" s="203"/>
      <c r="H448" s="203"/>
      <c r="I448" s="203"/>
    </row>
    <row r="449" spans="2:9">
      <c r="B449" s="1319" t="s">
        <v>38</v>
      </c>
      <c r="C449" s="1319"/>
      <c r="D449" s="1319"/>
      <c r="E449" s="1319"/>
      <c r="F449" s="1319"/>
      <c r="G449" s="1319"/>
      <c r="H449" s="1319"/>
      <c r="I449" s="1319"/>
    </row>
    <row r="450" spans="2:9">
      <c r="B450" s="1289" t="s">
        <v>37</v>
      </c>
      <c r="C450" s="203"/>
      <c r="D450" s="203"/>
      <c r="E450" s="203"/>
      <c r="F450" s="203"/>
      <c r="G450" s="203"/>
      <c r="H450" s="203"/>
      <c r="I450" s="203"/>
    </row>
    <row r="451" spans="2:9">
      <c r="B451" s="142" t="s">
        <v>115</v>
      </c>
      <c r="C451" s="203"/>
      <c r="D451" s="203"/>
      <c r="E451" s="203"/>
      <c r="F451" s="203"/>
      <c r="G451" s="203"/>
      <c r="H451" s="203"/>
      <c r="I451" s="203"/>
    </row>
    <row r="452" spans="2:9">
      <c r="B452" s="143"/>
      <c r="C452" s="203"/>
      <c r="D452" s="203"/>
      <c r="E452" s="203"/>
      <c r="F452" s="203"/>
      <c r="G452" s="203"/>
      <c r="H452" s="203"/>
      <c r="I452" s="203"/>
    </row>
    <row r="453" spans="2:9">
      <c r="B453" s="16"/>
      <c r="C453" s="17">
        <v>2014</v>
      </c>
      <c r="D453" s="17">
        <v>2015</v>
      </c>
      <c r="E453" s="17">
        <v>2016</v>
      </c>
      <c r="F453" s="17">
        <v>2017</v>
      </c>
      <c r="G453" s="17">
        <v>2018</v>
      </c>
      <c r="H453" s="17">
        <v>2019</v>
      </c>
      <c r="I453" s="17">
        <v>2020</v>
      </c>
    </row>
    <row r="454" spans="2:9">
      <c r="B454" s="129" t="s">
        <v>1197</v>
      </c>
      <c r="C454" s="203"/>
      <c r="D454" s="203"/>
      <c r="E454" s="203"/>
      <c r="F454" s="203"/>
      <c r="G454" s="203"/>
      <c r="H454" s="203"/>
      <c r="I454" s="203"/>
    </row>
    <row r="455" spans="2:9" ht="15" thickBot="1">
      <c r="B455" s="93" t="s">
        <v>304</v>
      </c>
      <c r="C455" s="205">
        <v>233041.93750205802</v>
      </c>
      <c r="D455" s="205">
        <v>190625.41776232081</v>
      </c>
      <c r="E455" s="205">
        <v>209857.27045212727</v>
      </c>
      <c r="F455" s="205">
        <v>294327.0472351354</v>
      </c>
      <c r="G455" s="205">
        <v>249802.11013526138</v>
      </c>
      <c r="H455" s="205">
        <v>205797.76530310762</v>
      </c>
      <c r="I455" s="205">
        <f>131122362/782</f>
        <v>167675.65473145779</v>
      </c>
    </row>
    <row r="456" spans="2:9" ht="15" thickTop="1">
      <c r="B456" s="1320" t="s">
        <v>1200</v>
      </c>
      <c r="C456" s="1320"/>
      <c r="D456" s="1320"/>
      <c r="E456" s="1320"/>
      <c r="F456" s="1320"/>
      <c r="G456" s="1320"/>
      <c r="H456" s="1320"/>
      <c r="I456" s="1320"/>
    </row>
    <row r="457" spans="2:9">
      <c r="B457" s="1316"/>
      <c r="C457" s="1316"/>
      <c r="D457" s="1316"/>
      <c r="E457" s="1316"/>
      <c r="F457" s="1316"/>
      <c r="G457" s="1316"/>
      <c r="H457" s="1316"/>
      <c r="I457" s="1316"/>
    </row>
    <row r="458" spans="2:9">
      <c r="B458" s="27"/>
      <c r="C458" s="203"/>
      <c r="D458" s="203"/>
      <c r="E458" s="203"/>
      <c r="F458" s="203"/>
      <c r="G458" s="203"/>
      <c r="H458" s="203"/>
      <c r="I458" s="203"/>
    </row>
    <row r="459" spans="2:9">
      <c r="B459" s="1319" t="s">
        <v>40</v>
      </c>
      <c r="C459" s="1319"/>
      <c r="D459" s="1319"/>
      <c r="E459" s="1319"/>
      <c r="F459" s="1319"/>
      <c r="G459" s="1319"/>
      <c r="H459" s="1319"/>
      <c r="I459" s="1319"/>
    </row>
    <row r="460" spans="2:9">
      <c r="B460" s="1289" t="s">
        <v>39</v>
      </c>
      <c r="C460" s="203"/>
      <c r="D460" s="203"/>
      <c r="E460" s="203"/>
      <c r="F460" s="203"/>
      <c r="G460" s="203"/>
      <c r="H460" s="203"/>
      <c r="I460" s="203"/>
    </row>
    <row r="461" spans="2:9">
      <c r="B461" s="142" t="s">
        <v>271</v>
      </c>
      <c r="C461" s="203"/>
      <c r="D461" s="203"/>
      <c r="E461" s="203"/>
      <c r="F461" s="203"/>
      <c r="G461" s="203"/>
      <c r="H461" s="203"/>
      <c r="I461" s="203"/>
    </row>
    <row r="462" spans="2:9">
      <c r="B462" s="141"/>
      <c r="C462" s="203"/>
      <c r="D462" s="203"/>
      <c r="E462" s="203"/>
      <c r="F462" s="203"/>
      <c r="G462" s="203"/>
      <c r="H462" s="203"/>
      <c r="I462" s="203"/>
    </row>
    <row r="463" spans="2:9">
      <c r="B463" s="16"/>
      <c r="C463" s="17">
        <v>2014</v>
      </c>
      <c r="D463" s="17">
        <v>2015</v>
      </c>
      <c r="E463" s="17">
        <v>2016</v>
      </c>
      <c r="F463" s="17">
        <v>2017</v>
      </c>
      <c r="G463" s="17">
        <v>2018</v>
      </c>
      <c r="H463" s="17">
        <v>2019</v>
      </c>
      <c r="I463" s="17">
        <v>2020</v>
      </c>
    </row>
    <row r="464" spans="2:9">
      <c r="B464" s="92" t="s">
        <v>536</v>
      </c>
      <c r="C464" s="203"/>
      <c r="D464" s="203"/>
      <c r="E464" s="203"/>
      <c r="F464" s="203"/>
      <c r="G464" s="203"/>
      <c r="H464" s="203"/>
      <c r="I464" s="203"/>
    </row>
    <row r="465" spans="2:9">
      <c r="B465" s="93" t="s">
        <v>306</v>
      </c>
      <c r="C465" s="36">
        <v>1642.4625000000001</v>
      </c>
      <c r="D465" s="36">
        <v>1653.0409999999999</v>
      </c>
      <c r="E465" s="36">
        <v>1708.098</v>
      </c>
      <c r="F465" s="36">
        <v>1755.1949999999999</v>
      </c>
      <c r="G465" s="36">
        <v>1634.1869999999999</v>
      </c>
      <c r="H465" s="36">
        <v>1617.9</v>
      </c>
      <c r="I465" s="36">
        <v>1497.48</v>
      </c>
    </row>
    <row r="466" spans="2:9">
      <c r="B466" s="96" t="s">
        <v>291</v>
      </c>
      <c r="C466" s="36" t="s">
        <v>139</v>
      </c>
      <c r="D466" s="36" t="s">
        <v>139</v>
      </c>
      <c r="E466" s="36" t="s">
        <v>139</v>
      </c>
      <c r="F466" s="36" t="s">
        <v>139</v>
      </c>
      <c r="G466" s="36" t="s">
        <v>139</v>
      </c>
      <c r="H466" s="36" t="s">
        <v>139</v>
      </c>
      <c r="I466" s="36" t="s">
        <v>139</v>
      </c>
    </row>
    <row r="467" spans="2:9" ht="15.6">
      <c r="B467" s="136" t="s">
        <v>518</v>
      </c>
      <c r="C467" s="36" t="s">
        <v>139</v>
      </c>
      <c r="D467" s="36" t="s">
        <v>139</v>
      </c>
      <c r="E467" s="36" t="s">
        <v>139</v>
      </c>
      <c r="F467" s="36" t="s">
        <v>139</v>
      </c>
      <c r="G467" s="36" t="s">
        <v>139</v>
      </c>
      <c r="H467" s="36" t="s">
        <v>139</v>
      </c>
      <c r="I467" s="36" t="s">
        <v>139</v>
      </c>
    </row>
    <row r="468" spans="2:9" ht="15.6">
      <c r="B468" s="136" t="s">
        <v>519</v>
      </c>
      <c r="C468" s="36" t="s">
        <v>139</v>
      </c>
      <c r="D468" s="36" t="s">
        <v>139</v>
      </c>
      <c r="E468" s="36" t="s">
        <v>139</v>
      </c>
      <c r="F468" s="36" t="s">
        <v>139</v>
      </c>
      <c r="G468" s="36" t="s">
        <v>139</v>
      </c>
      <c r="H468" s="36" t="s">
        <v>139</v>
      </c>
      <c r="I468" s="36" t="s">
        <v>139</v>
      </c>
    </row>
    <row r="469" spans="2:9">
      <c r="B469" s="96" t="s">
        <v>294</v>
      </c>
      <c r="C469" s="36" t="s">
        <v>139</v>
      </c>
      <c r="D469" s="36" t="s">
        <v>139</v>
      </c>
      <c r="E469" s="36" t="s">
        <v>139</v>
      </c>
      <c r="F469" s="36" t="s">
        <v>139</v>
      </c>
      <c r="G469" s="36" t="s">
        <v>139</v>
      </c>
      <c r="H469" s="36" t="s">
        <v>139</v>
      </c>
      <c r="I469" s="36" t="s">
        <v>139</v>
      </c>
    </row>
    <row r="470" spans="2:9" ht="15.6">
      <c r="B470" s="96" t="s">
        <v>322</v>
      </c>
      <c r="C470" s="36" t="s">
        <v>139</v>
      </c>
      <c r="D470" s="36" t="s">
        <v>139</v>
      </c>
      <c r="E470" s="36" t="s">
        <v>139</v>
      </c>
      <c r="F470" s="36" t="s">
        <v>139</v>
      </c>
      <c r="G470" s="36" t="s">
        <v>139</v>
      </c>
      <c r="H470" s="36" t="s">
        <v>139</v>
      </c>
      <c r="I470" s="36" t="s">
        <v>139</v>
      </c>
    </row>
    <row r="471" spans="2:9">
      <c r="B471" s="96"/>
      <c r="C471" s="86"/>
      <c r="D471" s="86"/>
      <c r="E471" s="86"/>
      <c r="F471" s="86"/>
      <c r="G471" s="86"/>
      <c r="H471" s="86"/>
      <c r="I471" s="86"/>
    </row>
    <row r="472" spans="2:9">
      <c r="B472" s="93" t="s">
        <v>308</v>
      </c>
      <c r="C472" s="86" t="s">
        <v>139</v>
      </c>
      <c r="D472" s="86" t="s">
        <v>139</v>
      </c>
      <c r="E472" s="86" t="s">
        <v>139</v>
      </c>
      <c r="F472" s="86" t="s">
        <v>139</v>
      </c>
      <c r="G472" s="86" t="s">
        <v>139</v>
      </c>
      <c r="H472" s="86" t="s">
        <v>139</v>
      </c>
      <c r="I472" s="86" t="s">
        <v>139</v>
      </c>
    </row>
    <row r="473" spans="2:9">
      <c r="B473" s="96" t="s">
        <v>309</v>
      </c>
      <c r="C473" s="86" t="s">
        <v>139</v>
      </c>
      <c r="D473" s="86" t="s">
        <v>139</v>
      </c>
      <c r="E473" s="86" t="s">
        <v>139</v>
      </c>
      <c r="F473" s="86" t="s">
        <v>139</v>
      </c>
      <c r="G473" s="86" t="s">
        <v>139</v>
      </c>
      <c r="H473" s="86" t="s">
        <v>139</v>
      </c>
      <c r="I473" s="86" t="s">
        <v>139</v>
      </c>
    </row>
    <row r="474" spans="2:9">
      <c r="B474" s="96" t="s">
        <v>310</v>
      </c>
      <c r="C474" s="86" t="s">
        <v>139</v>
      </c>
      <c r="D474" s="86" t="s">
        <v>139</v>
      </c>
      <c r="E474" s="86" t="s">
        <v>139</v>
      </c>
      <c r="F474" s="86" t="s">
        <v>139</v>
      </c>
      <c r="G474" s="86" t="s">
        <v>139</v>
      </c>
      <c r="H474" s="86" t="s">
        <v>139</v>
      </c>
      <c r="I474" s="86" t="s">
        <v>139</v>
      </c>
    </row>
    <row r="475" spans="2:9">
      <c r="B475" s="96" t="s">
        <v>311</v>
      </c>
      <c r="C475" s="86" t="s">
        <v>139</v>
      </c>
      <c r="D475" s="86" t="s">
        <v>139</v>
      </c>
      <c r="E475" s="86" t="s">
        <v>139</v>
      </c>
      <c r="F475" s="86" t="s">
        <v>139</v>
      </c>
      <c r="G475" s="86" t="s">
        <v>139</v>
      </c>
      <c r="H475" s="86" t="s">
        <v>139</v>
      </c>
      <c r="I475" s="86" t="s">
        <v>139</v>
      </c>
    </row>
    <row r="476" spans="2:9">
      <c r="B476" s="96" t="s">
        <v>312</v>
      </c>
      <c r="C476" s="86" t="s">
        <v>139</v>
      </c>
      <c r="D476" s="86" t="s">
        <v>139</v>
      </c>
      <c r="E476" s="86" t="s">
        <v>139</v>
      </c>
      <c r="F476" s="86" t="s">
        <v>139</v>
      </c>
      <c r="G476" s="86" t="s">
        <v>139</v>
      </c>
      <c r="H476" s="86" t="s">
        <v>139</v>
      </c>
      <c r="I476" s="86" t="s">
        <v>139</v>
      </c>
    </row>
    <row r="477" spans="2:9">
      <c r="B477" s="96" t="s">
        <v>313</v>
      </c>
      <c r="C477" s="86" t="s">
        <v>139</v>
      </c>
      <c r="D477" s="86" t="s">
        <v>139</v>
      </c>
      <c r="E477" s="86" t="s">
        <v>139</v>
      </c>
      <c r="F477" s="86" t="s">
        <v>139</v>
      </c>
      <c r="G477" s="86" t="s">
        <v>139</v>
      </c>
      <c r="H477" s="86" t="s">
        <v>139</v>
      </c>
      <c r="I477" s="86" t="s">
        <v>139</v>
      </c>
    </row>
    <row r="478" spans="2:9" ht="15" thickBot="1">
      <c r="B478" s="133" t="s">
        <v>314</v>
      </c>
      <c r="C478" s="86" t="s">
        <v>139</v>
      </c>
      <c r="D478" s="86" t="s">
        <v>139</v>
      </c>
      <c r="E478" s="86" t="s">
        <v>139</v>
      </c>
      <c r="F478" s="86" t="s">
        <v>139</v>
      </c>
      <c r="G478" s="86" t="s">
        <v>139</v>
      </c>
      <c r="H478" s="86" t="s">
        <v>139</v>
      </c>
      <c r="I478" s="86" t="s">
        <v>139</v>
      </c>
    </row>
    <row r="479" spans="2:9" ht="15" thickTop="1">
      <c r="B479" s="1320" t="s">
        <v>1203</v>
      </c>
      <c r="C479" s="1320"/>
      <c r="D479" s="1320"/>
      <c r="E479" s="1320"/>
      <c r="F479" s="1320"/>
      <c r="G479" s="1320"/>
      <c r="H479" s="1320"/>
      <c r="I479" s="1320"/>
    </row>
    <row r="480" spans="2:9">
      <c r="B480" s="143"/>
      <c r="C480" s="203"/>
      <c r="D480" s="203"/>
      <c r="E480" s="203"/>
      <c r="F480" s="203"/>
      <c r="G480" s="203"/>
      <c r="H480" s="203"/>
      <c r="I480" s="203"/>
    </row>
    <row r="481" spans="2:9">
      <c r="B481" s="1319" t="s">
        <v>42</v>
      </c>
      <c r="C481" s="1319"/>
      <c r="D481" s="1319"/>
      <c r="E481" s="1319"/>
      <c r="F481" s="1319"/>
      <c r="G481" s="1319"/>
      <c r="H481" s="1319"/>
      <c r="I481" s="1319"/>
    </row>
    <row r="482" spans="2:9">
      <c r="B482" s="1289" t="s">
        <v>41</v>
      </c>
      <c r="C482" s="203"/>
      <c r="D482" s="203"/>
      <c r="E482" s="203"/>
      <c r="F482" s="203"/>
      <c r="G482" s="203"/>
      <c r="H482" s="203"/>
      <c r="I482" s="203"/>
    </row>
    <row r="483" spans="2:9">
      <c r="B483" s="142" t="s">
        <v>318</v>
      </c>
      <c r="C483" s="203"/>
      <c r="D483" s="203"/>
      <c r="E483" s="203"/>
      <c r="F483" s="203"/>
      <c r="G483" s="203"/>
      <c r="H483" s="203"/>
      <c r="I483" s="203"/>
    </row>
    <row r="484" spans="2:9">
      <c r="B484" s="142"/>
      <c r="C484" s="203"/>
      <c r="D484" s="203"/>
      <c r="E484" s="203"/>
      <c r="F484" s="203"/>
      <c r="G484" s="203"/>
      <c r="H484" s="203"/>
      <c r="I484" s="203"/>
    </row>
    <row r="485" spans="2:9">
      <c r="B485" s="16"/>
      <c r="C485" s="17">
        <v>2014</v>
      </c>
      <c r="D485" s="17">
        <v>2015</v>
      </c>
      <c r="E485" s="17">
        <v>2016</v>
      </c>
      <c r="F485" s="17">
        <v>2017</v>
      </c>
      <c r="G485" s="17">
        <v>2018</v>
      </c>
      <c r="H485" s="17">
        <v>2019</v>
      </c>
      <c r="I485" s="17">
        <v>2020</v>
      </c>
    </row>
    <row r="486" spans="2:9">
      <c r="B486" s="92" t="s">
        <v>536</v>
      </c>
      <c r="C486" s="203"/>
      <c r="D486" s="203"/>
      <c r="E486" s="203"/>
      <c r="F486" s="203"/>
      <c r="G486" s="203"/>
      <c r="H486" s="203"/>
      <c r="I486" s="203"/>
    </row>
    <row r="487" spans="2:9">
      <c r="B487" s="93" t="s">
        <v>319</v>
      </c>
      <c r="C487" s="36">
        <v>1877516.1057104846</v>
      </c>
      <c r="D487" s="36">
        <v>1718845.8996803968</v>
      </c>
      <c r="E487" s="36">
        <v>1824494.700076415</v>
      </c>
      <c r="F487" s="36">
        <v>2389563.355267778</v>
      </c>
      <c r="G487" s="36">
        <v>2590997.6210340681</v>
      </c>
      <c r="H487" s="36">
        <v>2710277.1354807857</v>
      </c>
      <c r="I487" s="36">
        <f>2191554138/782</f>
        <v>2802498.8976982096</v>
      </c>
    </row>
    <row r="488" spans="2:9">
      <c r="B488" s="96" t="s">
        <v>291</v>
      </c>
      <c r="C488" s="34" t="s">
        <v>139</v>
      </c>
      <c r="D488" s="34" t="s">
        <v>139</v>
      </c>
      <c r="E488" s="34" t="s">
        <v>139</v>
      </c>
      <c r="F488" s="34" t="s">
        <v>139</v>
      </c>
      <c r="G488" s="34" t="s">
        <v>139</v>
      </c>
      <c r="H488" s="34" t="s">
        <v>139</v>
      </c>
      <c r="I488" s="458" t="s">
        <v>139</v>
      </c>
    </row>
    <row r="489" spans="2:9">
      <c r="B489" s="136" t="s">
        <v>552</v>
      </c>
      <c r="C489" s="34" t="s">
        <v>139</v>
      </c>
      <c r="D489" s="34" t="s">
        <v>139</v>
      </c>
      <c r="E489" s="34" t="s">
        <v>139</v>
      </c>
      <c r="F489" s="34" t="s">
        <v>139</v>
      </c>
      <c r="G489" s="34" t="s">
        <v>139</v>
      </c>
      <c r="H489" s="34" t="s">
        <v>139</v>
      </c>
      <c r="I489" s="458" t="s">
        <v>139</v>
      </c>
    </row>
    <row r="490" spans="2:9">
      <c r="B490" s="136" t="s">
        <v>553</v>
      </c>
      <c r="C490" s="34" t="s">
        <v>139</v>
      </c>
      <c r="D490" s="34" t="s">
        <v>139</v>
      </c>
      <c r="E490" s="34" t="s">
        <v>139</v>
      </c>
      <c r="F490" s="34" t="s">
        <v>139</v>
      </c>
      <c r="G490" s="34" t="s">
        <v>139</v>
      </c>
      <c r="H490" s="34" t="s">
        <v>139</v>
      </c>
      <c r="I490" s="458" t="s">
        <v>139</v>
      </c>
    </row>
    <row r="491" spans="2:9">
      <c r="B491" s="96" t="s">
        <v>294</v>
      </c>
      <c r="C491" s="34" t="s">
        <v>139</v>
      </c>
      <c r="D491" s="34" t="s">
        <v>139</v>
      </c>
      <c r="E491" s="34" t="s">
        <v>139</v>
      </c>
      <c r="F491" s="34" t="s">
        <v>139</v>
      </c>
      <c r="G491" s="34" t="s">
        <v>139</v>
      </c>
      <c r="H491" s="34" t="s">
        <v>139</v>
      </c>
      <c r="I491" s="458" t="s">
        <v>139</v>
      </c>
    </row>
    <row r="492" spans="2:9">
      <c r="B492" s="96" t="s">
        <v>554</v>
      </c>
      <c r="C492" s="34" t="s">
        <v>139</v>
      </c>
      <c r="D492" s="34" t="s">
        <v>139</v>
      </c>
      <c r="E492" s="34" t="s">
        <v>139</v>
      </c>
      <c r="F492" s="34" t="s">
        <v>139</v>
      </c>
      <c r="G492" s="34" t="s">
        <v>139</v>
      </c>
      <c r="H492" s="34" t="s">
        <v>139</v>
      </c>
      <c r="I492" s="458" t="s">
        <v>139</v>
      </c>
    </row>
    <row r="493" spans="2:9">
      <c r="B493" s="96"/>
      <c r="C493" s="86"/>
      <c r="D493" s="86"/>
      <c r="E493" s="86"/>
      <c r="F493" s="86"/>
      <c r="G493" s="86"/>
      <c r="H493" s="86"/>
      <c r="I493" s="86"/>
    </row>
    <row r="494" spans="2:9">
      <c r="B494" s="93" t="s">
        <v>321</v>
      </c>
      <c r="C494" s="86" t="s">
        <v>139</v>
      </c>
      <c r="D494" s="86" t="s">
        <v>139</v>
      </c>
      <c r="E494" s="86" t="s">
        <v>139</v>
      </c>
      <c r="F494" s="86" t="s">
        <v>139</v>
      </c>
      <c r="G494" s="86" t="s">
        <v>139</v>
      </c>
      <c r="H494" s="86" t="s">
        <v>139</v>
      </c>
      <c r="I494" s="86" t="s">
        <v>139</v>
      </c>
    </row>
    <row r="495" spans="2:9">
      <c r="B495" s="96" t="s">
        <v>309</v>
      </c>
      <c r="C495" s="86" t="s">
        <v>139</v>
      </c>
      <c r="D495" s="86" t="s">
        <v>139</v>
      </c>
      <c r="E495" s="86" t="s">
        <v>139</v>
      </c>
      <c r="F495" s="86" t="s">
        <v>139</v>
      </c>
      <c r="G495" s="86" t="s">
        <v>139</v>
      </c>
      <c r="H495" s="86" t="s">
        <v>139</v>
      </c>
      <c r="I495" s="86" t="s">
        <v>139</v>
      </c>
    </row>
    <row r="496" spans="2:9">
      <c r="B496" s="96" t="s">
        <v>310</v>
      </c>
      <c r="C496" s="86" t="s">
        <v>139</v>
      </c>
      <c r="D496" s="86" t="s">
        <v>139</v>
      </c>
      <c r="E496" s="86" t="s">
        <v>139</v>
      </c>
      <c r="F496" s="86" t="s">
        <v>139</v>
      </c>
      <c r="G496" s="86" t="s">
        <v>139</v>
      </c>
      <c r="H496" s="86" t="s">
        <v>139</v>
      </c>
      <c r="I496" s="86" t="s">
        <v>139</v>
      </c>
    </row>
    <row r="497" spans="2:9">
      <c r="B497" s="96" t="s">
        <v>311</v>
      </c>
      <c r="C497" s="86" t="s">
        <v>139</v>
      </c>
      <c r="D497" s="86" t="s">
        <v>139</v>
      </c>
      <c r="E497" s="86" t="s">
        <v>139</v>
      </c>
      <c r="F497" s="86" t="s">
        <v>139</v>
      </c>
      <c r="G497" s="86" t="s">
        <v>139</v>
      </c>
      <c r="H497" s="86" t="s">
        <v>139</v>
      </c>
      <c r="I497" s="86" t="s">
        <v>139</v>
      </c>
    </row>
    <row r="498" spans="2:9">
      <c r="B498" s="96" t="s">
        <v>312</v>
      </c>
      <c r="C498" s="86" t="s">
        <v>139</v>
      </c>
      <c r="D498" s="86" t="s">
        <v>139</v>
      </c>
      <c r="E498" s="86" t="s">
        <v>139</v>
      </c>
      <c r="F498" s="86" t="s">
        <v>139</v>
      </c>
      <c r="G498" s="86" t="s">
        <v>139</v>
      </c>
      <c r="H498" s="86" t="s">
        <v>139</v>
      </c>
      <c r="I498" s="86" t="s">
        <v>139</v>
      </c>
    </row>
    <row r="499" spans="2:9">
      <c r="B499" s="96" t="s">
        <v>313</v>
      </c>
      <c r="C499" s="86" t="s">
        <v>139</v>
      </c>
      <c r="D499" s="86" t="s">
        <v>139</v>
      </c>
      <c r="E499" s="86" t="s">
        <v>139</v>
      </c>
      <c r="F499" s="86" t="s">
        <v>139</v>
      </c>
      <c r="G499" s="86" t="s">
        <v>139</v>
      </c>
      <c r="H499" s="86" t="s">
        <v>139</v>
      </c>
      <c r="I499" s="86" t="s">
        <v>139</v>
      </c>
    </row>
    <row r="500" spans="2:9" ht="15" thickBot="1">
      <c r="B500" s="96" t="s">
        <v>314</v>
      </c>
      <c r="C500" s="86" t="s">
        <v>139</v>
      </c>
      <c r="D500" s="86" t="s">
        <v>139</v>
      </c>
      <c r="E500" s="86" t="s">
        <v>139</v>
      </c>
      <c r="F500" s="86" t="s">
        <v>139</v>
      </c>
      <c r="G500" s="86" t="s">
        <v>139</v>
      </c>
      <c r="H500" s="86" t="s">
        <v>139</v>
      </c>
      <c r="I500" s="86" t="s">
        <v>139</v>
      </c>
    </row>
    <row r="501" spans="2:9" ht="15" thickTop="1">
      <c r="B501" s="1320" t="s">
        <v>1203</v>
      </c>
      <c r="C501" s="1320"/>
      <c r="D501" s="1320"/>
      <c r="E501" s="1320"/>
      <c r="F501" s="1320"/>
      <c r="G501" s="1320"/>
      <c r="H501" s="1320"/>
      <c r="I501" s="1320"/>
    </row>
    <row r="502" spans="2:9">
      <c r="B502" s="27"/>
      <c r="C502" s="203"/>
      <c r="D502" s="203"/>
      <c r="E502" s="203"/>
      <c r="F502" s="203"/>
      <c r="G502" s="203"/>
      <c r="H502" s="203"/>
      <c r="I502" s="203"/>
    </row>
    <row r="503" spans="2:9">
      <c r="B503" s="1319" t="s">
        <v>45</v>
      </c>
      <c r="C503" s="1319"/>
      <c r="D503" s="1319"/>
      <c r="E503" s="1319"/>
      <c r="F503" s="1319"/>
      <c r="G503" s="1319"/>
      <c r="H503" s="1319"/>
      <c r="I503" s="1319"/>
    </row>
    <row r="504" spans="2:9">
      <c r="B504" s="1289" t="s">
        <v>44</v>
      </c>
      <c r="C504" s="203"/>
      <c r="D504" s="203"/>
      <c r="E504" s="203"/>
      <c r="F504" s="203"/>
      <c r="G504" s="203"/>
      <c r="H504" s="203"/>
      <c r="I504" s="203"/>
    </row>
    <row r="505" spans="2:9">
      <c r="B505" s="127" t="s">
        <v>172</v>
      </c>
      <c r="C505" s="203"/>
      <c r="D505" s="203"/>
      <c r="E505" s="203"/>
      <c r="F505" s="203"/>
      <c r="G505" s="203"/>
      <c r="H505" s="203"/>
      <c r="I505" s="203"/>
    </row>
    <row r="506" spans="2:9">
      <c r="B506" s="16"/>
      <c r="C506" s="17">
        <v>2014</v>
      </c>
      <c r="D506" s="17">
        <v>2015</v>
      </c>
      <c r="E506" s="17">
        <v>2016</v>
      </c>
      <c r="F506" s="17">
        <v>2017</v>
      </c>
      <c r="G506" s="17">
        <v>2018</v>
      </c>
      <c r="H506" s="17">
        <v>2019</v>
      </c>
      <c r="I506" s="17">
        <v>2020</v>
      </c>
    </row>
    <row r="507" spans="2:9">
      <c r="B507" s="92" t="s">
        <v>1201</v>
      </c>
      <c r="C507" s="203"/>
      <c r="D507" s="203"/>
      <c r="E507" s="203"/>
      <c r="F507" s="203"/>
      <c r="G507" s="203"/>
      <c r="H507" s="203"/>
      <c r="I507" s="203"/>
    </row>
    <row r="508" spans="2:9">
      <c r="B508" s="93" t="s">
        <v>327</v>
      </c>
      <c r="C508" s="236">
        <v>31</v>
      </c>
      <c r="D508" s="236">
        <v>34</v>
      </c>
      <c r="E508" s="236">
        <v>33</v>
      </c>
      <c r="F508" s="236">
        <v>32</v>
      </c>
      <c r="G508" s="236">
        <v>32</v>
      </c>
      <c r="H508" s="236">
        <v>29</v>
      </c>
      <c r="I508" s="1124">
        <v>30</v>
      </c>
    </row>
    <row r="509" spans="2:9">
      <c r="B509" s="96" t="s">
        <v>328</v>
      </c>
      <c r="C509" s="236" t="s">
        <v>139</v>
      </c>
      <c r="D509" s="236" t="s">
        <v>139</v>
      </c>
      <c r="E509" s="236" t="s">
        <v>139</v>
      </c>
      <c r="F509" s="236" t="s">
        <v>139</v>
      </c>
      <c r="G509" s="236" t="s">
        <v>139</v>
      </c>
      <c r="H509" s="236" t="s">
        <v>139</v>
      </c>
      <c r="I509" s="1124" t="s">
        <v>139</v>
      </c>
    </row>
    <row r="510" spans="2:9">
      <c r="B510" s="96" t="s">
        <v>329</v>
      </c>
      <c r="C510" s="236" t="s">
        <v>139</v>
      </c>
      <c r="D510" s="236" t="s">
        <v>139</v>
      </c>
      <c r="E510" s="236" t="s">
        <v>139</v>
      </c>
      <c r="F510" s="236" t="s">
        <v>139</v>
      </c>
      <c r="G510" s="236" t="s">
        <v>139</v>
      </c>
      <c r="H510" s="236" t="s">
        <v>139</v>
      </c>
      <c r="I510" s="1124" t="s">
        <v>139</v>
      </c>
    </row>
    <row r="511" spans="2:9">
      <c r="B511" s="96" t="s">
        <v>330</v>
      </c>
      <c r="C511" s="236">
        <v>2</v>
      </c>
      <c r="D511" s="236">
        <v>2</v>
      </c>
      <c r="E511" s="236">
        <v>1</v>
      </c>
      <c r="F511" s="236">
        <v>1</v>
      </c>
      <c r="G511" s="236">
        <v>2</v>
      </c>
      <c r="H511" s="236">
        <v>1</v>
      </c>
      <c r="I511" s="1124">
        <v>1</v>
      </c>
    </row>
    <row r="512" spans="2:9" ht="15.6">
      <c r="B512" s="96" t="s">
        <v>526</v>
      </c>
      <c r="C512" s="236">
        <v>29</v>
      </c>
      <c r="D512" s="236">
        <v>32</v>
      </c>
      <c r="E512" s="236">
        <v>32</v>
      </c>
      <c r="F512" s="236">
        <v>31</v>
      </c>
      <c r="G512" s="236">
        <v>31</v>
      </c>
      <c r="H512" s="236">
        <v>28</v>
      </c>
      <c r="I512" s="1124">
        <v>29</v>
      </c>
    </row>
    <row r="513" spans="2:9">
      <c r="B513" s="96"/>
      <c r="C513" s="236"/>
      <c r="D513" s="236"/>
      <c r="E513" s="236"/>
      <c r="F513" s="236"/>
      <c r="G513" s="236"/>
      <c r="H513" s="236"/>
      <c r="I513" s="1124"/>
    </row>
    <row r="514" spans="2:9">
      <c r="B514" s="92" t="s">
        <v>1202</v>
      </c>
      <c r="C514" s="236" t="s">
        <v>139</v>
      </c>
      <c r="D514" s="236">
        <v>13</v>
      </c>
      <c r="E514" s="236">
        <v>12</v>
      </c>
      <c r="F514" s="236">
        <v>12</v>
      </c>
      <c r="G514" s="236">
        <v>11</v>
      </c>
      <c r="H514" s="236">
        <v>11</v>
      </c>
      <c r="I514" s="1124">
        <v>11</v>
      </c>
    </row>
    <row r="515" spans="2:9">
      <c r="B515" s="93" t="s">
        <v>327</v>
      </c>
      <c r="C515" s="236" t="s">
        <v>139</v>
      </c>
      <c r="D515" s="236" t="s">
        <v>139</v>
      </c>
      <c r="E515" s="236" t="s">
        <v>139</v>
      </c>
      <c r="F515" s="236" t="s">
        <v>139</v>
      </c>
      <c r="G515" s="236" t="s">
        <v>139</v>
      </c>
      <c r="H515" s="236" t="s">
        <v>139</v>
      </c>
      <c r="I515" s="1124" t="s">
        <v>139</v>
      </c>
    </row>
    <row r="516" spans="2:9">
      <c r="B516" s="96" t="s">
        <v>328</v>
      </c>
      <c r="C516" s="236" t="s">
        <v>139</v>
      </c>
      <c r="D516" s="236" t="s">
        <v>139</v>
      </c>
      <c r="E516" s="236" t="s">
        <v>139</v>
      </c>
      <c r="F516" s="236" t="s">
        <v>139</v>
      </c>
      <c r="G516" s="236" t="s">
        <v>139</v>
      </c>
      <c r="H516" s="236" t="s">
        <v>139</v>
      </c>
      <c r="I516" s="1124" t="s">
        <v>139</v>
      </c>
    </row>
    <row r="517" spans="2:9">
      <c r="B517" s="96" t="s">
        <v>329</v>
      </c>
      <c r="C517" s="236" t="s">
        <v>139</v>
      </c>
      <c r="D517" s="236" t="s">
        <v>139</v>
      </c>
      <c r="E517" s="236" t="s">
        <v>139</v>
      </c>
      <c r="F517" s="236" t="s">
        <v>139</v>
      </c>
      <c r="G517" s="236" t="s">
        <v>139</v>
      </c>
      <c r="H517" s="236" t="s">
        <v>139</v>
      </c>
      <c r="I517" s="1124" t="s">
        <v>139</v>
      </c>
    </row>
    <row r="518" spans="2:9">
      <c r="B518" s="96" t="s">
        <v>330</v>
      </c>
      <c r="C518" s="236" t="s">
        <v>139</v>
      </c>
      <c r="D518" s="236">
        <v>13</v>
      </c>
      <c r="E518" s="236">
        <v>12</v>
      </c>
      <c r="F518" s="236">
        <v>12</v>
      </c>
      <c r="G518" s="236">
        <v>11</v>
      </c>
      <c r="H518" s="236">
        <v>11</v>
      </c>
      <c r="I518" s="1124">
        <v>11</v>
      </c>
    </row>
    <row r="519" spans="2:9" ht="15.6">
      <c r="B519" s="96" t="s">
        <v>526</v>
      </c>
      <c r="C519" s="236" t="s">
        <v>139</v>
      </c>
      <c r="D519" s="236" t="s">
        <v>139</v>
      </c>
      <c r="E519" s="236" t="s">
        <v>139</v>
      </c>
      <c r="F519" s="236" t="s">
        <v>139</v>
      </c>
      <c r="G519" s="236" t="s">
        <v>139</v>
      </c>
      <c r="H519" s="236" t="s">
        <v>139</v>
      </c>
      <c r="I519" s="1124" t="s">
        <v>139</v>
      </c>
    </row>
    <row r="520" spans="2:9" ht="15" thickBot="1"/>
    <row r="521" spans="2:9" ht="15.6" thickTop="1" thickBot="1">
      <c r="B521" s="1344" t="s">
        <v>1204</v>
      </c>
      <c r="C521" s="1344"/>
      <c r="D521" s="1344"/>
      <c r="E521" s="1344"/>
      <c r="F521" s="1344"/>
      <c r="G521" s="1344"/>
      <c r="H521" s="1344"/>
      <c r="I521" s="1344"/>
    </row>
    <row r="522" spans="2:9" ht="15" thickTop="1">
      <c r="B522" s="1320"/>
      <c r="C522" s="1320"/>
      <c r="D522" s="1320"/>
      <c r="E522" s="1320"/>
      <c r="F522" s="1320"/>
      <c r="G522" s="1320"/>
      <c r="H522" s="1320"/>
      <c r="I522" s="1320"/>
    </row>
    <row r="523" spans="2:9">
      <c r="B523" s="134"/>
      <c r="C523" s="203"/>
      <c r="D523" s="203"/>
      <c r="E523" s="203"/>
      <c r="F523" s="203"/>
      <c r="G523" s="203"/>
      <c r="H523" s="203"/>
      <c r="I523" s="203"/>
    </row>
    <row r="524" spans="2:9">
      <c r="B524" s="1319" t="s">
        <v>47</v>
      </c>
      <c r="C524" s="1319"/>
      <c r="D524" s="1319"/>
      <c r="E524" s="1319"/>
      <c r="F524" s="1319"/>
      <c r="G524" s="1319"/>
      <c r="H524" s="1319"/>
      <c r="I524" s="1319"/>
    </row>
    <row r="525" spans="2:9">
      <c r="B525" s="1289" t="s">
        <v>46</v>
      </c>
      <c r="C525" s="203"/>
      <c r="D525" s="203"/>
      <c r="E525" s="203"/>
      <c r="F525" s="203"/>
      <c r="G525" s="203"/>
      <c r="H525" s="203"/>
      <c r="I525" s="203"/>
    </row>
    <row r="526" spans="2:9">
      <c r="B526" s="141" t="s">
        <v>196</v>
      </c>
      <c r="C526" s="203"/>
      <c r="D526" s="203"/>
      <c r="E526" s="203"/>
      <c r="F526" s="203"/>
      <c r="G526" s="203"/>
      <c r="H526" s="203"/>
      <c r="I526" s="203"/>
    </row>
    <row r="527" spans="2:9">
      <c r="B527" s="141"/>
      <c r="C527" s="203"/>
      <c r="D527" s="203"/>
      <c r="E527" s="203"/>
      <c r="F527" s="203"/>
      <c r="G527" s="203"/>
      <c r="H527" s="203"/>
      <c r="I527" s="203"/>
    </row>
    <row r="528" spans="2:9">
      <c r="B528" s="16"/>
      <c r="C528" s="17">
        <v>2014</v>
      </c>
      <c r="D528" s="17">
        <v>2015</v>
      </c>
      <c r="E528" s="17">
        <v>2016</v>
      </c>
      <c r="F528" s="17">
        <v>2017</v>
      </c>
      <c r="G528" s="17">
        <v>2018</v>
      </c>
      <c r="H528" s="17">
        <v>2019</v>
      </c>
      <c r="I528" s="17">
        <v>2020</v>
      </c>
    </row>
    <row r="529" spans="2:9">
      <c r="B529" s="92" t="s">
        <v>1201</v>
      </c>
      <c r="C529" s="203"/>
      <c r="D529" s="203"/>
      <c r="E529" s="203"/>
      <c r="F529" s="203"/>
      <c r="G529" s="203"/>
      <c r="H529" s="203"/>
      <c r="I529" s="203"/>
    </row>
    <row r="530" spans="2:9">
      <c r="B530" s="93" t="s">
        <v>335</v>
      </c>
      <c r="C530" s="237">
        <v>2932.058</v>
      </c>
      <c r="D530" s="237">
        <v>3365.308</v>
      </c>
      <c r="E530" s="238">
        <v>3846.761</v>
      </c>
      <c r="F530" s="238">
        <v>4896.8019999999997</v>
      </c>
      <c r="G530" s="238">
        <v>4986206</v>
      </c>
      <c r="H530" s="238">
        <v>4905.0020000000004</v>
      </c>
      <c r="I530" s="238">
        <v>6669</v>
      </c>
    </row>
    <row r="531" spans="2:9">
      <c r="B531" s="93"/>
      <c r="C531" s="29"/>
      <c r="D531" s="29"/>
      <c r="E531" s="29"/>
      <c r="F531" s="29"/>
      <c r="G531" s="29"/>
      <c r="H531" s="29"/>
      <c r="I531" s="29"/>
    </row>
    <row r="532" spans="2:9">
      <c r="B532" s="93" t="s">
        <v>336</v>
      </c>
      <c r="C532" s="237" t="s">
        <v>139</v>
      </c>
      <c r="D532" s="237" t="s">
        <v>139</v>
      </c>
      <c r="E532" s="237" t="s">
        <v>139</v>
      </c>
      <c r="F532" s="237" t="s">
        <v>139</v>
      </c>
      <c r="G532" s="237" t="s">
        <v>139</v>
      </c>
      <c r="H532" s="237" t="s">
        <v>139</v>
      </c>
      <c r="I532" s="583" t="s">
        <v>139</v>
      </c>
    </row>
    <row r="533" spans="2:9">
      <c r="B533" s="96" t="s">
        <v>291</v>
      </c>
      <c r="C533" s="237" t="s">
        <v>139</v>
      </c>
      <c r="D533" s="237" t="s">
        <v>139</v>
      </c>
      <c r="E533" s="237" t="s">
        <v>139</v>
      </c>
      <c r="F533" s="237" t="s">
        <v>139</v>
      </c>
      <c r="G533" s="237" t="s">
        <v>139</v>
      </c>
      <c r="H533" s="237" t="s">
        <v>139</v>
      </c>
      <c r="I533" s="583" t="s">
        <v>139</v>
      </c>
    </row>
    <row r="534" spans="2:9">
      <c r="B534" s="136" t="s">
        <v>292</v>
      </c>
      <c r="C534" s="237" t="s">
        <v>139</v>
      </c>
      <c r="D534" s="237" t="s">
        <v>139</v>
      </c>
      <c r="E534" s="237" t="s">
        <v>139</v>
      </c>
      <c r="F534" s="237" t="s">
        <v>139</v>
      </c>
      <c r="G534" s="237" t="s">
        <v>139</v>
      </c>
      <c r="H534" s="237" t="s">
        <v>139</v>
      </c>
      <c r="I534" s="583" t="s">
        <v>139</v>
      </c>
    </row>
    <row r="535" spans="2:9">
      <c r="B535" s="136" t="s">
        <v>293</v>
      </c>
      <c r="C535" s="237" t="s">
        <v>139</v>
      </c>
      <c r="D535" s="237" t="s">
        <v>139</v>
      </c>
      <c r="E535" s="237" t="s">
        <v>139</v>
      </c>
      <c r="F535" s="237" t="s">
        <v>139</v>
      </c>
      <c r="G535" s="237" t="s">
        <v>139</v>
      </c>
      <c r="H535" s="237" t="s">
        <v>139</v>
      </c>
      <c r="I535" s="583" t="s">
        <v>139</v>
      </c>
    </row>
    <row r="536" spans="2:9" ht="15.6">
      <c r="B536" s="136" t="s">
        <v>529</v>
      </c>
      <c r="C536" s="237" t="s">
        <v>139</v>
      </c>
      <c r="D536" s="237" t="s">
        <v>139</v>
      </c>
      <c r="E536" s="237" t="s">
        <v>139</v>
      </c>
      <c r="F536" s="237" t="s">
        <v>139</v>
      </c>
      <c r="G536" s="237" t="s">
        <v>139</v>
      </c>
      <c r="H536" s="237" t="s">
        <v>139</v>
      </c>
      <c r="I536" s="583" t="s">
        <v>139</v>
      </c>
    </row>
    <row r="537" spans="2:9">
      <c r="B537" s="96" t="s">
        <v>294</v>
      </c>
      <c r="C537" s="237" t="s">
        <v>139</v>
      </c>
      <c r="D537" s="237" t="s">
        <v>139</v>
      </c>
      <c r="E537" s="237" t="s">
        <v>139</v>
      </c>
      <c r="F537" s="237" t="s">
        <v>139</v>
      </c>
      <c r="G537" s="237" t="s">
        <v>139</v>
      </c>
      <c r="H537" s="237" t="s">
        <v>139</v>
      </c>
      <c r="I537" s="583" t="s">
        <v>139</v>
      </c>
    </row>
    <row r="538" spans="2:9">
      <c r="B538" s="96" t="s">
        <v>236</v>
      </c>
      <c r="C538" s="237" t="s">
        <v>139</v>
      </c>
      <c r="D538" s="237" t="s">
        <v>139</v>
      </c>
      <c r="E538" s="237" t="s">
        <v>139</v>
      </c>
      <c r="F538" s="237" t="s">
        <v>139</v>
      </c>
      <c r="G538" s="237" t="s">
        <v>139</v>
      </c>
      <c r="H538" s="237" t="s">
        <v>139</v>
      </c>
      <c r="I538" s="583" t="s">
        <v>139</v>
      </c>
    </row>
    <row r="539" spans="2:9">
      <c r="B539" s="96"/>
      <c r="C539" s="29"/>
      <c r="D539" s="29"/>
      <c r="E539" s="29"/>
      <c r="F539" s="29"/>
      <c r="G539" s="29"/>
      <c r="H539" s="29"/>
      <c r="I539" s="29"/>
    </row>
    <row r="540" spans="2:9">
      <c r="B540" s="150" t="s">
        <v>341</v>
      </c>
      <c r="C540" s="237" t="s">
        <v>139</v>
      </c>
      <c r="D540" s="237" t="s">
        <v>139</v>
      </c>
      <c r="E540" s="237" t="s">
        <v>139</v>
      </c>
      <c r="F540" s="237" t="s">
        <v>139</v>
      </c>
      <c r="G540" s="237" t="s">
        <v>139</v>
      </c>
      <c r="H540" s="237" t="s">
        <v>139</v>
      </c>
      <c r="I540" s="583" t="s">
        <v>139</v>
      </c>
    </row>
    <row r="541" spans="2:9">
      <c r="B541" s="152" t="s">
        <v>291</v>
      </c>
      <c r="C541" s="237" t="s">
        <v>139</v>
      </c>
      <c r="D541" s="237" t="s">
        <v>139</v>
      </c>
      <c r="E541" s="237" t="s">
        <v>139</v>
      </c>
      <c r="F541" s="237" t="s">
        <v>139</v>
      </c>
      <c r="G541" s="237" t="s">
        <v>139</v>
      </c>
      <c r="H541" s="237" t="s">
        <v>139</v>
      </c>
      <c r="I541" s="583" t="s">
        <v>139</v>
      </c>
    </row>
    <row r="542" spans="2:9">
      <c r="B542" s="146" t="s">
        <v>292</v>
      </c>
      <c r="C542" s="237" t="s">
        <v>139</v>
      </c>
      <c r="D542" s="237" t="s">
        <v>139</v>
      </c>
      <c r="E542" s="237" t="s">
        <v>139</v>
      </c>
      <c r="F542" s="237" t="s">
        <v>139</v>
      </c>
      <c r="G542" s="237" t="s">
        <v>139</v>
      </c>
      <c r="H542" s="237" t="s">
        <v>139</v>
      </c>
      <c r="I542" s="583" t="s">
        <v>139</v>
      </c>
    </row>
    <row r="543" spans="2:9">
      <c r="B543" s="146" t="s">
        <v>293</v>
      </c>
      <c r="C543" s="237" t="s">
        <v>139</v>
      </c>
      <c r="D543" s="237" t="s">
        <v>139</v>
      </c>
      <c r="E543" s="237" t="s">
        <v>139</v>
      </c>
      <c r="F543" s="237" t="s">
        <v>139</v>
      </c>
      <c r="G543" s="237" t="s">
        <v>139</v>
      </c>
      <c r="H543" s="237" t="s">
        <v>139</v>
      </c>
      <c r="I543" s="583" t="s">
        <v>139</v>
      </c>
    </row>
    <row r="544" spans="2:9" ht="15">
      <c r="B544" s="146" t="s">
        <v>530</v>
      </c>
      <c r="C544" s="237" t="s">
        <v>139</v>
      </c>
      <c r="D544" s="237" t="s">
        <v>139</v>
      </c>
      <c r="E544" s="237" t="s">
        <v>139</v>
      </c>
      <c r="F544" s="237" t="s">
        <v>139</v>
      </c>
      <c r="G544" s="237" t="s">
        <v>139</v>
      </c>
      <c r="H544" s="237" t="s">
        <v>139</v>
      </c>
      <c r="I544" s="583" t="s">
        <v>139</v>
      </c>
    </row>
    <row r="545" spans="2:9">
      <c r="B545" s="152" t="s">
        <v>294</v>
      </c>
      <c r="C545" s="237" t="s">
        <v>139</v>
      </c>
      <c r="D545" s="237" t="s">
        <v>139</v>
      </c>
      <c r="E545" s="237" t="s">
        <v>139</v>
      </c>
      <c r="F545" s="237" t="s">
        <v>139</v>
      </c>
      <c r="G545" s="237" t="s">
        <v>139</v>
      </c>
      <c r="H545" s="237" t="s">
        <v>139</v>
      </c>
      <c r="I545" s="583" t="s">
        <v>139</v>
      </c>
    </row>
    <row r="546" spans="2:9">
      <c r="B546" s="152" t="s">
        <v>236</v>
      </c>
      <c r="C546" s="237" t="s">
        <v>139</v>
      </c>
      <c r="D546" s="237" t="s">
        <v>139</v>
      </c>
      <c r="E546" s="237" t="s">
        <v>139</v>
      </c>
      <c r="F546" s="237" t="s">
        <v>139</v>
      </c>
      <c r="G546" s="237" t="s">
        <v>139</v>
      </c>
      <c r="H546" s="237" t="s">
        <v>139</v>
      </c>
      <c r="I546" s="583" t="s">
        <v>139</v>
      </c>
    </row>
    <row r="547" spans="2:9">
      <c r="B547" s="152"/>
      <c r="C547" s="29"/>
      <c r="D547" s="29"/>
      <c r="E547" s="29"/>
      <c r="F547" s="29"/>
      <c r="G547" s="29"/>
      <c r="H547" s="29"/>
      <c r="I547" s="29"/>
    </row>
    <row r="548" spans="2:9">
      <c r="B548" s="150" t="s">
        <v>342</v>
      </c>
      <c r="C548" s="237" t="s">
        <v>139</v>
      </c>
      <c r="D548" s="237" t="s">
        <v>139</v>
      </c>
      <c r="E548" s="237" t="s">
        <v>139</v>
      </c>
      <c r="F548" s="237" t="s">
        <v>139</v>
      </c>
      <c r="G548" s="237" t="s">
        <v>139</v>
      </c>
      <c r="H548" s="237" t="s">
        <v>139</v>
      </c>
      <c r="I548" s="583" t="s">
        <v>139</v>
      </c>
    </row>
    <row r="549" spans="2:9">
      <c r="B549" s="152" t="s">
        <v>291</v>
      </c>
      <c r="C549" s="237" t="s">
        <v>139</v>
      </c>
      <c r="D549" s="237" t="s">
        <v>139</v>
      </c>
      <c r="E549" s="237" t="s">
        <v>139</v>
      </c>
      <c r="F549" s="237" t="s">
        <v>139</v>
      </c>
      <c r="G549" s="237" t="s">
        <v>139</v>
      </c>
      <c r="H549" s="237" t="s">
        <v>139</v>
      </c>
      <c r="I549" s="583" t="s">
        <v>139</v>
      </c>
    </row>
    <row r="550" spans="2:9">
      <c r="B550" s="146" t="s">
        <v>292</v>
      </c>
      <c r="C550" s="237" t="s">
        <v>139</v>
      </c>
      <c r="D550" s="237" t="s">
        <v>139</v>
      </c>
      <c r="E550" s="237" t="s">
        <v>139</v>
      </c>
      <c r="F550" s="237" t="s">
        <v>139</v>
      </c>
      <c r="G550" s="237" t="s">
        <v>139</v>
      </c>
      <c r="H550" s="237" t="s">
        <v>139</v>
      </c>
      <c r="I550" s="583" t="s">
        <v>139</v>
      </c>
    </row>
    <row r="551" spans="2:9">
      <c r="B551" s="146" t="s">
        <v>293</v>
      </c>
      <c r="C551" s="237" t="s">
        <v>139</v>
      </c>
      <c r="D551" s="237" t="s">
        <v>139</v>
      </c>
      <c r="E551" s="237" t="s">
        <v>139</v>
      </c>
      <c r="F551" s="237" t="s">
        <v>139</v>
      </c>
      <c r="G551" s="237" t="s">
        <v>139</v>
      </c>
      <c r="H551" s="237" t="s">
        <v>139</v>
      </c>
      <c r="I551" s="583" t="s">
        <v>139</v>
      </c>
    </row>
    <row r="552" spans="2:9" ht="15">
      <c r="B552" s="146" t="s">
        <v>531</v>
      </c>
      <c r="C552" s="237" t="s">
        <v>139</v>
      </c>
      <c r="D552" s="237" t="s">
        <v>139</v>
      </c>
      <c r="E552" s="237" t="s">
        <v>139</v>
      </c>
      <c r="F552" s="237" t="s">
        <v>139</v>
      </c>
      <c r="G552" s="237" t="s">
        <v>139</v>
      </c>
      <c r="H552" s="237" t="s">
        <v>139</v>
      </c>
      <c r="I552" s="583" t="s">
        <v>139</v>
      </c>
    </row>
    <row r="553" spans="2:9">
      <c r="B553" s="152" t="s">
        <v>294</v>
      </c>
      <c r="C553" s="237" t="s">
        <v>139</v>
      </c>
      <c r="D553" s="237" t="s">
        <v>139</v>
      </c>
      <c r="E553" s="237" t="s">
        <v>139</v>
      </c>
      <c r="F553" s="237" t="s">
        <v>139</v>
      </c>
      <c r="G553" s="237" t="s">
        <v>139</v>
      </c>
      <c r="H553" s="237" t="s">
        <v>139</v>
      </c>
      <c r="I553" s="583" t="s">
        <v>139</v>
      </c>
    </row>
    <row r="554" spans="2:9">
      <c r="B554" s="152" t="s">
        <v>236</v>
      </c>
      <c r="C554" s="237" t="s">
        <v>139</v>
      </c>
      <c r="D554" s="237" t="s">
        <v>139</v>
      </c>
      <c r="E554" s="237" t="s">
        <v>139</v>
      </c>
      <c r="F554" s="237" t="s">
        <v>139</v>
      </c>
      <c r="G554" s="237" t="s">
        <v>139</v>
      </c>
      <c r="H554" s="237" t="s">
        <v>139</v>
      </c>
      <c r="I554" s="583" t="s">
        <v>139</v>
      </c>
    </row>
    <row r="555" spans="2:9">
      <c r="B555" s="152"/>
      <c r="C555" s="203"/>
      <c r="D555" s="203"/>
      <c r="E555" s="203"/>
      <c r="F555" s="203"/>
      <c r="G555" s="203"/>
      <c r="H555" s="203"/>
      <c r="I555" s="203"/>
    </row>
    <row r="556" spans="2:9" ht="26.4">
      <c r="B556" s="93" t="s">
        <v>343</v>
      </c>
      <c r="C556" s="239" t="s">
        <v>139</v>
      </c>
      <c r="D556" s="239" t="s">
        <v>139</v>
      </c>
      <c r="E556" s="239" t="s">
        <v>139</v>
      </c>
      <c r="F556" s="239" t="s">
        <v>139</v>
      </c>
      <c r="G556" s="239" t="s">
        <v>139</v>
      </c>
      <c r="H556" s="239" t="s">
        <v>139</v>
      </c>
      <c r="I556" s="616" t="s">
        <v>139</v>
      </c>
    </row>
    <row r="557" spans="2:9">
      <c r="B557" s="96" t="s">
        <v>309</v>
      </c>
      <c r="C557" s="239" t="s">
        <v>139</v>
      </c>
      <c r="D557" s="239" t="s">
        <v>139</v>
      </c>
      <c r="E557" s="239" t="s">
        <v>139</v>
      </c>
      <c r="F557" s="239" t="s">
        <v>139</v>
      </c>
      <c r="G557" s="239" t="s">
        <v>139</v>
      </c>
      <c r="H557" s="239" t="s">
        <v>139</v>
      </c>
      <c r="I557" s="616" t="s">
        <v>139</v>
      </c>
    </row>
    <row r="558" spans="2:9">
      <c r="B558" s="96" t="s">
        <v>310</v>
      </c>
      <c r="C558" s="239" t="s">
        <v>139</v>
      </c>
      <c r="D558" s="239" t="s">
        <v>139</v>
      </c>
      <c r="E558" s="239" t="s">
        <v>139</v>
      </c>
      <c r="F558" s="239" t="s">
        <v>139</v>
      </c>
      <c r="G558" s="239" t="s">
        <v>139</v>
      </c>
      <c r="H558" s="239" t="s">
        <v>139</v>
      </c>
      <c r="I558" s="616" t="s">
        <v>139</v>
      </c>
    </row>
    <row r="559" spans="2:9">
      <c r="B559" s="96" t="s">
        <v>311</v>
      </c>
      <c r="C559" s="239" t="s">
        <v>139</v>
      </c>
      <c r="D559" s="239" t="s">
        <v>139</v>
      </c>
      <c r="E559" s="239" t="s">
        <v>139</v>
      </c>
      <c r="F559" s="239" t="s">
        <v>139</v>
      </c>
      <c r="G559" s="239" t="s">
        <v>139</v>
      </c>
      <c r="H559" s="239" t="s">
        <v>139</v>
      </c>
      <c r="I559" s="616" t="s">
        <v>139</v>
      </c>
    </row>
    <row r="560" spans="2:9">
      <c r="B560" s="96" t="s">
        <v>312</v>
      </c>
      <c r="C560" s="239" t="s">
        <v>139</v>
      </c>
      <c r="D560" s="239" t="s">
        <v>139</v>
      </c>
      <c r="E560" s="239" t="s">
        <v>139</v>
      </c>
      <c r="F560" s="239" t="s">
        <v>139</v>
      </c>
      <c r="G560" s="239" t="s">
        <v>139</v>
      </c>
      <c r="H560" s="239" t="s">
        <v>139</v>
      </c>
      <c r="I560" s="616" t="s">
        <v>139</v>
      </c>
    </row>
    <row r="561" spans="2:9">
      <c r="B561" s="96" t="s">
        <v>313</v>
      </c>
      <c r="C561" s="239" t="s">
        <v>139</v>
      </c>
      <c r="D561" s="239" t="s">
        <v>139</v>
      </c>
      <c r="E561" s="239" t="s">
        <v>139</v>
      </c>
      <c r="F561" s="239" t="s">
        <v>139</v>
      </c>
      <c r="G561" s="239" t="s">
        <v>139</v>
      </c>
      <c r="H561" s="239" t="s">
        <v>139</v>
      </c>
      <c r="I561" s="616" t="s">
        <v>139</v>
      </c>
    </row>
    <row r="562" spans="2:9">
      <c r="B562" s="96" t="s">
        <v>314</v>
      </c>
      <c r="C562" s="239" t="s">
        <v>139</v>
      </c>
      <c r="D562" s="239" t="s">
        <v>139</v>
      </c>
      <c r="E562" s="239" t="s">
        <v>139</v>
      </c>
      <c r="F562" s="239" t="s">
        <v>139</v>
      </c>
      <c r="G562" s="239" t="s">
        <v>139</v>
      </c>
      <c r="H562" s="239" t="s">
        <v>139</v>
      </c>
      <c r="I562" s="616" t="s">
        <v>139</v>
      </c>
    </row>
    <row r="563" spans="2:9">
      <c r="B563" s="96"/>
      <c r="C563" s="203"/>
      <c r="D563" s="203"/>
      <c r="E563" s="203"/>
      <c r="F563" s="203"/>
      <c r="G563" s="203"/>
      <c r="H563" s="203"/>
      <c r="I563" s="203"/>
    </row>
    <row r="564" spans="2:9">
      <c r="B564" s="153" t="s">
        <v>344</v>
      </c>
      <c r="C564" s="239" t="s">
        <v>139</v>
      </c>
      <c r="D564" s="239" t="s">
        <v>139</v>
      </c>
      <c r="E564" s="239" t="s">
        <v>139</v>
      </c>
      <c r="F564" s="239" t="s">
        <v>139</v>
      </c>
      <c r="G564" s="239" t="s">
        <v>139</v>
      </c>
      <c r="H564" s="239" t="s">
        <v>139</v>
      </c>
      <c r="I564" s="616" t="s">
        <v>139</v>
      </c>
    </row>
    <row r="565" spans="2:9">
      <c r="B565" s="96" t="s">
        <v>309</v>
      </c>
      <c r="C565" s="239" t="s">
        <v>139</v>
      </c>
      <c r="D565" s="239" t="s">
        <v>139</v>
      </c>
      <c r="E565" s="239" t="s">
        <v>139</v>
      </c>
      <c r="F565" s="239" t="s">
        <v>139</v>
      </c>
      <c r="G565" s="239" t="s">
        <v>139</v>
      </c>
      <c r="H565" s="239" t="s">
        <v>139</v>
      </c>
      <c r="I565" s="616" t="s">
        <v>139</v>
      </c>
    </row>
    <row r="566" spans="2:9">
      <c r="B566" s="96" t="s">
        <v>310</v>
      </c>
      <c r="C566" s="239" t="s">
        <v>139</v>
      </c>
      <c r="D566" s="239" t="s">
        <v>139</v>
      </c>
      <c r="E566" s="239" t="s">
        <v>139</v>
      </c>
      <c r="F566" s="239" t="s">
        <v>139</v>
      </c>
      <c r="G566" s="239" t="s">
        <v>139</v>
      </c>
      <c r="H566" s="239" t="s">
        <v>139</v>
      </c>
      <c r="I566" s="616" t="s">
        <v>139</v>
      </c>
    </row>
    <row r="567" spans="2:9">
      <c r="B567" s="96" t="s">
        <v>311</v>
      </c>
      <c r="C567" s="239" t="s">
        <v>139</v>
      </c>
      <c r="D567" s="239" t="s">
        <v>139</v>
      </c>
      <c r="E567" s="239" t="s">
        <v>139</v>
      </c>
      <c r="F567" s="239" t="s">
        <v>139</v>
      </c>
      <c r="G567" s="239" t="s">
        <v>139</v>
      </c>
      <c r="H567" s="239" t="s">
        <v>139</v>
      </c>
      <c r="I567" s="616" t="s">
        <v>139</v>
      </c>
    </row>
    <row r="568" spans="2:9">
      <c r="B568" s="96" t="s">
        <v>312</v>
      </c>
      <c r="C568" s="239" t="s">
        <v>139</v>
      </c>
      <c r="D568" s="239" t="s">
        <v>139</v>
      </c>
      <c r="E568" s="239" t="s">
        <v>139</v>
      </c>
      <c r="F568" s="239" t="s">
        <v>139</v>
      </c>
      <c r="G568" s="239" t="s">
        <v>139</v>
      </c>
      <c r="H568" s="239" t="s">
        <v>139</v>
      </c>
      <c r="I568" s="616" t="s">
        <v>139</v>
      </c>
    </row>
    <row r="569" spans="2:9">
      <c r="B569" s="96" t="s">
        <v>313</v>
      </c>
      <c r="C569" s="239" t="s">
        <v>139</v>
      </c>
      <c r="D569" s="239" t="s">
        <v>139</v>
      </c>
      <c r="E569" s="239" t="s">
        <v>139</v>
      </c>
      <c r="F569" s="239" t="s">
        <v>139</v>
      </c>
      <c r="G569" s="239" t="s">
        <v>139</v>
      </c>
      <c r="H569" s="239" t="s">
        <v>139</v>
      </c>
      <c r="I569" s="616" t="s">
        <v>139</v>
      </c>
    </row>
    <row r="570" spans="2:9">
      <c r="B570" s="96" t="s">
        <v>314</v>
      </c>
      <c r="C570" s="239" t="s">
        <v>139</v>
      </c>
      <c r="D570" s="239" t="s">
        <v>139</v>
      </c>
      <c r="E570" s="239" t="s">
        <v>139</v>
      </c>
      <c r="F570" s="239" t="s">
        <v>139</v>
      </c>
      <c r="G570" s="239" t="s">
        <v>139</v>
      </c>
      <c r="H570" s="239" t="s">
        <v>139</v>
      </c>
      <c r="I570" s="616" t="s">
        <v>139</v>
      </c>
    </row>
    <row r="571" spans="2:9">
      <c r="B571" s="96"/>
      <c r="C571" s="239"/>
      <c r="D571" s="239"/>
      <c r="E571" s="239"/>
      <c r="F571" s="239"/>
      <c r="G571" s="239"/>
      <c r="H571" s="239"/>
      <c r="I571" s="616"/>
    </row>
    <row r="572" spans="2:9">
      <c r="B572" s="92" t="s">
        <v>1202</v>
      </c>
      <c r="C572" s="239"/>
      <c r="D572" s="239"/>
      <c r="E572" s="239"/>
      <c r="F572" s="239"/>
      <c r="G572" s="239"/>
      <c r="H572" s="239"/>
      <c r="I572" s="616"/>
    </row>
    <row r="573" spans="2:9">
      <c r="B573" s="93" t="s">
        <v>335</v>
      </c>
      <c r="C573" s="239" t="s">
        <v>139</v>
      </c>
      <c r="D573" s="239" t="s">
        <v>354</v>
      </c>
      <c r="E573" s="239">
        <v>13.002000000000001</v>
      </c>
      <c r="F573" s="239">
        <v>12.829000000000001</v>
      </c>
      <c r="G573" s="239">
        <v>12.448</v>
      </c>
      <c r="H573" s="239">
        <v>10.988</v>
      </c>
      <c r="I573" s="616">
        <v>8577</v>
      </c>
    </row>
    <row r="574" spans="2:9">
      <c r="B574" s="93"/>
      <c r="C574" s="239"/>
      <c r="D574" s="239"/>
      <c r="E574" s="239"/>
      <c r="F574" s="239"/>
      <c r="G574" s="239"/>
      <c r="H574" s="239"/>
      <c r="I574" s="239"/>
    </row>
    <row r="575" spans="2:9">
      <c r="B575" s="93" t="s">
        <v>336</v>
      </c>
      <c r="C575" s="239" t="s">
        <v>139</v>
      </c>
      <c r="D575" s="239" t="s">
        <v>139</v>
      </c>
      <c r="E575" s="239" t="s">
        <v>139</v>
      </c>
      <c r="F575" s="239" t="s">
        <v>139</v>
      </c>
      <c r="G575" s="239" t="s">
        <v>139</v>
      </c>
      <c r="H575" s="239" t="s">
        <v>139</v>
      </c>
      <c r="I575" s="616" t="s">
        <v>139</v>
      </c>
    </row>
    <row r="576" spans="2:9">
      <c r="B576" s="96" t="s">
        <v>291</v>
      </c>
      <c r="C576" s="239" t="s">
        <v>139</v>
      </c>
      <c r="D576" s="239" t="s">
        <v>139</v>
      </c>
      <c r="E576" s="239" t="s">
        <v>139</v>
      </c>
      <c r="F576" s="239" t="s">
        <v>139</v>
      </c>
      <c r="G576" s="239" t="s">
        <v>139</v>
      </c>
      <c r="H576" s="239" t="s">
        <v>139</v>
      </c>
      <c r="I576" s="616" t="s">
        <v>139</v>
      </c>
    </row>
    <row r="577" spans="2:9">
      <c r="B577" s="136" t="s">
        <v>292</v>
      </c>
      <c r="C577" s="239" t="s">
        <v>139</v>
      </c>
      <c r="D577" s="239" t="s">
        <v>139</v>
      </c>
      <c r="E577" s="239" t="s">
        <v>139</v>
      </c>
      <c r="F577" s="239" t="s">
        <v>139</v>
      </c>
      <c r="G577" s="239" t="s">
        <v>139</v>
      </c>
      <c r="H577" s="239" t="s">
        <v>139</v>
      </c>
      <c r="I577" s="616" t="s">
        <v>139</v>
      </c>
    </row>
    <row r="578" spans="2:9">
      <c r="B578" s="136" t="s">
        <v>293</v>
      </c>
      <c r="C578" s="239" t="s">
        <v>139</v>
      </c>
      <c r="D578" s="239" t="s">
        <v>139</v>
      </c>
      <c r="E578" s="239" t="s">
        <v>139</v>
      </c>
      <c r="F578" s="239" t="s">
        <v>139</v>
      </c>
      <c r="G578" s="239" t="s">
        <v>139</v>
      </c>
      <c r="H578" s="239" t="s">
        <v>139</v>
      </c>
      <c r="I578" s="616" t="s">
        <v>139</v>
      </c>
    </row>
    <row r="579" spans="2:9" ht="15.6">
      <c r="B579" s="136" t="s">
        <v>529</v>
      </c>
      <c r="C579" s="239" t="s">
        <v>139</v>
      </c>
      <c r="D579" s="239" t="s">
        <v>139</v>
      </c>
      <c r="E579" s="239" t="s">
        <v>139</v>
      </c>
      <c r="F579" s="239" t="s">
        <v>139</v>
      </c>
      <c r="G579" s="239" t="s">
        <v>139</v>
      </c>
      <c r="H579" s="239" t="s">
        <v>139</v>
      </c>
      <c r="I579" s="616" t="s">
        <v>139</v>
      </c>
    </row>
    <row r="580" spans="2:9">
      <c r="B580" s="96" t="s">
        <v>294</v>
      </c>
      <c r="C580" s="239" t="s">
        <v>139</v>
      </c>
      <c r="D580" s="239" t="s">
        <v>139</v>
      </c>
      <c r="E580" s="239" t="s">
        <v>139</v>
      </c>
      <c r="F580" s="239" t="s">
        <v>139</v>
      </c>
      <c r="G580" s="239" t="s">
        <v>139</v>
      </c>
      <c r="H580" s="239" t="s">
        <v>139</v>
      </c>
      <c r="I580" s="616" t="s">
        <v>139</v>
      </c>
    </row>
    <row r="581" spans="2:9">
      <c r="B581" s="96" t="s">
        <v>236</v>
      </c>
      <c r="C581" s="239" t="s">
        <v>139</v>
      </c>
      <c r="D581" s="239" t="s">
        <v>139</v>
      </c>
      <c r="E581" s="239" t="s">
        <v>139</v>
      </c>
      <c r="F581" s="239" t="s">
        <v>139</v>
      </c>
      <c r="G581" s="239" t="s">
        <v>139</v>
      </c>
      <c r="H581" s="239" t="s">
        <v>139</v>
      </c>
      <c r="I581" s="616" t="s">
        <v>139</v>
      </c>
    </row>
    <row r="582" spans="2:9">
      <c r="B582" s="96"/>
      <c r="C582" s="239"/>
      <c r="D582" s="239"/>
      <c r="E582" s="239"/>
      <c r="F582" s="239"/>
      <c r="G582" s="239"/>
      <c r="H582" s="239"/>
      <c r="I582" s="616"/>
    </row>
    <row r="583" spans="2:9">
      <c r="B583" s="150" t="s">
        <v>341</v>
      </c>
      <c r="C583" s="239" t="s">
        <v>139</v>
      </c>
      <c r="D583" s="239" t="s">
        <v>139</v>
      </c>
      <c r="E583" s="239" t="s">
        <v>139</v>
      </c>
      <c r="F583" s="239" t="s">
        <v>139</v>
      </c>
      <c r="G583" s="239" t="s">
        <v>139</v>
      </c>
      <c r="H583" s="239" t="s">
        <v>139</v>
      </c>
      <c r="I583" s="616" t="s">
        <v>139</v>
      </c>
    </row>
    <row r="584" spans="2:9">
      <c r="B584" s="152" t="s">
        <v>291</v>
      </c>
      <c r="C584" s="239" t="s">
        <v>139</v>
      </c>
      <c r="D584" s="239" t="s">
        <v>139</v>
      </c>
      <c r="E584" s="239" t="s">
        <v>139</v>
      </c>
      <c r="F584" s="239" t="s">
        <v>139</v>
      </c>
      <c r="G584" s="239" t="s">
        <v>139</v>
      </c>
      <c r="H584" s="239" t="s">
        <v>139</v>
      </c>
      <c r="I584" s="616" t="s">
        <v>139</v>
      </c>
    </row>
    <row r="585" spans="2:9">
      <c r="B585" s="146" t="s">
        <v>292</v>
      </c>
      <c r="C585" s="239" t="s">
        <v>139</v>
      </c>
      <c r="D585" s="239" t="s">
        <v>139</v>
      </c>
      <c r="E585" s="239" t="s">
        <v>139</v>
      </c>
      <c r="F585" s="239" t="s">
        <v>139</v>
      </c>
      <c r="G585" s="239" t="s">
        <v>139</v>
      </c>
      <c r="H585" s="239" t="s">
        <v>139</v>
      </c>
      <c r="I585" s="616" t="s">
        <v>139</v>
      </c>
    </row>
    <row r="586" spans="2:9">
      <c r="B586" s="146" t="s">
        <v>293</v>
      </c>
      <c r="C586" s="239" t="s">
        <v>139</v>
      </c>
      <c r="D586" s="239" t="s">
        <v>139</v>
      </c>
      <c r="E586" s="239" t="s">
        <v>139</v>
      </c>
      <c r="F586" s="239" t="s">
        <v>139</v>
      </c>
      <c r="G586" s="239" t="s">
        <v>139</v>
      </c>
      <c r="H586" s="239" t="s">
        <v>139</v>
      </c>
      <c r="I586" s="616" t="s">
        <v>139</v>
      </c>
    </row>
    <row r="587" spans="2:9" ht="15">
      <c r="B587" s="146" t="s">
        <v>530</v>
      </c>
      <c r="C587" s="239" t="s">
        <v>139</v>
      </c>
      <c r="D587" s="239" t="s">
        <v>139</v>
      </c>
      <c r="E587" s="239" t="s">
        <v>139</v>
      </c>
      <c r="F587" s="239" t="s">
        <v>139</v>
      </c>
      <c r="G587" s="239" t="s">
        <v>139</v>
      </c>
      <c r="H587" s="239" t="s">
        <v>139</v>
      </c>
      <c r="I587" s="616" t="s">
        <v>139</v>
      </c>
    </row>
    <row r="588" spans="2:9">
      <c r="B588" s="152" t="s">
        <v>294</v>
      </c>
      <c r="C588" s="239" t="s">
        <v>139</v>
      </c>
      <c r="D588" s="239" t="s">
        <v>139</v>
      </c>
      <c r="E588" s="239" t="s">
        <v>139</v>
      </c>
      <c r="F588" s="239" t="s">
        <v>139</v>
      </c>
      <c r="G588" s="239" t="s">
        <v>139</v>
      </c>
      <c r="H588" s="239" t="s">
        <v>139</v>
      </c>
      <c r="I588" s="616" t="s">
        <v>139</v>
      </c>
    </row>
    <row r="589" spans="2:9">
      <c r="B589" s="152" t="s">
        <v>236</v>
      </c>
      <c r="C589" s="239" t="s">
        <v>139</v>
      </c>
      <c r="D589" s="239" t="s">
        <v>139</v>
      </c>
      <c r="E589" s="239" t="s">
        <v>139</v>
      </c>
      <c r="F589" s="239" t="s">
        <v>139</v>
      </c>
      <c r="G589" s="239" t="s">
        <v>139</v>
      </c>
      <c r="H589" s="239" t="s">
        <v>139</v>
      </c>
      <c r="I589" s="616" t="s">
        <v>139</v>
      </c>
    </row>
    <row r="590" spans="2:9">
      <c r="B590" s="152"/>
      <c r="C590" s="239"/>
      <c r="D590" s="239"/>
      <c r="E590" s="239"/>
      <c r="F590" s="239"/>
      <c r="G590" s="239"/>
      <c r="H590" s="239"/>
      <c r="I590" s="616"/>
    </row>
    <row r="591" spans="2:9">
      <c r="B591" s="150" t="s">
        <v>342</v>
      </c>
      <c r="C591" s="239" t="s">
        <v>139</v>
      </c>
      <c r="D591" s="239" t="s">
        <v>139</v>
      </c>
      <c r="E591" s="239" t="s">
        <v>139</v>
      </c>
      <c r="F591" s="239" t="s">
        <v>139</v>
      </c>
      <c r="G591" s="239" t="s">
        <v>139</v>
      </c>
      <c r="H591" s="239" t="s">
        <v>139</v>
      </c>
      <c r="I591" s="616" t="s">
        <v>139</v>
      </c>
    </row>
    <row r="592" spans="2:9">
      <c r="B592" s="152" t="s">
        <v>291</v>
      </c>
      <c r="C592" s="239" t="s">
        <v>139</v>
      </c>
      <c r="D592" s="239" t="s">
        <v>139</v>
      </c>
      <c r="E592" s="239" t="s">
        <v>139</v>
      </c>
      <c r="F592" s="239" t="s">
        <v>139</v>
      </c>
      <c r="G592" s="239" t="s">
        <v>139</v>
      </c>
      <c r="H592" s="239" t="s">
        <v>139</v>
      </c>
      <c r="I592" s="616" t="s">
        <v>139</v>
      </c>
    </row>
    <row r="593" spans="2:9">
      <c r="B593" s="146" t="s">
        <v>292</v>
      </c>
      <c r="C593" s="239" t="s">
        <v>139</v>
      </c>
      <c r="D593" s="239" t="s">
        <v>139</v>
      </c>
      <c r="E593" s="239" t="s">
        <v>139</v>
      </c>
      <c r="F593" s="239" t="s">
        <v>139</v>
      </c>
      <c r="G593" s="239" t="s">
        <v>139</v>
      </c>
      <c r="H593" s="239" t="s">
        <v>139</v>
      </c>
      <c r="I593" s="616" t="s">
        <v>139</v>
      </c>
    </row>
    <row r="594" spans="2:9">
      <c r="B594" s="146" t="s">
        <v>293</v>
      </c>
      <c r="C594" s="239" t="s">
        <v>139</v>
      </c>
      <c r="D594" s="239" t="s">
        <v>139</v>
      </c>
      <c r="E594" s="239" t="s">
        <v>139</v>
      </c>
      <c r="F594" s="239" t="s">
        <v>139</v>
      </c>
      <c r="G594" s="239" t="s">
        <v>139</v>
      </c>
      <c r="H594" s="239" t="s">
        <v>139</v>
      </c>
      <c r="I594" s="616" t="s">
        <v>139</v>
      </c>
    </row>
    <row r="595" spans="2:9" ht="15">
      <c r="B595" s="146" t="s">
        <v>531</v>
      </c>
      <c r="C595" s="239" t="s">
        <v>139</v>
      </c>
      <c r="D595" s="239" t="s">
        <v>139</v>
      </c>
      <c r="E595" s="239" t="s">
        <v>139</v>
      </c>
      <c r="F595" s="239" t="s">
        <v>139</v>
      </c>
      <c r="G595" s="239" t="s">
        <v>139</v>
      </c>
      <c r="H595" s="239" t="s">
        <v>139</v>
      </c>
      <c r="I595" s="616" t="s">
        <v>139</v>
      </c>
    </row>
    <row r="596" spans="2:9">
      <c r="B596" s="152" t="s">
        <v>294</v>
      </c>
      <c r="C596" s="239" t="s">
        <v>139</v>
      </c>
      <c r="D596" s="239" t="s">
        <v>139</v>
      </c>
      <c r="E596" s="239" t="s">
        <v>139</v>
      </c>
      <c r="F596" s="239" t="s">
        <v>139</v>
      </c>
      <c r="G596" s="239" t="s">
        <v>139</v>
      </c>
      <c r="H596" s="239" t="s">
        <v>139</v>
      </c>
      <c r="I596" s="616" t="s">
        <v>139</v>
      </c>
    </row>
    <row r="597" spans="2:9">
      <c r="B597" s="152" t="s">
        <v>236</v>
      </c>
      <c r="C597" s="239" t="s">
        <v>139</v>
      </c>
      <c r="D597" s="239" t="s">
        <v>139</v>
      </c>
      <c r="E597" s="239" t="s">
        <v>139</v>
      </c>
      <c r="F597" s="239" t="s">
        <v>139</v>
      </c>
      <c r="G597" s="239" t="s">
        <v>139</v>
      </c>
      <c r="H597" s="239" t="s">
        <v>139</v>
      </c>
      <c r="I597" s="616" t="s">
        <v>139</v>
      </c>
    </row>
    <row r="598" spans="2:9">
      <c r="B598" s="152"/>
      <c r="C598" s="239"/>
      <c r="D598" s="239"/>
      <c r="E598" s="239"/>
      <c r="F598" s="239"/>
      <c r="G598" s="239"/>
      <c r="H598" s="239"/>
      <c r="I598" s="616"/>
    </row>
    <row r="599" spans="2:9" ht="26.4">
      <c r="B599" s="93" t="s">
        <v>343</v>
      </c>
      <c r="C599" s="239" t="s">
        <v>139</v>
      </c>
      <c r="D599" s="239" t="s">
        <v>139</v>
      </c>
      <c r="E599" s="239" t="s">
        <v>139</v>
      </c>
      <c r="F599" s="239" t="s">
        <v>139</v>
      </c>
      <c r="G599" s="239" t="s">
        <v>139</v>
      </c>
      <c r="H599" s="239" t="s">
        <v>139</v>
      </c>
      <c r="I599" s="616" t="s">
        <v>139</v>
      </c>
    </row>
    <row r="600" spans="2:9">
      <c r="B600" s="96" t="s">
        <v>309</v>
      </c>
      <c r="C600" s="239" t="s">
        <v>139</v>
      </c>
      <c r="D600" s="239" t="s">
        <v>139</v>
      </c>
      <c r="E600" s="239" t="s">
        <v>139</v>
      </c>
      <c r="F600" s="239" t="s">
        <v>139</v>
      </c>
      <c r="G600" s="239" t="s">
        <v>139</v>
      </c>
      <c r="H600" s="239" t="s">
        <v>139</v>
      </c>
      <c r="I600" s="616" t="s">
        <v>139</v>
      </c>
    </row>
    <row r="601" spans="2:9">
      <c r="B601" s="96" t="s">
        <v>310</v>
      </c>
      <c r="C601" s="239" t="s">
        <v>139</v>
      </c>
      <c r="D601" s="239" t="s">
        <v>139</v>
      </c>
      <c r="E601" s="239" t="s">
        <v>139</v>
      </c>
      <c r="F601" s="239" t="s">
        <v>139</v>
      </c>
      <c r="G601" s="239" t="s">
        <v>139</v>
      </c>
      <c r="H601" s="239" t="s">
        <v>139</v>
      </c>
      <c r="I601" s="616" t="s">
        <v>139</v>
      </c>
    </row>
    <row r="602" spans="2:9">
      <c r="B602" s="96" t="s">
        <v>311</v>
      </c>
      <c r="C602" s="239" t="s">
        <v>139</v>
      </c>
      <c r="D602" s="239" t="s">
        <v>139</v>
      </c>
      <c r="E602" s="239" t="s">
        <v>139</v>
      </c>
      <c r="F602" s="239" t="s">
        <v>139</v>
      </c>
      <c r="G602" s="239" t="s">
        <v>139</v>
      </c>
      <c r="H602" s="239" t="s">
        <v>139</v>
      </c>
      <c r="I602" s="616" t="s">
        <v>139</v>
      </c>
    </row>
    <row r="603" spans="2:9">
      <c r="B603" s="96" t="s">
        <v>312</v>
      </c>
      <c r="C603" s="239" t="s">
        <v>139</v>
      </c>
      <c r="D603" s="239" t="s">
        <v>139</v>
      </c>
      <c r="E603" s="239" t="s">
        <v>139</v>
      </c>
      <c r="F603" s="239" t="s">
        <v>139</v>
      </c>
      <c r="G603" s="239" t="s">
        <v>139</v>
      </c>
      <c r="H603" s="239" t="s">
        <v>139</v>
      </c>
      <c r="I603" s="616" t="s">
        <v>139</v>
      </c>
    </row>
    <row r="604" spans="2:9">
      <c r="B604" s="96" t="s">
        <v>313</v>
      </c>
      <c r="C604" s="239" t="s">
        <v>139</v>
      </c>
      <c r="D604" s="239" t="s">
        <v>139</v>
      </c>
      <c r="E604" s="239" t="s">
        <v>139</v>
      </c>
      <c r="F604" s="239" t="s">
        <v>139</v>
      </c>
      <c r="G604" s="239" t="s">
        <v>139</v>
      </c>
      <c r="H604" s="239" t="s">
        <v>139</v>
      </c>
      <c r="I604" s="616" t="s">
        <v>139</v>
      </c>
    </row>
    <row r="605" spans="2:9">
      <c r="B605" s="96" t="s">
        <v>314</v>
      </c>
      <c r="C605" s="239" t="s">
        <v>139</v>
      </c>
      <c r="D605" s="239" t="s">
        <v>139</v>
      </c>
      <c r="E605" s="239" t="s">
        <v>139</v>
      </c>
      <c r="F605" s="239" t="s">
        <v>139</v>
      </c>
      <c r="G605" s="239" t="s">
        <v>139</v>
      </c>
      <c r="H605" s="239" t="s">
        <v>139</v>
      </c>
      <c r="I605" s="616" t="s">
        <v>139</v>
      </c>
    </row>
    <row r="606" spans="2:9">
      <c r="B606" s="96"/>
      <c r="C606" s="239"/>
      <c r="D606" s="239"/>
      <c r="E606" s="239"/>
      <c r="F606" s="239"/>
      <c r="G606" s="239"/>
      <c r="H606" s="239"/>
      <c r="I606" s="616"/>
    </row>
    <row r="607" spans="2:9">
      <c r="B607" s="153" t="s">
        <v>344</v>
      </c>
      <c r="C607" s="239" t="s">
        <v>139</v>
      </c>
      <c r="D607" s="239" t="s">
        <v>139</v>
      </c>
      <c r="E607" s="239" t="s">
        <v>139</v>
      </c>
      <c r="F607" s="239" t="s">
        <v>139</v>
      </c>
      <c r="G607" s="239" t="s">
        <v>139</v>
      </c>
      <c r="H607" s="239" t="s">
        <v>139</v>
      </c>
      <c r="I607" s="616" t="s">
        <v>139</v>
      </c>
    </row>
    <row r="608" spans="2:9">
      <c r="B608" s="96" t="s">
        <v>309</v>
      </c>
      <c r="C608" s="239" t="s">
        <v>139</v>
      </c>
      <c r="D608" s="239" t="s">
        <v>139</v>
      </c>
      <c r="E608" s="239" t="s">
        <v>139</v>
      </c>
      <c r="F608" s="239" t="s">
        <v>139</v>
      </c>
      <c r="G608" s="239" t="s">
        <v>139</v>
      </c>
      <c r="H608" s="239" t="s">
        <v>139</v>
      </c>
      <c r="I608" s="616" t="s">
        <v>139</v>
      </c>
    </row>
    <row r="609" spans="2:9">
      <c r="B609" s="96" t="s">
        <v>310</v>
      </c>
      <c r="C609" s="239" t="s">
        <v>139</v>
      </c>
      <c r="D609" s="239" t="s">
        <v>139</v>
      </c>
      <c r="E609" s="239" t="s">
        <v>139</v>
      </c>
      <c r="F609" s="239" t="s">
        <v>139</v>
      </c>
      <c r="G609" s="239" t="s">
        <v>139</v>
      </c>
      <c r="H609" s="239" t="s">
        <v>139</v>
      </c>
      <c r="I609" s="616" t="s">
        <v>139</v>
      </c>
    </row>
    <row r="610" spans="2:9">
      <c r="B610" s="96" t="s">
        <v>311</v>
      </c>
      <c r="C610" s="239" t="s">
        <v>139</v>
      </c>
      <c r="D610" s="239" t="s">
        <v>139</v>
      </c>
      <c r="E610" s="239" t="s">
        <v>139</v>
      </c>
      <c r="F610" s="239" t="s">
        <v>139</v>
      </c>
      <c r="G610" s="239" t="s">
        <v>139</v>
      </c>
      <c r="H610" s="239" t="s">
        <v>139</v>
      </c>
      <c r="I610" s="616" t="s">
        <v>139</v>
      </c>
    </row>
    <row r="611" spans="2:9">
      <c r="B611" s="96" t="s">
        <v>312</v>
      </c>
      <c r="C611" s="239" t="s">
        <v>139</v>
      </c>
      <c r="D611" s="239" t="s">
        <v>139</v>
      </c>
      <c r="E611" s="239" t="s">
        <v>139</v>
      </c>
      <c r="F611" s="239" t="s">
        <v>139</v>
      </c>
      <c r="G611" s="239" t="s">
        <v>139</v>
      </c>
      <c r="H611" s="239" t="s">
        <v>139</v>
      </c>
      <c r="I611" s="616" t="s">
        <v>139</v>
      </c>
    </row>
    <row r="612" spans="2:9">
      <c r="B612" s="96" t="s">
        <v>313</v>
      </c>
      <c r="C612" s="239" t="s">
        <v>139</v>
      </c>
      <c r="D612" s="239" t="s">
        <v>139</v>
      </c>
      <c r="E612" s="239" t="s">
        <v>139</v>
      </c>
      <c r="F612" s="239" t="s">
        <v>139</v>
      </c>
      <c r="G612" s="239" t="s">
        <v>139</v>
      </c>
      <c r="H612" s="239" t="s">
        <v>139</v>
      </c>
      <c r="I612" s="616" t="s">
        <v>139</v>
      </c>
    </row>
    <row r="613" spans="2:9" ht="15" thickBot="1">
      <c r="B613" s="96" t="s">
        <v>314</v>
      </c>
      <c r="C613" s="239" t="s">
        <v>139</v>
      </c>
      <c r="D613" s="239" t="s">
        <v>139</v>
      </c>
      <c r="E613" s="239" t="s">
        <v>139</v>
      </c>
      <c r="F613" s="239" t="s">
        <v>139</v>
      </c>
      <c r="G613" s="239" t="s">
        <v>139</v>
      </c>
      <c r="H613" s="239" t="s">
        <v>139</v>
      </c>
      <c r="I613" s="616" t="s">
        <v>139</v>
      </c>
    </row>
    <row r="614" spans="2:9" ht="15" thickTop="1">
      <c r="B614" s="1320" t="s">
        <v>1205</v>
      </c>
      <c r="C614" s="1320"/>
      <c r="D614" s="1320"/>
      <c r="E614" s="1320"/>
      <c r="F614" s="1320"/>
      <c r="G614" s="1320"/>
      <c r="H614" s="1320"/>
      <c r="I614" s="1320"/>
    </row>
    <row r="615" spans="2:9">
      <c r="B615" s="1322"/>
      <c r="C615" s="1322"/>
      <c r="D615" s="1322"/>
      <c r="E615" s="1322"/>
      <c r="F615" s="1322"/>
      <c r="G615" s="1322"/>
      <c r="H615" s="1322"/>
      <c r="I615" s="1322"/>
    </row>
    <row r="616" spans="2:9">
      <c r="B616" s="143"/>
      <c r="C616" s="203"/>
      <c r="D616" s="203"/>
      <c r="E616" s="203"/>
      <c r="F616" s="203"/>
      <c r="G616" s="203"/>
      <c r="H616" s="203"/>
      <c r="I616" s="203"/>
    </row>
    <row r="617" spans="2:9">
      <c r="B617" s="1319" t="s">
        <v>49</v>
      </c>
      <c r="C617" s="1319"/>
      <c r="D617" s="1319"/>
      <c r="E617" s="1319"/>
      <c r="F617" s="1319"/>
      <c r="G617" s="1319"/>
      <c r="H617" s="1319"/>
      <c r="I617" s="1319"/>
    </row>
    <row r="618" spans="2:9">
      <c r="B618" s="1289" t="s">
        <v>48</v>
      </c>
      <c r="C618" s="203"/>
      <c r="D618" s="203"/>
      <c r="E618" s="203"/>
      <c r="F618" s="203"/>
      <c r="G618" s="203"/>
      <c r="H618" s="203"/>
      <c r="I618" s="203"/>
    </row>
    <row r="619" spans="2:9">
      <c r="B619" s="142" t="s">
        <v>318</v>
      </c>
      <c r="C619" s="203"/>
      <c r="D619" s="203"/>
      <c r="E619" s="203"/>
      <c r="F619" s="203"/>
      <c r="G619" s="203"/>
      <c r="H619" s="203"/>
      <c r="I619" s="203"/>
    </row>
    <row r="620" spans="2:9">
      <c r="B620" s="142"/>
      <c r="C620" s="203"/>
      <c r="D620" s="203"/>
      <c r="E620" s="203"/>
      <c r="F620" s="203"/>
      <c r="G620" s="203"/>
      <c r="H620" s="203"/>
      <c r="I620" s="203"/>
    </row>
    <row r="621" spans="2:9">
      <c r="B621" s="16"/>
      <c r="C621" s="17">
        <v>2014</v>
      </c>
      <c r="D621" s="17">
        <v>2015</v>
      </c>
      <c r="E621" s="17">
        <v>2016</v>
      </c>
      <c r="F621" s="17">
        <v>2017</v>
      </c>
      <c r="G621" s="17">
        <v>2018</v>
      </c>
      <c r="H621" s="17">
        <v>2019</v>
      </c>
      <c r="I621" s="17">
        <v>2020</v>
      </c>
    </row>
    <row r="622" spans="2:9">
      <c r="B622" s="92" t="s">
        <v>1201</v>
      </c>
      <c r="C622" s="203"/>
      <c r="D622" s="203"/>
      <c r="E622" s="203"/>
      <c r="F622" s="203"/>
      <c r="G622" s="203"/>
      <c r="H622" s="203"/>
      <c r="I622" s="203"/>
    </row>
    <row r="623" spans="2:9">
      <c r="B623" s="93" t="s">
        <v>335</v>
      </c>
      <c r="C623" s="36">
        <v>725301.19869285566</v>
      </c>
      <c r="D623" s="36">
        <v>597926.97552613751</v>
      </c>
      <c r="E623" s="36">
        <v>602076.17268322257</v>
      </c>
      <c r="F623" s="36">
        <v>710415.74930913281</v>
      </c>
      <c r="G623" s="36">
        <v>748372.30208524002</v>
      </c>
      <c r="H623" s="36">
        <v>783884.32050393452</v>
      </c>
      <c r="I623" s="36">
        <f>572172726/782</f>
        <v>731678.67774936056</v>
      </c>
    </row>
    <row r="624" spans="2:9">
      <c r="B624" s="93"/>
      <c r="C624" s="36"/>
      <c r="D624" s="36"/>
      <c r="E624" s="36"/>
      <c r="F624" s="36"/>
      <c r="G624" s="36"/>
      <c r="H624" s="36"/>
      <c r="I624" s="36"/>
    </row>
    <row r="625" spans="2:9">
      <c r="B625" s="93" t="s">
        <v>336</v>
      </c>
      <c r="C625" s="237" t="s">
        <v>139</v>
      </c>
      <c r="D625" s="237" t="s">
        <v>139</v>
      </c>
      <c r="E625" s="237" t="s">
        <v>139</v>
      </c>
      <c r="F625" s="237" t="s">
        <v>139</v>
      </c>
      <c r="G625" s="237" t="s">
        <v>139</v>
      </c>
      <c r="H625" s="237" t="s">
        <v>139</v>
      </c>
      <c r="I625" s="583" t="s">
        <v>139</v>
      </c>
    </row>
    <row r="626" spans="2:9">
      <c r="B626" s="96" t="s">
        <v>291</v>
      </c>
      <c r="C626" s="237" t="s">
        <v>139</v>
      </c>
      <c r="D626" s="237" t="s">
        <v>139</v>
      </c>
      <c r="E626" s="237" t="s">
        <v>139</v>
      </c>
      <c r="F626" s="237" t="s">
        <v>139</v>
      </c>
      <c r="G626" s="237" t="s">
        <v>139</v>
      </c>
      <c r="H626" s="237" t="s">
        <v>139</v>
      </c>
      <c r="I626" s="583" t="s">
        <v>139</v>
      </c>
    </row>
    <row r="627" spans="2:9">
      <c r="B627" s="136" t="s">
        <v>292</v>
      </c>
      <c r="C627" s="237" t="s">
        <v>139</v>
      </c>
      <c r="D627" s="237" t="s">
        <v>139</v>
      </c>
      <c r="E627" s="237" t="s">
        <v>139</v>
      </c>
      <c r="F627" s="237" t="s">
        <v>139</v>
      </c>
      <c r="G627" s="237" t="s">
        <v>139</v>
      </c>
      <c r="H627" s="237" t="s">
        <v>139</v>
      </c>
      <c r="I627" s="583" t="s">
        <v>139</v>
      </c>
    </row>
    <row r="628" spans="2:9">
      <c r="B628" s="136" t="s">
        <v>293</v>
      </c>
      <c r="C628" s="237" t="s">
        <v>139</v>
      </c>
      <c r="D628" s="237" t="s">
        <v>139</v>
      </c>
      <c r="E628" s="237" t="s">
        <v>139</v>
      </c>
      <c r="F628" s="237" t="s">
        <v>139</v>
      </c>
      <c r="G628" s="237" t="s">
        <v>139</v>
      </c>
      <c r="H628" s="237" t="s">
        <v>139</v>
      </c>
      <c r="I628" s="583" t="s">
        <v>139</v>
      </c>
    </row>
    <row r="629" spans="2:9" ht="15.6">
      <c r="B629" s="136" t="s">
        <v>529</v>
      </c>
      <c r="C629" s="237" t="s">
        <v>139</v>
      </c>
      <c r="D629" s="237" t="s">
        <v>139</v>
      </c>
      <c r="E629" s="237" t="s">
        <v>139</v>
      </c>
      <c r="F629" s="237" t="s">
        <v>139</v>
      </c>
      <c r="G629" s="237" t="s">
        <v>139</v>
      </c>
      <c r="H629" s="237" t="s">
        <v>139</v>
      </c>
      <c r="I629" s="583" t="s">
        <v>139</v>
      </c>
    </row>
    <row r="630" spans="2:9">
      <c r="B630" s="96" t="s">
        <v>294</v>
      </c>
      <c r="C630" s="237" t="s">
        <v>139</v>
      </c>
      <c r="D630" s="237" t="s">
        <v>139</v>
      </c>
      <c r="E630" s="237" t="s">
        <v>139</v>
      </c>
      <c r="F630" s="237" t="s">
        <v>139</v>
      </c>
      <c r="G630" s="237" t="s">
        <v>139</v>
      </c>
      <c r="H630" s="237" t="s">
        <v>139</v>
      </c>
      <c r="I630" s="583" t="s">
        <v>139</v>
      </c>
    </row>
    <row r="631" spans="2:9">
      <c r="B631" s="96" t="s">
        <v>236</v>
      </c>
      <c r="C631" s="237" t="s">
        <v>139</v>
      </c>
      <c r="D631" s="237" t="s">
        <v>139</v>
      </c>
      <c r="E631" s="237" t="s">
        <v>139</v>
      </c>
      <c r="F631" s="237" t="s">
        <v>139</v>
      </c>
      <c r="G631" s="237" t="s">
        <v>139</v>
      </c>
      <c r="H631" s="237" t="s">
        <v>139</v>
      </c>
      <c r="I631" s="583" t="s">
        <v>139</v>
      </c>
    </row>
    <row r="632" spans="2:9">
      <c r="B632" s="96"/>
      <c r="C632" s="36"/>
      <c r="D632" s="36"/>
      <c r="E632" s="36"/>
      <c r="F632" s="36"/>
      <c r="G632" s="36"/>
      <c r="H632" s="36"/>
      <c r="I632" s="36"/>
    </row>
    <row r="633" spans="2:9">
      <c r="B633" s="150" t="s">
        <v>341</v>
      </c>
      <c r="C633" s="237" t="s">
        <v>139</v>
      </c>
      <c r="D633" s="237" t="s">
        <v>139</v>
      </c>
      <c r="E633" s="237" t="s">
        <v>139</v>
      </c>
      <c r="F633" s="237" t="s">
        <v>139</v>
      </c>
      <c r="G633" s="237" t="s">
        <v>139</v>
      </c>
      <c r="H633" s="237" t="s">
        <v>139</v>
      </c>
      <c r="I633" s="583" t="s">
        <v>139</v>
      </c>
    </row>
    <row r="634" spans="2:9">
      <c r="B634" s="152" t="s">
        <v>291</v>
      </c>
      <c r="C634" s="237" t="s">
        <v>139</v>
      </c>
      <c r="D634" s="237" t="s">
        <v>139</v>
      </c>
      <c r="E634" s="237" t="s">
        <v>139</v>
      </c>
      <c r="F634" s="237" t="s">
        <v>139</v>
      </c>
      <c r="G634" s="237" t="s">
        <v>139</v>
      </c>
      <c r="H634" s="237" t="s">
        <v>139</v>
      </c>
      <c r="I634" s="583" t="s">
        <v>139</v>
      </c>
    </row>
    <row r="635" spans="2:9">
      <c r="B635" s="146" t="s">
        <v>292</v>
      </c>
      <c r="C635" s="237" t="s">
        <v>139</v>
      </c>
      <c r="D635" s="237" t="s">
        <v>139</v>
      </c>
      <c r="E635" s="237" t="s">
        <v>139</v>
      </c>
      <c r="F635" s="237" t="s">
        <v>139</v>
      </c>
      <c r="G635" s="237" t="s">
        <v>139</v>
      </c>
      <c r="H635" s="237" t="s">
        <v>139</v>
      </c>
      <c r="I635" s="583" t="s">
        <v>139</v>
      </c>
    </row>
    <row r="636" spans="2:9">
      <c r="B636" s="146" t="s">
        <v>293</v>
      </c>
      <c r="C636" s="237" t="s">
        <v>139</v>
      </c>
      <c r="D636" s="237" t="s">
        <v>139</v>
      </c>
      <c r="E636" s="237" t="s">
        <v>139</v>
      </c>
      <c r="F636" s="237" t="s">
        <v>139</v>
      </c>
      <c r="G636" s="237" t="s">
        <v>139</v>
      </c>
      <c r="H636" s="237" t="s">
        <v>139</v>
      </c>
      <c r="I636" s="583" t="s">
        <v>139</v>
      </c>
    </row>
    <row r="637" spans="2:9" ht="15">
      <c r="B637" s="146" t="s">
        <v>530</v>
      </c>
      <c r="C637" s="237" t="s">
        <v>139</v>
      </c>
      <c r="D637" s="237" t="s">
        <v>139</v>
      </c>
      <c r="E637" s="237" t="s">
        <v>139</v>
      </c>
      <c r="F637" s="237" t="s">
        <v>139</v>
      </c>
      <c r="G637" s="237" t="s">
        <v>139</v>
      </c>
      <c r="H637" s="237" t="s">
        <v>139</v>
      </c>
      <c r="I637" s="583" t="s">
        <v>139</v>
      </c>
    </row>
    <row r="638" spans="2:9">
      <c r="B638" s="152" t="s">
        <v>294</v>
      </c>
      <c r="C638" s="237" t="s">
        <v>139</v>
      </c>
      <c r="D638" s="237" t="s">
        <v>139</v>
      </c>
      <c r="E638" s="237" t="s">
        <v>139</v>
      </c>
      <c r="F638" s="237" t="s">
        <v>139</v>
      </c>
      <c r="G638" s="237" t="s">
        <v>139</v>
      </c>
      <c r="H638" s="237" t="s">
        <v>139</v>
      </c>
      <c r="I638" s="583" t="s">
        <v>139</v>
      </c>
    </row>
    <row r="639" spans="2:9">
      <c r="B639" s="152" t="s">
        <v>236</v>
      </c>
      <c r="C639" s="237" t="s">
        <v>139</v>
      </c>
      <c r="D639" s="237" t="s">
        <v>139</v>
      </c>
      <c r="E639" s="237" t="s">
        <v>139</v>
      </c>
      <c r="F639" s="237" t="s">
        <v>139</v>
      </c>
      <c r="G639" s="237" t="s">
        <v>139</v>
      </c>
      <c r="H639" s="237" t="s">
        <v>139</v>
      </c>
      <c r="I639" s="583" t="s">
        <v>139</v>
      </c>
    </row>
    <row r="640" spans="2:9">
      <c r="B640" s="152"/>
      <c r="C640" s="237"/>
      <c r="D640" s="237"/>
      <c r="E640" s="237"/>
      <c r="F640" s="237"/>
      <c r="G640" s="237"/>
      <c r="H640" s="237"/>
      <c r="I640" s="583"/>
    </row>
    <row r="641" spans="2:9">
      <c r="B641" s="150" t="s">
        <v>342</v>
      </c>
      <c r="C641" s="237" t="s">
        <v>139</v>
      </c>
      <c r="D641" s="237" t="s">
        <v>139</v>
      </c>
      <c r="E641" s="237" t="s">
        <v>139</v>
      </c>
      <c r="F641" s="237" t="s">
        <v>139</v>
      </c>
      <c r="G641" s="237" t="s">
        <v>139</v>
      </c>
      <c r="H641" s="237" t="s">
        <v>139</v>
      </c>
      <c r="I641" s="583" t="s">
        <v>139</v>
      </c>
    </row>
    <row r="642" spans="2:9">
      <c r="B642" s="152" t="s">
        <v>291</v>
      </c>
      <c r="C642" s="237" t="s">
        <v>139</v>
      </c>
      <c r="D642" s="237" t="s">
        <v>139</v>
      </c>
      <c r="E642" s="237" t="s">
        <v>139</v>
      </c>
      <c r="F642" s="237" t="s">
        <v>139</v>
      </c>
      <c r="G642" s="237" t="s">
        <v>139</v>
      </c>
      <c r="H642" s="237" t="s">
        <v>139</v>
      </c>
      <c r="I642" s="583" t="s">
        <v>139</v>
      </c>
    </row>
    <row r="643" spans="2:9">
      <c r="B643" s="146" t="s">
        <v>292</v>
      </c>
      <c r="C643" s="237" t="s">
        <v>139</v>
      </c>
      <c r="D643" s="237" t="s">
        <v>139</v>
      </c>
      <c r="E643" s="237" t="s">
        <v>139</v>
      </c>
      <c r="F643" s="237" t="s">
        <v>139</v>
      </c>
      <c r="G643" s="237" t="s">
        <v>139</v>
      </c>
      <c r="H643" s="237" t="s">
        <v>139</v>
      </c>
      <c r="I643" s="583" t="s">
        <v>139</v>
      </c>
    </row>
    <row r="644" spans="2:9">
      <c r="B644" s="146" t="s">
        <v>293</v>
      </c>
      <c r="C644" s="237" t="s">
        <v>139</v>
      </c>
      <c r="D644" s="237" t="s">
        <v>139</v>
      </c>
      <c r="E644" s="237" t="s">
        <v>139</v>
      </c>
      <c r="F644" s="237" t="s">
        <v>139</v>
      </c>
      <c r="G644" s="237" t="s">
        <v>139</v>
      </c>
      <c r="H644" s="237" t="s">
        <v>139</v>
      </c>
      <c r="I644" s="583" t="s">
        <v>139</v>
      </c>
    </row>
    <row r="645" spans="2:9" ht="15">
      <c r="B645" s="146" t="s">
        <v>531</v>
      </c>
      <c r="C645" s="237" t="s">
        <v>139</v>
      </c>
      <c r="D645" s="237" t="s">
        <v>139</v>
      </c>
      <c r="E645" s="237" t="s">
        <v>139</v>
      </c>
      <c r="F645" s="237" t="s">
        <v>139</v>
      </c>
      <c r="G645" s="237" t="s">
        <v>139</v>
      </c>
      <c r="H645" s="237" t="s">
        <v>139</v>
      </c>
      <c r="I645" s="583" t="s">
        <v>139</v>
      </c>
    </row>
    <row r="646" spans="2:9">
      <c r="B646" s="152" t="s">
        <v>294</v>
      </c>
      <c r="C646" s="237" t="s">
        <v>139</v>
      </c>
      <c r="D646" s="237" t="s">
        <v>139</v>
      </c>
      <c r="E646" s="237" t="s">
        <v>139</v>
      </c>
      <c r="F646" s="237" t="s">
        <v>139</v>
      </c>
      <c r="G646" s="237" t="s">
        <v>139</v>
      </c>
      <c r="H646" s="237" t="s">
        <v>139</v>
      </c>
      <c r="I646" s="583" t="s">
        <v>139</v>
      </c>
    </row>
    <row r="647" spans="2:9">
      <c r="B647" s="152" t="s">
        <v>236</v>
      </c>
      <c r="C647" s="237" t="s">
        <v>139</v>
      </c>
      <c r="D647" s="237" t="s">
        <v>139</v>
      </c>
      <c r="E647" s="237" t="s">
        <v>139</v>
      </c>
      <c r="F647" s="237" t="s">
        <v>139</v>
      </c>
      <c r="G647" s="237" t="s">
        <v>139</v>
      </c>
      <c r="H647" s="237" t="s">
        <v>139</v>
      </c>
      <c r="I647" s="583" t="s">
        <v>139</v>
      </c>
    </row>
    <row r="648" spans="2:9">
      <c r="B648" s="152"/>
      <c r="C648" s="36"/>
      <c r="D648" s="36"/>
      <c r="E648" s="36"/>
      <c r="F648" s="36"/>
      <c r="G648" s="36"/>
      <c r="H648" s="36"/>
      <c r="I648" s="36"/>
    </row>
    <row r="649" spans="2:9" ht="26.4">
      <c r="B649" s="93" t="s">
        <v>343</v>
      </c>
      <c r="C649" s="237" t="s">
        <v>139</v>
      </c>
      <c r="D649" s="237" t="s">
        <v>139</v>
      </c>
      <c r="E649" s="237" t="s">
        <v>139</v>
      </c>
      <c r="F649" s="237" t="s">
        <v>139</v>
      </c>
      <c r="G649" s="237" t="s">
        <v>139</v>
      </c>
      <c r="H649" s="237" t="s">
        <v>139</v>
      </c>
      <c r="I649" s="583" t="s">
        <v>139</v>
      </c>
    </row>
    <row r="650" spans="2:9">
      <c r="B650" s="96" t="s">
        <v>309</v>
      </c>
      <c r="C650" s="237" t="s">
        <v>139</v>
      </c>
      <c r="D650" s="237" t="s">
        <v>139</v>
      </c>
      <c r="E650" s="237" t="s">
        <v>139</v>
      </c>
      <c r="F650" s="237" t="s">
        <v>139</v>
      </c>
      <c r="G650" s="237" t="s">
        <v>139</v>
      </c>
      <c r="H650" s="237" t="s">
        <v>139</v>
      </c>
      <c r="I650" s="583" t="s">
        <v>139</v>
      </c>
    </row>
    <row r="651" spans="2:9">
      <c r="B651" s="96" t="s">
        <v>310</v>
      </c>
      <c r="C651" s="237" t="s">
        <v>139</v>
      </c>
      <c r="D651" s="237" t="s">
        <v>139</v>
      </c>
      <c r="E651" s="237" t="s">
        <v>139</v>
      </c>
      <c r="F651" s="237" t="s">
        <v>139</v>
      </c>
      <c r="G651" s="237" t="s">
        <v>139</v>
      </c>
      <c r="H651" s="237" t="s">
        <v>139</v>
      </c>
      <c r="I651" s="583" t="s">
        <v>139</v>
      </c>
    </row>
    <row r="652" spans="2:9">
      <c r="B652" s="96" t="s">
        <v>311</v>
      </c>
      <c r="C652" s="237" t="s">
        <v>139</v>
      </c>
      <c r="D652" s="237" t="s">
        <v>139</v>
      </c>
      <c r="E652" s="237" t="s">
        <v>139</v>
      </c>
      <c r="F652" s="237" t="s">
        <v>139</v>
      </c>
      <c r="G652" s="237" t="s">
        <v>139</v>
      </c>
      <c r="H652" s="237" t="s">
        <v>139</v>
      </c>
      <c r="I652" s="583" t="s">
        <v>139</v>
      </c>
    </row>
    <row r="653" spans="2:9">
      <c r="B653" s="96" t="s">
        <v>312</v>
      </c>
      <c r="C653" s="237" t="s">
        <v>139</v>
      </c>
      <c r="D653" s="237" t="s">
        <v>139</v>
      </c>
      <c r="E653" s="237" t="s">
        <v>139</v>
      </c>
      <c r="F653" s="237" t="s">
        <v>139</v>
      </c>
      <c r="G653" s="237" t="s">
        <v>139</v>
      </c>
      <c r="H653" s="237" t="s">
        <v>139</v>
      </c>
      <c r="I653" s="583" t="s">
        <v>139</v>
      </c>
    </row>
    <row r="654" spans="2:9">
      <c r="B654" s="96" t="s">
        <v>313</v>
      </c>
      <c r="C654" s="237" t="s">
        <v>139</v>
      </c>
      <c r="D654" s="237" t="s">
        <v>139</v>
      </c>
      <c r="E654" s="237" t="s">
        <v>139</v>
      </c>
      <c r="F654" s="237" t="s">
        <v>139</v>
      </c>
      <c r="G654" s="237" t="s">
        <v>139</v>
      </c>
      <c r="H654" s="237" t="s">
        <v>139</v>
      </c>
      <c r="I654" s="583" t="s">
        <v>139</v>
      </c>
    </row>
    <row r="655" spans="2:9">
      <c r="B655" s="96" t="s">
        <v>314</v>
      </c>
      <c r="C655" s="237" t="s">
        <v>139</v>
      </c>
      <c r="D655" s="237" t="s">
        <v>139</v>
      </c>
      <c r="E655" s="237" t="s">
        <v>139</v>
      </c>
      <c r="F655" s="237" t="s">
        <v>139</v>
      </c>
      <c r="G655" s="237" t="s">
        <v>139</v>
      </c>
      <c r="H655" s="237" t="s">
        <v>139</v>
      </c>
      <c r="I655" s="583" t="s">
        <v>139</v>
      </c>
    </row>
    <row r="656" spans="2:9">
      <c r="B656" s="96"/>
      <c r="C656" s="36"/>
      <c r="D656" s="36"/>
      <c r="E656" s="36"/>
      <c r="F656" s="36"/>
      <c r="G656" s="36"/>
      <c r="H656" s="36"/>
      <c r="I656" s="36"/>
    </row>
    <row r="657" spans="2:9">
      <c r="B657" s="153" t="s">
        <v>344</v>
      </c>
      <c r="C657" s="237" t="s">
        <v>139</v>
      </c>
      <c r="D657" s="237" t="s">
        <v>139</v>
      </c>
      <c r="E657" s="237" t="s">
        <v>139</v>
      </c>
      <c r="F657" s="237" t="s">
        <v>139</v>
      </c>
      <c r="G657" s="237" t="s">
        <v>139</v>
      </c>
      <c r="H657" s="237" t="s">
        <v>139</v>
      </c>
      <c r="I657" s="583" t="s">
        <v>139</v>
      </c>
    </row>
    <row r="658" spans="2:9">
      <c r="B658" s="96" t="s">
        <v>309</v>
      </c>
      <c r="C658" s="237" t="s">
        <v>139</v>
      </c>
      <c r="D658" s="237" t="s">
        <v>139</v>
      </c>
      <c r="E658" s="237" t="s">
        <v>139</v>
      </c>
      <c r="F658" s="237" t="s">
        <v>139</v>
      </c>
      <c r="G658" s="237" t="s">
        <v>139</v>
      </c>
      <c r="H658" s="237" t="s">
        <v>139</v>
      </c>
      <c r="I658" s="583" t="s">
        <v>139</v>
      </c>
    </row>
    <row r="659" spans="2:9">
      <c r="B659" s="96" t="s">
        <v>310</v>
      </c>
      <c r="C659" s="237" t="s">
        <v>139</v>
      </c>
      <c r="D659" s="237" t="s">
        <v>139</v>
      </c>
      <c r="E659" s="237" t="s">
        <v>139</v>
      </c>
      <c r="F659" s="237" t="s">
        <v>139</v>
      </c>
      <c r="G659" s="237" t="s">
        <v>139</v>
      </c>
      <c r="H659" s="237" t="s">
        <v>139</v>
      </c>
      <c r="I659" s="583" t="s">
        <v>139</v>
      </c>
    </row>
    <row r="660" spans="2:9">
      <c r="B660" s="96" t="s">
        <v>311</v>
      </c>
      <c r="C660" s="237" t="s">
        <v>139</v>
      </c>
      <c r="D660" s="237" t="s">
        <v>139</v>
      </c>
      <c r="E660" s="237" t="s">
        <v>139</v>
      </c>
      <c r="F660" s="237" t="s">
        <v>139</v>
      </c>
      <c r="G660" s="237" t="s">
        <v>139</v>
      </c>
      <c r="H660" s="237" t="s">
        <v>139</v>
      </c>
      <c r="I660" s="583" t="s">
        <v>139</v>
      </c>
    </row>
    <row r="661" spans="2:9">
      <c r="B661" s="96" t="s">
        <v>312</v>
      </c>
      <c r="C661" s="237" t="s">
        <v>139</v>
      </c>
      <c r="D661" s="237" t="s">
        <v>139</v>
      </c>
      <c r="E661" s="237" t="s">
        <v>139</v>
      </c>
      <c r="F661" s="237" t="s">
        <v>139</v>
      </c>
      <c r="G661" s="237" t="s">
        <v>139</v>
      </c>
      <c r="H661" s="237" t="s">
        <v>139</v>
      </c>
      <c r="I661" s="583" t="s">
        <v>139</v>
      </c>
    </row>
    <row r="662" spans="2:9">
      <c r="B662" s="96" t="s">
        <v>313</v>
      </c>
      <c r="C662" s="237" t="s">
        <v>139</v>
      </c>
      <c r="D662" s="237" t="s">
        <v>139</v>
      </c>
      <c r="E662" s="237" t="s">
        <v>139</v>
      </c>
      <c r="F662" s="237" t="s">
        <v>139</v>
      </c>
      <c r="G662" s="237" t="s">
        <v>139</v>
      </c>
      <c r="H662" s="237" t="s">
        <v>139</v>
      </c>
      <c r="I662" s="583" t="s">
        <v>139</v>
      </c>
    </row>
    <row r="663" spans="2:9">
      <c r="B663" s="96" t="s">
        <v>314</v>
      </c>
      <c r="C663" s="237" t="s">
        <v>139</v>
      </c>
      <c r="D663" s="237" t="s">
        <v>139</v>
      </c>
      <c r="E663" s="237" t="s">
        <v>139</v>
      </c>
      <c r="F663" s="237" t="s">
        <v>139</v>
      </c>
      <c r="G663" s="237" t="s">
        <v>139</v>
      </c>
      <c r="H663" s="237" t="s">
        <v>139</v>
      </c>
      <c r="I663" s="583" t="s">
        <v>139</v>
      </c>
    </row>
    <row r="664" spans="2:9">
      <c r="B664" s="96"/>
      <c r="C664" s="240"/>
      <c r="D664" s="240"/>
      <c r="E664" s="240"/>
      <c r="F664" s="240"/>
      <c r="G664" s="240"/>
      <c r="H664" s="240"/>
      <c r="I664" s="1127"/>
    </row>
    <row r="665" spans="2:9">
      <c r="B665" s="92" t="s">
        <v>1202</v>
      </c>
      <c r="C665" s="240"/>
      <c r="D665" s="240"/>
      <c r="E665" s="240"/>
      <c r="F665" s="240"/>
      <c r="G665" s="240"/>
      <c r="H665" s="240"/>
      <c r="I665" s="1127"/>
    </row>
    <row r="666" spans="2:9">
      <c r="B666" s="93" t="s">
        <v>335</v>
      </c>
      <c r="C666" s="237" t="s">
        <v>139</v>
      </c>
      <c r="D666" s="237" t="s">
        <v>139</v>
      </c>
      <c r="E666" s="237">
        <v>478379.06961900764</v>
      </c>
      <c r="F666" s="237">
        <v>485650.73152461438</v>
      </c>
      <c r="G666" s="237">
        <v>513945.51992625854</v>
      </c>
      <c r="H666" s="237">
        <v>477525.59024580469</v>
      </c>
      <c r="I666" s="583">
        <f>287572244/782</f>
        <v>367739.44245524297</v>
      </c>
    </row>
    <row r="667" spans="2:9">
      <c r="B667" s="93"/>
      <c r="C667" s="237"/>
      <c r="D667" s="237"/>
      <c r="E667" s="237"/>
      <c r="F667" s="237"/>
      <c r="G667" s="237"/>
      <c r="H667" s="237"/>
      <c r="I667" s="237"/>
    </row>
    <row r="668" spans="2:9">
      <c r="B668" s="93" t="s">
        <v>336</v>
      </c>
      <c r="C668" s="237" t="s">
        <v>139</v>
      </c>
      <c r="D668" s="237" t="s">
        <v>139</v>
      </c>
      <c r="E668" s="237" t="s">
        <v>139</v>
      </c>
      <c r="F668" s="237" t="s">
        <v>139</v>
      </c>
      <c r="G668" s="237" t="s">
        <v>139</v>
      </c>
      <c r="H668" s="237" t="s">
        <v>139</v>
      </c>
      <c r="I668" s="583" t="s">
        <v>139</v>
      </c>
    </row>
    <row r="669" spans="2:9">
      <c r="B669" s="96" t="s">
        <v>291</v>
      </c>
      <c r="C669" s="237" t="s">
        <v>139</v>
      </c>
      <c r="D669" s="237" t="s">
        <v>139</v>
      </c>
      <c r="E669" s="237" t="s">
        <v>139</v>
      </c>
      <c r="F669" s="237" t="s">
        <v>139</v>
      </c>
      <c r="G669" s="237" t="s">
        <v>139</v>
      </c>
      <c r="H669" s="237" t="s">
        <v>139</v>
      </c>
      <c r="I669" s="583" t="s">
        <v>139</v>
      </c>
    </row>
    <row r="670" spans="2:9">
      <c r="B670" s="136" t="s">
        <v>292</v>
      </c>
      <c r="C670" s="237" t="s">
        <v>139</v>
      </c>
      <c r="D670" s="237" t="s">
        <v>139</v>
      </c>
      <c r="E670" s="237" t="s">
        <v>139</v>
      </c>
      <c r="F670" s="237" t="s">
        <v>139</v>
      </c>
      <c r="G670" s="237" t="s">
        <v>139</v>
      </c>
      <c r="H670" s="237" t="s">
        <v>139</v>
      </c>
      <c r="I670" s="583" t="s">
        <v>139</v>
      </c>
    </row>
    <row r="671" spans="2:9">
      <c r="B671" s="136" t="s">
        <v>293</v>
      </c>
      <c r="C671" s="237" t="s">
        <v>139</v>
      </c>
      <c r="D671" s="237" t="s">
        <v>139</v>
      </c>
      <c r="E671" s="237" t="s">
        <v>139</v>
      </c>
      <c r="F671" s="237" t="s">
        <v>139</v>
      </c>
      <c r="G671" s="237" t="s">
        <v>139</v>
      </c>
      <c r="H671" s="237" t="s">
        <v>139</v>
      </c>
      <c r="I671" s="583" t="s">
        <v>139</v>
      </c>
    </row>
    <row r="672" spans="2:9" ht="15.6">
      <c r="B672" s="136" t="s">
        <v>529</v>
      </c>
      <c r="C672" s="237" t="s">
        <v>139</v>
      </c>
      <c r="D672" s="237" t="s">
        <v>139</v>
      </c>
      <c r="E672" s="237" t="s">
        <v>139</v>
      </c>
      <c r="F672" s="237" t="s">
        <v>139</v>
      </c>
      <c r="G672" s="237" t="s">
        <v>139</v>
      </c>
      <c r="H672" s="237" t="s">
        <v>139</v>
      </c>
      <c r="I672" s="583" t="s">
        <v>139</v>
      </c>
    </row>
    <row r="673" spans="2:9">
      <c r="B673" s="96" t="s">
        <v>294</v>
      </c>
      <c r="C673" s="237" t="s">
        <v>139</v>
      </c>
      <c r="D673" s="237" t="s">
        <v>139</v>
      </c>
      <c r="E673" s="237" t="s">
        <v>139</v>
      </c>
      <c r="F673" s="237" t="s">
        <v>139</v>
      </c>
      <c r="G673" s="237" t="s">
        <v>139</v>
      </c>
      <c r="H673" s="237" t="s">
        <v>139</v>
      </c>
      <c r="I673" s="583" t="s">
        <v>139</v>
      </c>
    </row>
    <row r="674" spans="2:9">
      <c r="B674" s="96" t="s">
        <v>236</v>
      </c>
      <c r="C674" s="237" t="s">
        <v>139</v>
      </c>
      <c r="D674" s="237" t="s">
        <v>139</v>
      </c>
      <c r="E674" s="237" t="s">
        <v>139</v>
      </c>
      <c r="F674" s="237" t="s">
        <v>139</v>
      </c>
      <c r="G674" s="237" t="s">
        <v>139</v>
      </c>
      <c r="H674" s="237" t="s">
        <v>139</v>
      </c>
      <c r="I674" s="583" t="s">
        <v>139</v>
      </c>
    </row>
    <row r="675" spans="2:9">
      <c r="B675" s="96"/>
      <c r="C675" s="237"/>
      <c r="D675" s="237"/>
      <c r="E675" s="237"/>
      <c r="F675" s="237"/>
      <c r="G675" s="237"/>
      <c r="H675" s="237"/>
      <c r="I675" s="583"/>
    </row>
    <row r="676" spans="2:9">
      <c r="B676" s="150" t="s">
        <v>341</v>
      </c>
      <c r="C676" s="237" t="s">
        <v>139</v>
      </c>
      <c r="D676" s="237" t="s">
        <v>139</v>
      </c>
      <c r="E676" s="237" t="s">
        <v>139</v>
      </c>
      <c r="F676" s="237" t="s">
        <v>139</v>
      </c>
      <c r="G676" s="237" t="s">
        <v>139</v>
      </c>
      <c r="H676" s="237" t="s">
        <v>139</v>
      </c>
      <c r="I676" s="583" t="s">
        <v>139</v>
      </c>
    </row>
    <row r="677" spans="2:9">
      <c r="B677" s="152" t="s">
        <v>291</v>
      </c>
      <c r="C677" s="237" t="s">
        <v>139</v>
      </c>
      <c r="D677" s="237" t="s">
        <v>139</v>
      </c>
      <c r="E677" s="237" t="s">
        <v>139</v>
      </c>
      <c r="F677" s="237" t="s">
        <v>139</v>
      </c>
      <c r="G677" s="237" t="s">
        <v>139</v>
      </c>
      <c r="H677" s="237" t="s">
        <v>139</v>
      </c>
      <c r="I677" s="583" t="s">
        <v>139</v>
      </c>
    </row>
    <row r="678" spans="2:9">
      <c r="B678" s="146" t="s">
        <v>292</v>
      </c>
      <c r="C678" s="237" t="s">
        <v>139</v>
      </c>
      <c r="D678" s="237" t="s">
        <v>139</v>
      </c>
      <c r="E678" s="237" t="s">
        <v>139</v>
      </c>
      <c r="F678" s="237" t="s">
        <v>139</v>
      </c>
      <c r="G678" s="237" t="s">
        <v>139</v>
      </c>
      <c r="H678" s="237" t="s">
        <v>139</v>
      </c>
      <c r="I678" s="583" t="s">
        <v>139</v>
      </c>
    </row>
    <row r="679" spans="2:9">
      <c r="B679" s="146" t="s">
        <v>293</v>
      </c>
      <c r="C679" s="237" t="s">
        <v>139</v>
      </c>
      <c r="D679" s="237" t="s">
        <v>139</v>
      </c>
      <c r="E679" s="237" t="s">
        <v>139</v>
      </c>
      <c r="F679" s="237" t="s">
        <v>139</v>
      </c>
      <c r="G679" s="237" t="s">
        <v>139</v>
      </c>
      <c r="H679" s="237" t="s">
        <v>139</v>
      </c>
      <c r="I679" s="583" t="s">
        <v>139</v>
      </c>
    </row>
    <row r="680" spans="2:9" ht="15">
      <c r="B680" s="146" t="s">
        <v>530</v>
      </c>
      <c r="C680" s="237" t="s">
        <v>139</v>
      </c>
      <c r="D680" s="237" t="s">
        <v>139</v>
      </c>
      <c r="E680" s="237" t="s">
        <v>139</v>
      </c>
      <c r="F680" s="237" t="s">
        <v>139</v>
      </c>
      <c r="G680" s="237" t="s">
        <v>139</v>
      </c>
      <c r="H680" s="237" t="s">
        <v>139</v>
      </c>
      <c r="I680" s="583" t="s">
        <v>139</v>
      </c>
    </row>
    <row r="681" spans="2:9">
      <c r="B681" s="152" t="s">
        <v>294</v>
      </c>
      <c r="C681" s="237" t="s">
        <v>139</v>
      </c>
      <c r="D681" s="237" t="s">
        <v>139</v>
      </c>
      <c r="E681" s="237" t="s">
        <v>139</v>
      </c>
      <c r="F681" s="237" t="s">
        <v>139</v>
      </c>
      <c r="G681" s="237" t="s">
        <v>139</v>
      </c>
      <c r="H681" s="237" t="s">
        <v>139</v>
      </c>
      <c r="I681" s="583" t="s">
        <v>139</v>
      </c>
    </row>
    <row r="682" spans="2:9">
      <c r="B682" s="152" t="s">
        <v>236</v>
      </c>
      <c r="C682" s="237" t="s">
        <v>139</v>
      </c>
      <c r="D682" s="237" t="s">
        <v>139</v>
      </c>
      <c r="E682" s="237" t="s">
        <v>139</v>
      </c>
      <c r="F682" s="237" t="s">
        <v>139</v>
      </c>
      <c r="G682" s="237" t="s">
        <v>139</v>
      </c>
      <c r="H682" s="237" t="s">
        <v>139</v>
      </c>
      <c r="I682" s="583" t="s">
        <v>139</v>
      </c>
    </row>
    <row r="683" spans="2:9">
      <c r="B683" s="152"/>
      <c r="C683" s="237"/>
      <c r="D683" s="237"/>
      <c r="E683" s="237"/>
      <c r="F683" s="237"/>
      <c r="G683" s="237"/>
      <c r="H683" s="237"/>
      <c r="I683" s="583"/>
    </row>
    <row r="684" spans="2:9">
      <c r="B684" s="150" t="s">
        <v>342</v>
      </c>
      <c r="C684" s="237" t="s">
        <v>139</v>
      </c>
      <c r="D684" s="237" t="s">
        <v>139</v>
      </c>
      <c r="E684" s="237" t="s">
        <v>139</v>
      </c>
      <c r="F684" s="237" t="s">
        <v>139</v>
      </c>
      <c r="G684" s="237" t="s">
        <v>139</v>
      </c>
      <c r="H684" s="237" t="s">
        <v>139</v>
      </c>
      <c r="I684" s="583" t="s">
        <v>139</v>
      </c>
    </row>
    <row r="685" spans="2:9">
      <c r="B685" s="152" t="s">
        <v>291</v>
      </c>
      <c r="C685" s="237" t="s">
        <v>139</v>
      </c>
      <c r="D685" s="237" t="s">
        <v>139</v>
      </c>
      <c r="E685" s="237" t="s">
        <v>139</v>
      </c>
      <c r="F685" s="237" t="s">
        <v>139</v>
      </c>
      <c r="G685" s="237" t="s">
        <v>139</v>
      </c>
      <c r="H685" s="237" t="s">
        <v>139</v>
      </c>
      <c r="I685" s="583" t="s">
        <v>139</v>
      </c>
    </row>
    <row r="686" spans="2:9">
      <c r="B686" s="146" t="s">
        <v>292</v>
      </c>
      <c r="C686" s="237" t="s">
        <v>139</v>
      </c>
      <c r="D686" s="237" t="s">
        <v>139</v>
      </c>
      <c r="E686" s="237" t="s">
        <v>139</v>
      </c>
      <c r="F686" s="237" t="s">
        <v>139</v>
      </c>
      <c r="G686" s="237" t="s">
        <v>139</v>
      </c>
      <c r="H686" s="237" t="s">
        <v>139</v>
      </c>
      <c r="I686" s="583" t="s">
        <v>139</v>
      </c>
    </row>
    <row r="687" spans="2:9">
      <c r="B687" s="146" t="s">
        <v>293</v>
      </c>
      <c r="C687" s="237" t="s">
        <v>139</v>
      </c>
      <c r="D687" s="237" t="s">
        <v>139</v>
      </c>
      <c r="E687" s="237" t="s">
        <v>139</v>
      </c>
      <c r="F687" s="237" t="s">
        <v>139</v>
      </c>
      <c r="G687" s="237" t="s">
        <v>139</v>
      </c>
      <c r="H687" s="237" t="s">
        <v>139</v>
      </c>
      <c r="I687" s="583" t="s">
        <v>139</v>
      </c>
    </row>
    <row r="688" spans="2:9" ht="15">
      <c r="B688" s="146" t="s">
        <v>531</v>
      </c>
      <c r="C688" s="237" t="s">
        <v>139</v>
      </c>
      <c r="D688" s="237" t="s">
        <v>139</v>
      </c>
      <c r="E688" s="237" t="s">
        <v>139</v>
      </c>
      <c r="F688" s="237" t="s">
        <v>139</v>
      </c>
      <c r="G688" s="237" t="s">
        <v>139</v>
      </c>
      <c r="H688" s="237" t="s">
        <v>139</v>
      </c>
      <c r="I688" s="583" t="s">
        <v>139</v>
      </c>
    </row>
    <row r="689" spans="2:9">
      <c r="B689" s="152" t="s">
        <v>294</v>
      </c>
      <c r="C689" s="237" t="s">
        <v>139</v>
      </c>
      <c r="D689" s="237" t="s">
        <v>139</v>
      </c>
      <c r="E689" s="237" t="s">
        <v>139</v>
      </c>
      <c r="F689" s="237" t="s">
        <v>139</v>
      </c>
      <c r="G689" s="237" t="s">
        <v>139</v>
      </c>
      <c r="H689" s="237" t="s">
        <v>139</v>
      </c>
      <c r="I689" s="583" t="s">
        <v>139</v>
      </c>
    </row>
    <row r="690" spans="2:9">
      <c r="B690" s="152" t="s">
        <v>236</v>
      </c>
      <c r="C690" s="237" t="s">
        <v>139</v>
      </c>
      <c r="D690" s="237" t="s">
        <v>139</v>
      </c>
      <c r="E690" s="237" t="s">
        <v>139</v>
      </c>
      <c r="F690" s="237" t="s">
        <v>139</v>
      </c>
      <c r="G690" s="237" t="s">
        <v>139</v>
      </c>
      <c r="H690" s="237" t="s">
        <v>139</v>
      </c>
      <c r="I690" s="583" t="s">
        <v>139</v>
      </c>
    </row>
    <row r="691" spans="2:9">
      <c r="B691" s="152"/>
      <c r="C691" s="237"/>
      <c r="D691" s="237"/>
      <c r="E691" s="237"/>
      <c r="F691" s="237"/>
      <c r="G691" s="237"/>
      <c r="H691" s="237"/>
      <c r="I691" s="583"/>
    </row>
    <row r="692" spans="2:9" ht="26.4">
      <c r="B692" s="93" t="s">
        <v>343</v>
      </c>
      <c r="C692" s="237" t="s">
        <v>139</v>
      </c>
      <c r="D692" s="237" t="s">
        <v>139</v>
      </c>
      <c r="E692" s="237" t="s">
        <v>139</v>
      </c>
      <c r="F692" s="237" t="s">
        <v>139</v>
      </c>
      <c r="G692" s="237" t="s">
        <v>139</v>
      </c>
      <c r="H692" s="237" t="s">
        <v>139</v>
      </c>
      <c r="I692" s="583" t="s">
        <v>139</v>
      </c>
    </row>
    <row r="693" spans="2:9">
      <c r="B693" s="96" t="s">
        <v>309</v>
      </c>
      <c r="C693" s="237" t="s">
        <v>139</v>
      </c>
      <c r="D693" s="237" t="s">
        <v>139</v>
      </c>
      <c r="E693" s="237" t="s">
        <v>139</v>
      </c>
      <c r="F693" s="237" t="s">
        <v>139</v>
      </c>
      <c r="G693" s="237" t="s">
        <v>139</v>
      </c>
      <c r="H693" s="237" t="s">
        <v>139</v>
      </c>
      <c r="I693" s="583" t="s">
        <v>139</v>
      </c>
    </row>
    <row r="694" spans="2:9">
      <c r="B694" s="96" t="s">
        <v>310</v>
      </c>
      <c r="C694" s="237" t="s">
        <v>139</v>
      </c>
      <c r="D694" s="237" t="s">
        <v>139</v>
      </c>
      <c r="E694" s="237" t="s">
        <v>139</v>
      </c>
      <c r="F694" s="237" t="s">
        <v>139</v>
      </c>
      <c r="G694" s="237" t="s">
        <v>139</v>
      </c>
      <c r="H694" s="237" t="s">
        <v>139</v>
      </c>
      <c r="I694" s="583" t="s">
        <v>139</v>
      </c>
    </row>
    <row r="695" spans="2:9">
      <c r="B695" s="96" t="s">
        <v>311</v>
      </c>
      <c r="C695" s="237" t="s">
        <v>139</v>
      </c>
      <c r="D695" s="237" t="s">
        <v>139</v>
      </c>
      <c r="E695" s="237" t="s">
        <v>139</v>
      </c>
      <c r="F695" s="237" t="s">
        <v>139</v>
      </c>
      <c r="G695" s="237" t="s">
        <v>139</v>
      </c>
      <c r="H695" s="237" t="s">
        <v>139</v>
      </c>
      <c r="I695" s="583" t="s">
        <v>139</v>
      </c>
    </row>
    <row r="696" spans="2:9">
      <c r="B696" s="96" t="s">
        <v>312</v>
      </c>
      <c r="C696" s="237" t="s">
        <v>139</v>
      </c>
      <c r="D696" s="237" t="s">
        <v>139</v>
      </c>
      <c r="E696" s="237" t="s">
        <v>139</v>
      </c>
      <c r="F696" s="237" t="s">
        <v>139</v>
      </c>
      <c r="G696" s="237" t="s">
        <v>139</v>
      </c>
      <c r="H696" s="237" t="s">
        <v>139</v>
      </c>
      <c r="I696" s="583" t="s">
        <v>139</v>
      </c>
    </row>
    <row r="697" spans="2:9">
      <c r="B697" s="96" t="s">
        <v>313</v>
      </c>
      <c r="C697" s="237" t="s">
        <v>139</v>
      </c>
      <c r="D697" s="237" t="s">
        <v>139</v>
      </c>
      <c r="E697" s="237" t="s">
        <v>139</v>
      </c>
      <c r="F697" s="237" t="s">
        <v>139</v>
      </c>
      <c r="G697" s="237" t="s">
        <v>139</v>
      </c>
      <c r="H697" s="237" t="s">
        <v>139</v>
      </c>
      <c r="I697" s="583" t="s">
        <v>139</v>
      </c>
    </row>
    <row r="698" spans="2:9">
      <c r="B698" s="96" t="s">
        <v>314</v>
      </c>
      <c r="C698" s="237" t="s">
        <v>139</v>
      </c>
      <c r="D698" s="237" t="s">
        <v>139</v>
      </c>
      <c r="E698" s="237" t="s">
        <v>139</v>
      </c>
      <c r="F698" s="237" t="s">
        <v>139</v>
      </c>
      <c r="G698" s="237" t="s">
        <v>139</v>
      </c>
      <c r="H698" s="237" t="s">
        <v>139</v>
      </c>
      <c r="I698" s="583" t="s">
        <v>139</v>
      </c>
    </row>
    <row r="699" spans="2:9">
      <c r="B699" s="96"/>
      <c r="C699" s="237"/>
      <c r="D699" s="237"/>
      <c r="E699" s="237"/>
      <c r="F699" s="237"/>
      <c r="G699" s="237"/>
      <c r="H699" s="237"/>
      <c r="I699" s="583"/>
    </row>
    <row r="700" spans="2:9">
      <c r="B700" s="153" t="s">
        <v>344</v>
      </c>
      <c r="C700" s="237" t="s">
        <v>139</v>
      </c>
      <c r="D700" s="237" t="s">
        <v>139</v>
      </c>
      <c r="E700" s="237" t="s">
        <v>139</v>
      </c>
      <c r="F700" s="237" t="s">
        <v>139</v>
      </c>
      <c r="G700" s="237" t="s">
        <v>139</v>
      </c>
      <c r="H700" s="237" t="s">
        <v>139</v>
      </c>
      <c r="I700" s="583" t="s">
        <v>139</v>
      </c>
    </row>
    <row r="701" spans="2:9">
      <c r="B701" s="96" t="s">
        <v>309</v>
      </c>
      <c r="C701" s="237" t="s">
        <v>139</v>
      </c>
      <c r="D701" s="237" t="s">
        <v>139</v>
      </c>
      <c r="E701" s="237" t="s">
        <v>139</v>
      </c>
      <c r="F701" s="237" t="s">
        <v>139</v>
      </c>
      <c r="G701" s="237" t="s">
        <v>139</v>
      </c>
      <c r="H701" s="237" t="s">
        <v>139</v>
      </c>
      <c r="I701" s="583" t="s">
        <v>139</v>
      </c>
    </row>
    <row r="702" spans="2:9">
      <c r="B702" s="96" t="s">
        <v>310</v>
      </c>
      <c r="C702" s="237" t="s">
        <v>139</v>
      </c>
      <c r="D702" s="237" t="s">
        <v>139</v>
      </c>
      <c r="E702" s="237" t="s">
        <v>139</v>
      </c>
      <c r="F702" s="237" t="s">
        <v>139</v>
      </c>
      <c r="G702" s="237" t="s">
        <v>139</v>
      </c>
      <c r="H702" s="237" t="s">
        <v>139</v>
      </c>
      <c r="I702" s="583" t="s">
        <v>139</v>
      </c>
    </row>
    <row r="703" spans="2:9">
      <c r="B703" s="96" t="s">
        <v>311</v>
      </c>
      <c r="C703" s="237" t="s">
        <v>139</v>
      </c>
      <c r="D703" s="237" t="s">
        <v>139</v>
      </c>
      <c r="E703" s="237" t="s">
        <v>139</v>
      </c>
      <c r="F703" s="237" t="s">
        <v>139</v>
      </c>
      <c r="G703" s="237" t="s">
        <v>139</v>
      </c>
      <c r="H703" s="237" t="s">
        <v>139</v>
      </c>
      <c r="I703" s="583" t="s">
        <v>139</v>
      </c>
    </row>
    <row r="704" spans="2:9">
      <c r="B704" s="96" t="s">
        <v>312</v>
      </c>
      <c r="C704" s="237" t="s">
        <v>139</v>
      </c>
      <c r="D704" s="237" t="s">
        <v>139</v>
      </c>
      <c r="E704" s="237" t="s">
        <v>139</v>
      </c>
      <c r="F704" s="237" t="s">
        <v>139</v>
      </c>
      <c r="G704" s="237" t="s">
        <v>139</v>
      </c>
      <c r="H704" s="237" t="s">
        <v>139</v>
      </c>
      <c r="I704" s="583" t="s">
        <v>139</v>
      </c>
    </row>
    <row r="705" spans="2:9">
      <c r="B705" s="96" t="s">
        <v>313</v>
      </c>
      <c r="C705" s="237" t="s">
        <v>139</v>
      </c>
      <c r="D705" s="237" t="s">
        <v>139</v>
      </c>
      <c r="E705" s="237" t="s">
        <v>139</v>
      </c>
      <c r="F705" s="237" t="s">
        <v>139</v>
      </c>
      <c r="G705" s="237" t="s">
        <v>139</v>
      </c>
      <c r="H705" s="237" t="s">
        <v>139</v>
      </c>
      <c r="I705" s="583" t="s">
        <v>139</v>
      </c>
    </row>
    <row r="706" spans="2:9" ht="15" thickBot="1">
      <c r="B706" s="96" t="s">
        <v>314</v>
      </c>
      <c r="C706" s="757" t="s">
        <v>139</v>
      </c>
      <c r="D706" s="757" t="s">
        <v>139</v>
      </c>
      <c r="E706" s="757" t="s">
        <v>139</v>
      </c>
      <c r="F706" s="757" t="s">
        <v>139</v>
      </c>
      <c r="G706" s="757" t="s">
        <v>139</v>
      </c>
      <c r="H706" s="757" t="s">
        <v>139</v>
      </c>
      <c r="I706" s="757" t="s">
        <v>139</v>
      </c>
    </row>
    <row r="707" spans="2:9" ht="15" thickTop="1">
      <c r="B707" s="1320" t="s">
        <v>1205</v>
      </c>
      <c r="C707" s="1320"/>
      <c r="D707" s="1320"/>
      <c r="E707" s="1320"/>
      <c r="F707" s="1320"/>
      <c r="G707" s="1320"/>
      <c r="H707" s="1320"/>
      <c r="I707" s="1320"/>
    </row>
    <row r="708" spans="2:9">
      <c r="B708" s="1321"/>
      <c r="C708" s="1321"/>
      <c r="D708" s="1321"/>
      <c r="E708" s="1321"/>
      <c r="F708" s="1321"/>
      <c r="G708" s="1321"/>
      <c r="H708" s="1321"/>
      <c r="I708" s="1321"/>
    </row>
    <row r="709" spans="2:9">
      <c r="B709" s="27"/>
      <c r="C709" s="203"/>
      <c r="D709" s="203"/>
      <c r="E709" s="203"/>
      <c r="F709" s="203"/>
      <c r="G709" s="203"/>
      <c r="H709" s="203"/>
      <c r="I709" s="203"/>
    </row>
    <row r="710" spans="2:9">
      <c r="B710" s="1319" t="s">
        <v>52</v>
      </c>
      <c r="C710" s="1319"/>
      <c r="D710" s="1319"/>
      <c r="E710" s="1319"/>
      <c r="F710" s="1319"/>
      <c r="G710" s="1319"/>
      <c r="H710" s="1319"/>
      <c r="I710" s="1319"/>
    </row>
    <row r="711" spans="2:9">
      <c r="B711" s="1289" t="s">
        <v>51</v>
      </c>
      <c r="C711" s="203"/>
      <c r="D711" s="203"/>
      <c r="E711" s="203"/>
      <c r="F711" s="203"/>
      <c r="G711" s="203"/>
      <c r="H711" s="203"/>
      <c r="I711" s="203"/>
    </row>
    <row r="712" spans="2:9">
      <c r="B712" s="127" t="s">
        <v>172</v>
      </c>
      <c r="C712" s="203"/>
      <c r="D712" s="203"/>
      <c r="E712" s="203"/>
      <c r="F712" s="203"/>
      <c r="G712" s="203"/>
      <c r="H712" s="203"/>
      <c r="I712" s="203"/>
    </row>
    <row r="713" spans="2:9">
      <c r="B713" s="128"/>
      <c r="C713" s="203"/>
      <c r="D713" s="203"/>
      <c r="E713" s="203"/>
      <c r="F713" s="203"/>
      <c r="G713" s="203"/>
      <c r="H713" s="203"/>
      <c r="I713" s="203"/>
    </row>
    <row r="714" spans="2:9">
      <c r="B714" s="16"/>
      <c r="C714" s="17">
        <v>2014</v>
      </c>
      <c r="D714" s="17">
        <v>2015</v>
      </c>
      <c r="E714" s="17">
        <v>2016</v>
      </c>
      <c r="F714" s="17">
        <v>2017</v>
      </c>
      <c r="G714" s="17">
        <v>2018</v>
      </c>
      <c r="H714" s="17">
        <v>2019</v>
      </c>
      <c r="I714" s="17">
        <v>2020</v>
      </c>
    </row>
    <row r="715" spans="2:9">
      <c r="B715" s="92" t="s">
        <v>536</v>
      </c>
      <c r="C715" s="203"/>
      <c r="D715" s="203"/>
      <c r="E715" s="203"/>
      <c r="F715" s="203"/>
      <c r="G715" s="203"/>
      <c r="H715" s="203"/>
      <c r="I715" s="203"/>
    </row>
    <row r="716" spans="2:9" ht="26.4">
      <c r="B716" s="82" t="s">
        <v>535</v>
      </c>
      <c r="C716" s="241">
        <v>187</v>
      </c>
      <c r="D716" s="241">
        <v>189</v>
      </c>
      <c r="E716" s="241">
        <v>189</v>
      </c>
      <c r="F716" s="241">
        <v>185</v>
      </c>
      <c r="G716" s="241">
        <v>180</v>
      </c>
      <c r="H716" s="241" t="s">
        <v>1206</v>
      </c>
      <c r="I716" s="1128" t="s">
        <v>1573</v>
      </c>
    </row>
    <row r="717" spans="2:9">
      <c r="B717" s="242" t="s">
        <v>328</v>
      </c>
      <c r="C717" s="243">
        <v>1</v>
      </c>
      <c r="D717" s="243">
        <v>1</v>
      </c>
      <c r="E717" s="243">
        <v>1</v>
      </c>
      <c r="F717" s="243">
        <v>1</v>
      </c>
      <c r="G717" s="243">
        <v>1</v>
      </c>
      <c r="H717" s="243">
        <v>1</v>
      </c>
      <c r="I717" s="243" t="s">
        <v>124</v>
      </c>
    </row>
    <row r="718" spans="2:9">
      <c r="B718" s="242" t="s">
        <v>372</v>
      </c>
      <c r="C718" s="243" t="s">
        <v>139</v>
      </c>
      <c r="D718" s="243" t="s">
        <v>139</v>
      </c>
      <c r="E718" s="243" t="s">
        <v>139</v>
      </c>
      <c r="F718" s="243" t="s">
        <v>139</v>
      </c>
      <c r="G718" s="243" t="s">
        <v>139</v>
      </c>
      <c r="H718" s="243" t="s">
        <v>139</v>
      </c>
      <c r="I718" s="243" t="s">
        <v>139</v>
      </c>
    </row>
    <row r="719" spans="2:9">
      <c r="B719" s="242" t="s">
        <v>373</v>
      </c>
      <c r="C719" s="243" t="s">
        <v>139</v>
      </c>
      <c r="D719" s="243" t="s">
        <v>139</v>
      </c>
      <c r="E719" s="243" t="s">
        <v>139</v>
      </c>
      <c r="F719" s="243" t="s">
        <v>139</v>
      </c>
      <c r="G719" s="243" t="s">
        <v>139</v>
      </c>
      <c r="H719" s="243" t="s">
        <v>139</v>
      </c>
      <c r="I719" s="243" t="s">
        <v>139</v>
      </c>
    </row>
    <row r="720" spans="2:9">
      <c r="B720" s="242" t="s">
        <v>330</v>
      </c>
      <c r="C720" s="243">
        <v>24</v>
      </c>
      <c r="D720" s="243">
        <v>26</v>
      </c>
      <c r="E720" s="243">
        <v>24</v>
      </c>
      <c r="F720" s="243">
        <v>22</v>
      </c>
      <c r="G720" s="243">
        <v>20</v>
      </c>
      <c r="H720" s="243">
        <v>18</v>
      </c>
      <c r="I720" s="243" t="s">
        <v>124</v>
      </c>
    </row>
    <row r="721" spans="2:9">
      <c r="B721" s="242" t="s">
        <v>331</v>
      </c>
      <c r="C721" s="81">
        <v>162</v>
      </c>
      <c r="D721" s="81">
        <v>162</v>
      </c>
      <c r="E721" s="81">
        <v>164</v>
      </c>
      <c r="F721" s="81">
        <v>162</v>
      </c>
      <c r="G721" s="81">
        <v>159</v>
      </c>
      <c r="H721" s="81">
        <v>166</v>
      </c>
      <c r="I721" s="81" t="s">
        <v>124</v>
      </c>
    </row>
    <row r="722" spans="2:9">
      <c r="B722" s="242"/>
      <c r="C722" s="81"/>
      <c r="D722" s="81"/>
      <c r="E722" s="81"/>
      <c r="F722" s="81"/>
      <c r="G722" s="81"/>
      <c r="H722" s="81"/>
      <c r="I722" s="81"/>
    </row>
    <row r="723" spans="2:9">
      <c r="B723" s="82" t="s">
        <v>371</v>
      </c>
      <c r="C723" s="243" t="s">
        <v>139</v>
      </c>
      <c r="D723" s="243" t="s">
        <v>139</v>
      </c>
      <c r="E723" s="243" t="s">
        <v>139</v>
      </c>
      <c r="F723" s="243" t="s">
        <v>139</v>
      </c>
      <c r="G723" s="243" t="s">
        <v>139</v>
      </c>
      <c r="H723" s="243" t="s">
        <v>139</v>
      </c>
      <c r="I723" s="243" t="s">
        <v>139</v>
      </c>
    </row>
    <row r="724" spans="2:9">
      <c r="B724" s="242" t="s">
        <v>328</v>
      </c>
      <c r="C724" s="243" t="s">
        <v>139</v>
      </c>
      <c r="D724" s="243" t="s">
        <v>139</v>
      </c>
      <c r="E724" s="243" t="s">
        <v>139</v>
      </c>
      <c r="F724" s="243" t="s">
        <v>139</v>
      </c>
      <c r="G724" s="243" t="s">
        <v>139</v>
      </c>
      <c r="H724" s="243" t="s">
        <v>139</v>
      </c>
      <c r="I724" s="243" t="s">
        <v>139</v>
      </c>
    </row>
    <row r="725" spans="2:9">
      <c r="B725" s="242" t="s">
        <v>372</v>
      </c>
      <c r="C725" s="243" t="s">
        <v>139</v>
      </c>
      <c r="D725" s="243" t="s">
        <v>139</v>
      </c>
      <c r="E725" s="243" t="s">
        <v>139</v>
      </c>
      <c r="F725" s="243" t="s">
        <v>139</v>
      </c>
      <c r="G725" s="243" t="s">
        <v>139</v>
      </c>
      <c r="H725" s="243" t="s">
        <v>139</v>
      </c>
      <c r="I725" s="243" t="s">
        <v>139</v>
      </c>
    </row>
    <row r="726" spans="2:9">
      <c r="B726" s="242" t="s">
        <v>373</v>
      </c>
      <c r="C726" s="243" t="s">
        <v>139</v>
      </c>
      <c r="D726" s="243" t="s">
        <v>139</v>
      </c>
      <c r="E726" s="243" t="s">
        <v>139</v>
      </c>
      <c r="F726" s="243" t="s">
        <v>139</v>
      </c>
      <c r="G726" s="243" t="s">
        <v>139</v>
      </c>
      <c r="H726" s="243" t="s">
        <v>139</v>
      </c>
      <c r="I726" s="243" t="s">
        <v>139</v>
      </c>
    </row>
    <row r="727" spans="2:9">
      <c r="B727" s="242" t="s">
        <v>330</v>
      </c>
      <c r="C727" s="243" t="s">
        <v>139</v>
      </c>
      <c r="D727" s="243" t="s">
        <v>139</v>
      </c>
      <c r="E727" s="243" t="s">
        <v>139</v>
      </c>
      <c r="F727" s="243" t="s">
        <v>139</v>
      </c>
      <c r="G727" s="243" t="s">
        <v>139</v>
      </c>
      <c r="H727" s="243" t="s">
        <v>139</v>
      </c>
      <c r="I727" s="243" t="s">
        <v>139</v>
      </c>
    </row>
    <row r="728" spans="2:9">
      <c r="B728" s="242" t="s">
        <v>331</v>
      </c>
      <c r="C728" s="243" t="s">
        <v>139</v>
      </c>
      <c r="D728" s="243" t="s">
        <v>139</v>
      </c>
      <c r="E728" s="243" t="s">
        <v>139</v>
      </c>
      <c r="F728" s="243" t="s">
        <v>139</v>
      </c>
      <c r="G728" s="243" t="s">
        <v>139</v>
      </c>
      <c r="H728" s="243" t="s">
        <v>139</v>
      </c>
      <c r="I728" s="243" t="s">
        <v>139</v>
      </c>
    </row>
    <row r="729" spans="2:9">
      <c r="B729" s="242"/>
      <c r="C729" s="242"/>
      <c r="D729" s="242"/>
      <c r="E729" s="242"/>
      <c r="F729" s="242"/>
      <c r="G729" s="242"/>
      <c r="H729" s="242"/>
      <c r="I729" s="242"/>
    </row>
    <row r="730" spans="2:9">
      <c r="B730" s="82" t="s">
        <v>374</v>
      </c>
      <c r="C730" s="243" t="s">
        <v>139</v>
      </c>
      <c r="D730" s="243" t="s">
        <v>139</v>
      </c>
      <c r="E730" s="243" t="s">
        <v>139</v>
      </c>
      <c r="F730" s="243" t="s">
        <v>139</v>
      </c>
      <c r="G730" s="243" t="s">
        <v>139</v>
      </c>
      <c r="H730" s="243" t="s">
        <v>139</v>
      </c>
      <c r="I730" s="243" t="s">
        <v>139</v>
      </c>
    </row>
    <row r="731" spans="2:9">
      <c r="B731" s="242" t="s">
        <v>328</v>
      </c>
      <c r="C731" s="243" t="s">
        <v>139</v>
      </c>
      <c r="D731" s="243" t="s">
        <v>139</v>
      </c>
      <c r="E731" s="243" t="s">
        <v>139</v>
      </c>
      <c r="F731" s="243" t="s">
        <v>139</v>
      </c>
      <c r="G731" s="243" t="s">
        <v>139</v>
      </c>
      <c r="H731" s="243" t="s">
        <v>139</v>
      </c>
      <c r="I731" s="243" t="s">
        <v>139</v>
      </c>
    </row>
    <row r="732" spans="2:9">
      <c r="B732" s="242" t="s">
        <v>372</v>
      </c>
      <c r="C732" s="243" t="s">
        <v>139</v>
      </c>
      <c r="D732" s="243" t="s">
        <v>139</v>
      </c>
      <c r="E732" s="243" t="s">
        <v>139</v>
      </c>
      <c r="F732" s="243" t="s">
        <v>139</v>
      </c>
      <c r="G732" s="243" t="s">
        <v>139</v>
      </c>
      <c r="H732" s="243" t="s">
        <v>139</v>
      </c>
      <c r="I732" s="243" t="s">
        <v>139</v>
      </c>
    </row>
    <row r="733" spans="2:9">
      <c r="B733" s="242" t="s">
        <v>373</v>
      </c>
      <c r="C733" s="243" t="s">
        <v>139</v>
      </c>
      <c r="D733" s="243" t="s">
        <v>139</v>
      </c>
      <c r="E733" s="243" t="s">
        <v>139</v>
      </c>
      <c r="F733" s="243" t="s">
        <v>139</v>
      </c>
      <c r="G733" s="243" t="s">
        <v>139</v>
      </c>
      <c r="H733" s="243" t="s">
        <v>139</v>
      </c>
      <c r="I733" s="243" t="s">
        <v>139</v>
      </c>
    </row>
    <row r="734" spans="2:9">
      <c r="B734" s="242" t="s">
        <v>330</v>
      </c>
      <c r="C734" s="243" t="s">
        <v>139</v>
      </c>
      <c r="D734" s="243" t="s">
        <v>139</v>
      </c>
      <c r="E734" s="243" t="s">
        <v>139</v>
      </c>
      <c r="F734" s="243" t="s">
        <v>139</v>
      </c>
      <c r="G734" s="243" t="s">
        <v>139</v>
      </c>
      <c r="H734" s="243" t="s">
        <v>139</v>
      </c>
      <c r="I734" s="243" t="s">
        <v>139</v>
      </c>
    </row>
    <row r="735" spans="2:9" ht="15" thickBot="1">
      <c r="B735" s="242" t="s">
        <v>331</v>
      </c>
      <c r="C735" s="243" t="s">
        <v>139</v>
      </c>
      <c r="D735" s="243" t="s">
        <v>139</v>
      </c>
      <c r="E735" s="243" t="s">
        <v>139</v>
      </c>
      <c r="F735" s="243" t="s">
        <v>139</v>
      </c>
      <c r="G735" s="243" t="s">
        <v>139</v>
      </c>
      <c r="H735" s="243" t="s">
        <v>139</v>
      </c>
      <c r="I735" s="243" t="s">
        <v>139</v>
      </c>
    </row>
    <row r="736" spans="2:9" ht="15" thickTop="1">
      <c r="B736" s="1320" t="s">
        <v>1207</v>
      </c>
      <c r="C736" s="1320"/>
      <c r="D736" s="1320"/>
      <c r="E736" s="1320"/>
      <c r="F736" s="1320"/>
      <c r="G736" s="1320"/>
      <c r="H736" s="1320"/>
      <c r="I736" s="1320"/>
    </row>
    <row r="737" spans="2:9">
      <c r="B737" s="134"/>
      <c r="C737" s="203"/>
      <c r="D737" s="203"/>
      <c r="E737" s="203"/>
      <c r="F737" s="203"/>
      <c r="G737" s="203"/>
      <c r="H737" s="203"/>
      <c r="I737" s="203"/>
    </row>
    <row r="738" spans="2:9">
      <c r="B738" s="1319" t="s">
        <v>54</v>
      </c>
      <c r="C738" s="1319"/>
      <c r="D738" s="1319"/>
      <c r="E738" s="1319"/>
      <c r="F738" s="1319"/>
      <c r="G738" s="1319"/>
      <c r="H738" s="1319"/>
      <c r="I738" s="1319"/>
    </row>
    <row r="739" spans="2:9">
      <c r="B739" s="1289" t="s">
        <v>53</v>
      </c>
      <c r="C739" s="203"/>
      <c r="D739" s="203"/>
      <c r="E739" s="203"/>
      <c r="F739" s="203"/>
      <c r="G739" s="203"/>
      <c r="H739" s="203"/>
      <c r="I739" s="203"/>
    </row>
    <row r="740" spans="2:9">
      <c r="B740" s="134" t="s">
        <v>376</v>
      </c>
      <c r="C740" s="203"/>
      <c r="D740" s="203"/>
      <c r="E740" s="203"/>
      <c r="F740" s="203"/>
      <c r="G740" s="203"/>
      <c r="H740" s="203"/>
      <c r="I740" s="203"/>
    </row>
    <row r="741" spans="2:9">
      <c r="B741" s="134"/>
      <c r="C741" s="203"/>
      <c r="D741" s="203"/>
      <c r="E741" s="203"/>
      <c r="F741" s="203"/>
      <c r="G741" s="203"/>
      <c r="H741" s="203"/>
      <c r="I741" s="203"/>
    </row>
    <row r="742" spans="2:9">
      <c r="B742" s="16"/>
      <c r="C742" s="17">
        <v>2014</v>
      </c>
      <c r="D742" s="17">
        <v>2015</v>
      </c>
      <c r="E742" s="17">
        <v>2016</v>
      </c>
      <c r="F742" s="17">
        <v>2017</v>
      </c>
      <c r="G742" s="17">
        <v>2018</v>
      </c>
      <c r="H742" s="17">
        <v>2019</v>
      </c>
      <c r="I742" s="17">
        <v>2020</v>
      </c>
    </row>
    <row r="743" spans="2:9">
      <c r="B743" s="92" t="s">
        <v>536</v>
      </c>
      <c r="C743" s="203"/>
      <c r="D743" s="203"/>
      <c r="E743" s="203"/>
      <c r="F743" s="203"/>
      <c r="G743" s="203"/>
      <c r="H743" s="203"/>
      <c r="I743" s="203"/>
    </row>
    <row r="744" spans="2:9">
      <c r="B744" s="93" t="s">
        <v>378</v>
      </c>
      <c r="C744" s="244" t="s">
        <v>139</v>
      </c>
      <c r="D744" s="244" t="s">
        <v>139</v>
      </c>
      <c r="E744" s="244" t="s">
        <v>139</v>
      </c>
      <c r="F744" s="244" t="s">
        <v>139</v>
      </c>
      <c r="G744" s="244" t="s">
        <v>139</v>
      </c>
      <c r="H744" s="244" t="s">
        <v>139</v>
      </c>
      <c r="I744" s="477" t="s">
        <v>139</v>
      </c>
    </row>
    <row r="745" spans="2:9">
      <c r="B745" s="96" t="s">
        <v>291</v>
      </c>
      <c r="C745" s="244" t="s">
        <v>139</v>
      </c>
      <c r="D745" s="244" t="s">
        <v>139</v>
      </c>
      <c r="E745" s="244" t="s">
        <v>139</v>
      </c>
      <c r="F745" s="244" t="s">
        <v>139</v>
      </c>
      <c r="G745" s="244" t="s">
        <v>139</v>
      </c>
      <c r="H745" s="244" t="s">
        <v>139</v>
      </c>
      <c r="I745" s="477" t="s">
        <v>139</v>
      </c>
    </row>
    <row r="746" spans="2:9" ht="15.6">
      <c r="B746" s="136" t="s">
        <v>518</v>
      </c>
      <c r="C746" s="244" t="s">
        <v>139</v>
      </c>
      <c r="D746" s="244" t="s">
        <v>139</v>
      </c>
      <c r="E746" s="244" t="s">
        <v>139</v>
      </c>
      <c r="F746" s="244" t="s">
        <v>139</v>
      </c>
      <c r="G746" s="244" t="s">
        <v>139</v>
      </c>
      <c r="H746" s="244" t="s">
        <v>139</v>
      </c>
      <c r="I746" s="477" t="s">
        <v>139</v>
      </c>
    </row>
    <row r="747" spans="2:9" ht="15.6">
      <c r="B747" s="136" t="s">
        <v>519</v>
      </c>
      <c r="C747" s="244" t="s">
        <v>139</v>
      </c>
      <c r="D747" s="244" t="s">
        <v>139</v>
      </c>
      <c r="E747" s="244" t="s">
        <v>139</v>
      </c>
      <c r="F747" s="244" t="s">
        <v>139</v>
      </c>
      <c r="G747" s="244" t="s">
        <v>139</v>
      </c>
      <c r="H747" s="244" t="s">
        <v>139</v>
      </c>
      <c r="I747" s="477" t="s">
        <v>139</v>
      </c>
    </row>
    <row r="748" spans="2:9">
      <c r="B748" s="96" t="s">
        <v>294</v>
      </c>
      <c r="C748" s="244" t="s">
        <v>139</v>
      </c>
      <c r="D748" s="244" t="s">
        <v>139</v>
      </c>
      <c r="E748" s="244" t="s">
        <v>139</v>
      </c>
      <c r="F748" s="244" t="s">
        <v>139</v>
      </c>
      <c r="G748" s="244" t="s">
        <v>139</v>
      </c>
      <c r="H748" s="244" t="s">
        <v>139</v>
      </c>
      <c r="I748" s="477" t="s">
        <v>139</v>
      </c>
    </row>
    <row r="749" spans="2:9" ht="16.2" thickBot="1">
      <c r="B749" s="96" t="s">
        <v>322</v>
      </c>
      <c r="C749" s="244" t="s">
        <v>139</v>
      </c>
      <c r="D749" s="244" t="s">
        <v>139</v>
      </c>
      <c r="E749" s="244" t="s">
        <v>139</v>
      </c>
      <c r="F749" s="244" t="s">
        <v>139</v>
      </c>
      <c r="G749" s="244" t="s">
        <v>139</v>
      </c>
      <c r="H749" s="244" t="s">
        <v>139</v>
      </c>
      <c r="I749" s="477" t="s">
        <v>139</v>
      </c>
    </row>
    <row r="750" spans="2:9" ht="15" thickTop="1">
      <c r="B750" s="1320" t="s">
        <v>1207</v>
      </c>
      <c r="C750" s="1320"/>
      <c r="D750" s="1320"/>
      <c r="E750" s="1320"/>
      <c r="F750" s="1320"/>
      <c r="G750" s="1320"/>
      <c r="H750" s="1320"/>
      <c r="I750" s="1320"/>
    </row>
    <row r="751" spans="2:9" ht="15" customHeight="1">
      <c r="B751" s="1316" t="s">
        <v>524</v>
      </c>
      <c r="C751" s="1316"/>
      <c r="D751" s="1316"/>
      <c r="E751" s="1316"/>
      <c r="F751" s="1316"/>
      <c r="G751" s="1316"/>
      <c r="H751" s="1316"/>
      <c r="I751" s="1316"/>
    </row>
    <row r="752" spans="2:9">
      <c r="B752" s="141"/>
      <c r="C752" s="203"/>
      <c r="D752" s="203"/>
      <c r="E752" s="203"/>
      <c r="F752" s="203"/>
      <c r="G752" s="203"/>
      <c r="H752" s="203"/>
      <c r="I752" s="203"/>
    </row>
    <row r="753" spans="2:9">
      <c r="B753" s="1319" t="s">
        <v>56</v>
      </c>
      <c r="C753" s="1319"/>
      <c r="D753" s="1319"/>
      <c r="E753" s="1319"/>
      <c r="F753" s="1319"/>
      <c r="G753" s="1319"/>
      <c r="H753" s="1319"/>
      <c r="I753" s="1319"/>
    </row>
    <row r="754" spans="2:9">
      <c r="B754" s="1289" t="s">
        <v>55</v>
      </c>
      <c r="C754" s="203"/>
      <c r="D754" s="203"/>
      <c r="E754" s="203"/>
      <c r="F754" s="203"/>
      <c r="G754" s="203"/>
      <c r="H754" s="203"/>
      <c r="I754" s="203"/>
    </row>
    <row r="755" spans="2:9">
      <c r="B755" s="142" t="s">
        <v>379</v>
      </c>
      <c r="C755" s="203"/>
      <c r="D755" s="203"/>
      <c r="E755" s="203"/>
      <c r="F755" s="203"/>
      <c r="G755" s="203"/>
      <c r="H755" s="203"/>
      <c r="I755" s="203"/>
    </row>
    <row r="756" spans="2:9">
      <c r="B756" s="143"/>
      <c r="C756" s="203"/>
      <c r="D756" s="203"/>
      <c r="E756" s="203"/>
      <c r="F756" s="203"/>
      <c r="G756" s="203"/>
      <c r="H756" s="203"/>
      <c r="I756" s="203"/>
    </row>
    <row r="757" spans="2:9">
      <c r="B757" s="16"/>
      <c r="C757" s="17">
        <v>2014</v>
      </c>
      <c r="D757" s="17">
        <v>2015</v>
      </c>
      <c r="E757" s="17">
        <v>2016</v>
      </c>
      <c r="F757" s="17">
        <v>2017</v>
      </c>
      <c r="G757" s="17">
        <v>2018</v>
      </c>
      <c r="H757" s="17">
        <v>2019</v>
      </c>
      <c r="I757" s="17">
        <v>2020</v>
      </c>
    </row>
    <row r="758" spans="2:9">
      <c r="B758" s="92" t="s">
        <v>536</v>
      </c>
      <c r="C758" s="203"/>
      <c r="D758" s="203"/>
      <c r="E758" s="203"/>
      <c r="F758" s="203"/>
      <c r="G758" s="203"/>
      <c r="H758" s="203"/>
      <c r="I758" s="203"/>
    </row>
    <row r="759" spans="2:9">
      <c r="B759" s="93" t="s">
        <v>380</v>
      </c>
      <c r="C759" s="36">
        <v>287010.75778338435</v>
      </c>
      <c r="D759" s="36">
        <v>267357.74796751695</v>
      </c>
      <c r="E759" s="36">
        <v>302706.98104877956</v>
      </c>
      <c r="F759" s="36">
        <v>372631.56363925332</v>
      </c>
      <c r="G759" s="36">
        <v>390610.66107774782</v>
      </c>
      <c r="H759" s="36">
        <v>368222.49752715154</v>
      </c>
      <c r="I759" s="36">
        <f>254568879/782</f>
        <v>325535.65089514066</v>
      </c>
    </row>
    <row r="760" spans="2:9">
      <c r="B760" s="96" t="s">
        <v>291</v>
      </c>
      <c r="C760" s="36" t="s">
        <v>139</v>
      </c>
      <c r="D760" s="36" t="s">
        <v>139</v>
      </c>
      <c r="E760" s="36" t="s">
        <v>139</v>
      </c>
      <c r="F760" s="36" t="s">
        <v>139</v>
      </c>
      <c r="G760" s="36" t="s">
        <v>139</v>
      </c>
      <c r="H760" s="36" t="s">
        <v>139</v>
      </c>
      <c r="I760" s="36" t="s">
        <v>139</v>
      </c>
    </row>
    <row r="761" spans="2:9" ht="15.6">
      <c r="B761" s="136" t="s">
        <v>518</v>
      </c>
      <c r="C761" s="36" t="s">
        <v>139</v>
      </c>
      <c r="D761" s="36" t="s">
        <v>139</v>
      </c>
      <c r="E761" s="36" t="s">
        <v>139</v>
      </c>
      <c r="F761" s="36" t="s">
        <v>139</v>
      </c>
      <c r="G761" s="36" t="s">
        <v>139</v>
      </c>
      <c r="H761" s="36" t="s">
        <v>139</v>
      </c>
      <c r="I761" s="36" t="s">
        <v>139</v>
      </c>
    </row>
    <row r="762" spans="2:9" ht="15.6">
      <c r="B762" s="136" t="s">
        <v>519</v>
      </c>
      <c r="C762" s="36" t="s">
        <v>139</v>
      </c>
      <c r="D762" s="36" t="s">
        <v>139</v>
      </c>
      <c r="E762" s="36" t="s">
        <v>139</v>
      </c>
      <c r="F762" s="36" t="s">
        <v>139</v>
      </c>
      <c r="G762" s="36" t="s">
        <v>139</v>
      </c>
      <c r="H762" s="36" t="s">
        <v>139</v>
      </c>
      <c r="I762" s="36" t="s">
        <v>139</v>
      </c>
    </row>
    <row r="763" spans="2:9">
      <c r="B763" s="96" t="s">
        <v>294</v>
      </c>
      <c r="C763" s="36" t="s">
        <v>139</v>
      </c>
      <c r="D763" s="36" t="s">
        <v>139</v>
      </c>
      <c r="E763" s="36" t="s">
        <v>139</v>
      </c>
      <c r="F763" s="36" t="s">
        <v>139</v>
      </c>
      <c r="G763" s="36" t="s">
        <v>139</v>
      </c>
      <c r="H763" s="36" t="s">
        <v>139</v>
      </c>
      <c r="I763" s="36" t="s">
        <v>139</v>
      </c>
    </row>
    <row r="764" spans="2:9" ht="16.2" thickBot="1">
      <c r="B764" s="96" t="s">
        <v>322</v>
      </c>
      <c r="C764" s="36" t="s">
        <v>139</v>
      </c>
      <c r="D764" s="36" t="s">
        <v>139</v>
      </c>
      <c r="E764" s="36" t="s">
        <v>139</v>
      </c>
      <c r="F764" s="36" t="s">
        <v>139</v>
      </c>
      <c r="G764" s="36" t="s">
        <v>139</v>
      </c>
      <c r="H764" s="36" t="s">
        <v>139</v>
      </c>
      <c r="I764" s="36" t="s">
        <v>139</v>
      </c>
    </row>
    <row r="765" spans="2:9" ht="15.6" thickTop="1" thickBot="1">
      <c r="B765" s="1320" t="s">
        <v>1207</v>
      </c>
      <c r="C765" s="1320"/>
      <c r="D765" s="1320"/>
      <c r="E765" s="1320"/>
      <c r="F765" s="1320"/>
      <c r="G765" s="1320"/>
      <c r="H765" s="1320"/>
      <c r="I765" s="1320"/>
    </row>
    <row r="766" spans="2:9" ht="15.75" customHeight="1" thickTop="1">
      <c r="B766" s="1324"/>
      <c r="C766" s="1324"/>
      <c r="D766" s="1324"/>
      <c r="E766" s="1324"/>
      <c r="F766" s="1324"/>
      <c r="G766" s="1324"/>
      <c r="H766" s="1324"/>
      <c r="I766" s="1324"/>
    </row>
    <row r="767" spans="2:9">
      <c r="B767" s="27"/>
      <c r="C767" s="203"/>
      <c r="D767" s="203"/>
      <c r="E767" s="203"/>
      <c r="F767" s="203"/>
      <c r="G767" s="203"/>
      <c r="H767" s="203"/>
      <c r="I767" s="203"/>
    </row>
    <row r="768" spans="2:9">
      <c r="B768" s="1319" t="s">
        <v>58</v>
      </c>
      <c r="C768" s="1319"/>
      <c r="D768" s="1319"/>
      <c r="E768" s="1319"/>
      <c r="F768" s="1319"/>
      <c r="G768" s="1319"/>
      <c r="H768" s="1319"/>
      <c r="I768" s="1319"/>
    </row>
    <row r="769" spans="2:9">
      <c r="B769" s="1289" t="s">
        <v>57</v>
      </c>
      <c r="C769" s="203"/>
      <c r="D769" s="203"/>
      <c r="E769" s="203"/>
      <c r="F769" s="203"/>
      <c r="G769" s="203"/>
      <c r="H769" s="203"/>
      <c r="I769" s="203"/>
    </row>
    <row r="770" spans="2:9">
      <c r="B770" s="142" t="s">
        <v>384</v>
      </c>
      <c r="C770" s="203"/>
      <c r="D770" s="203"/>
      <c r="E770" s="203"/>
      <c r="F770" s="203"/>
      <c r="G770" s="203"/>
      <c r="H770" s="203"/>
      <c r="I770" s="203"/>
    </row>
    <row r="771" spans="2:9">
      <c r="B771" s="142"/>
      <c r="C771" s="203"/>
      <c r="D771" s="203"/>
      <c r="E771" s="203"/>
      <c r="F771" s="203"/>
      <c r="G771" s="203"/>
      <c r="H771" s="203"/>
      <c r="I771" s="203"/>
    </row>
    <row r="772" spans="2:9">
      <c r="B772" s="16"/>
      <c r="C772" s="17">
        <v>2014</v>
      </c>
      <c r="D772" s="17">
        <v>2015</v>
      </c>
      <c r="E772" s="17">
        <v>2016</v>
      </c>
      <c r="F772" s="17">
        <v>2017</v>
      </c>
      <c r="G772" s="17">
        <v>2018</v>
      </c>
      <c r="H772" s="17">
        <v>2019</v>
      </c>
      <c r="I772" s="17">
        <v>2020</v>
      </c>
    </row>
    <row r="773" spans="2:9">
      <c r="B773" s="93" t="s">
        <v>385</v>
      </c>
      <c r="C773" s="244" t="s">
        <v>139</v>
      </c>
      <c r="D773" s="244" t="s">
        <v>139</v>
      </c>
      <c r="E773" s="244" t="s">
        <v>139</v>
      </c>
      <c r="F773" s="244" t="s">
        <v>139</v>
      </c>
      <c r="G773" s="244" t="s">
        <v>139</v>
      </c>
      <c r="H773" s="244" t="s">
        <v>139</v>
      </c>
      <c r="I773" s="477" t="s">
        <v>139</v>
      </c>
    </row>
    <row r="774" spans="2:9">
      <c r="B774" s="93"/>
      <c r="C774" s="203"/>
      <c r="D774" s="203"/>
      <c r="E774" s="203"/>
      <c r="F774" s="203"/>
      <c r="G774" s="203"/>
      <c r="H774" s="203"/>
      <c r="I774" s="203"/>
    </row>
    <row r="775" spans="2:9">
      <c r="B775" s="92" t="s">
        <v>536</v>
      </c>
      <c r="C775" s="132"/>
      <c r="D775" s="132"/>
      <c r="E775" s="132"/>
      <c r="F775" s="132"/>
      <c r="G775" s="132"/>
      <c r="H775" s="132"/>
      <c r="I775" s="132"/>
    </row>
    <row r="776" spans="2:9">
      <c r="B776" s="103" t="s">
        <v>386</v>
      </c>
      <c r="C776" s="244" t="s">
        <v>139</v>
      </c>
      <c r="D776" s="244" t="s">
        <v>139</v>
      </c>
      <c r="E776" s="244" t="s">
        <v>139</v>
      </c>
      <c r="F776" s="244" t="s">
        <v>139</v>
      </c>
      <c r="G776" s="244" t="s">
        <v>139</v>
      </c>
      <c r="H776" s="244" t="s">
        <v>139</v>
      </c>
      <c r="I776" s="477" t="s">
        <v>139</v>
      </c>
    </row>
    <row r="777" spans="2:9">
      <c r="B777" s="96" t="s">
        <v>291</v>
      </c>
      <c r="C777" s="244" t="s">
        <v>139</v>
      </c>
      <c r="D777" s="244" t="s">
        <v>139</v>
      </c>
      <c r="E777" s="244" t="s">
        <v>139</v>
      </c>
      <c r="F777" s="244" t="s">
        <v>139</v>
      </c>
      <c r="G777" s="244" t="s">
        <v>139</v>
      </c>
      <c r="H777" s="244" t="s">
        <v>139</v>
      </c>
      <c r="I777" s="477" t="s">
        <v>139</v>
      </c>
    </row>
    <row r="778" spans="2:9">
      <c r="B778" s="136" t="s">
        <v>292</v>
      </c>
      <c r="C778" s="244" t="s">
        <v>139</v>
      </c>
      <c r="D778" s="244" t="s">
        <v>139</v>
      </c>
      <c r="E778" s="244" t="s">
        <v>139</v>
      </c>
      <c r="F778" s="244" t="s">
        <v>139</v>
      </c>
      <c r="G778" s="244" t="s">
        <v>139</v>
      </c>
      <c r="H778" s="244" t="s">
        <v>139</v>
      </c>
      <c r="I778" s="477" t="s">
        <v>139</v>
      </c>
    </row>
    <row r="779" spans="2:9">
      <c r="B779" s="136" t="s">
        <v>293</v>
      </c>
      <c r="C779" s="244" t="s">
        <v>139</v>
      </c>
      <c r="D779" s="244" t="s">
        <v>139</v>
      </c>
      <c r="E779" s="244" t="s">
        <v>139</v>
      </c>
      <c r="F779" s="244" t="s">
        <v>139</v>
      </c>
      <c r="G779" s="244" t="s">
        <v>139</v>
      </c>
      <c r="H779" s="244" t="s">
        <v>139</v>
      </c>
      <c r="I779" s="477" t="s">
        <v>139</v>
      </c>
    </row>
    <row r="780" spans="2:9">
      <c r="B780" s="96" t="s">
        <v>294</v>
      </c>
      <c r="C780" s="244" t="s">
        <v>139</v>
      </c>
      <c r="D780" s="244" t="s">
        <v>139</v>
      </c>
      <c r="E780" s="244" t="s">
        <v>139</v>
      </c>
      <c r="F780" s="244" t="s">
        <v>139</v>
      </c>
      <c r="G780" s="244" t="s">
        <v>139</v>
      </c>
      <c r="H780" s="244" t="s">
        <v>139</v>
      </c>
      <c r="I780" s="477" t="s">
        <v>139</v>
      </c>
    </row>
    <row r="781" spans="2:9">
      <c r="B781" s="96" t="s">
        <v>236</v>
      </c>
      <c r="C781" s="244" t="s">
        <v>139</v>
      </c>
      <c r="D781" s="244" t="s">
        <v>139</v>
      </c>
      <c r="E781" s="244" t="s">
        <v>139</v>
      </c>
      <c r="F781" s="244" t="s">
        <v>139</v>
      </c>
      <c r="G781" s="244" t="s">
        <v>139</v>
      </c>
      <c r="H781" s="244" t="s">
        <v>139</v>
      </c>
      <c r="I781" s="477" t="s">
        <v>139</v>
      </c>
    </row>
    <row r="782" spans="2:9">
      <c r="B782" s="96"/>
      <c r="C782" s="203"/>
      <c r="D782" s="203"/>
      <c r="E782" s="203"/>
      <c r="F782" s="203"/>
      <c r="G782" s="203"/>
      <c r="H782" s="203"/>
      <c r="I782" s="203"/>
    </row>
    <row r="783" spans="2:9">
      <c r="B783" s="103" t="s">
        <v>387</v>
      </c>
      <c r="C783" s="244" t="s">
        <v>139</v>
      </c>
      <c r="D783" s="244" t="s">
        <v>139</v>
      </c>
      <c r="E783" s="244" t="s">
        <v>139</v>
      </c>
      <c r="F783" s="244" t="s">
        <v>139</v>
      </c>
      <c r="G783" s="244" t="s">
        <v>139</v>
      </c>
      <c r="H783" s="244" t="s">
        <v>139</v>
      </c>
      <c r="I783" s="477" t="s">
        <v>139</v>
      </c>
    </row>
    <row r="784" spans="2:9">
      <c r="B784" s="96" t="s">
        <v>291</v>
      </c>
      <c r="C784" s="244" t="s">
        <v>139</v>
      </c>
      <c r="D784" s="244" t="s">
        <v>139</v>
      </c>
      <c r="E784" s="244" t="s">
        <v>139</v>
      </c>
      <c r="F784" s="244" t="s">
        <v>139</v>
      </c>
      <c r="G784" s="244" t="s">
        <v>139</v>
      </c>
      <c r="H784" s="244" t="s">
        <v>139</v>
      </c>
      <c r="I784" s="477" t="s">
        <v>139</v>
      </c>
    </row>
    <row r="785" spans="2:9">
      <c r="B785" s="136" t="s">
        <v>292</v>
      </c>
      <c r="C785" s="244" t="s">
        <v>139</v>
      </c>
      <c r="D785" s="244" t="s">
        <v>139</v>
      </c>
      <c r="E785" s="244" t="s">
        <v>139</v>
      </c>
      <c r="F785" s="244" t="s">
        <v>139</v>
      </c>
      <c r="G785" s="244" t="s">
        <v>139</v>
      </c>
      <c r="H785" s="244" t="s">
        <v>139</v>
      </c>
      <c r="I785" s="477" t="s">
        <v>139</v>
      </c>
    </row>
    <row r="786" spans="2:9">
      <c r="B786" s="136" t="s">
        <v>293</v>
      </c>
      <c r="C786" s="244" t="s">
        <v>139</v>
      </c>
      <c r="D786" s="244" t="s">
        <v>139</v>
      </c>
      <c r="E786" s="244" t="s">
        <v>139</v>
      </c>
      <c r="F786" s="244" t="s">
        <v>139</v>
      </c>
      <c r="G786" s="244" t="s">
        <v>139</v>
      </c>
      <c r="H786" s="244" t="s">
        <v>139</v>
      </c>
      <c r="I786" s="477" t="s">
        <v>139</v>
      </c>
    </row>
    <row r="787" spans="2:9">
      <c r="B787" s="96" t="s">
        <v>294</v>
      </c>
      <c r="C787" s="244" t="s">
        <v>139</v>
      </c>
      <c r="D787" s="244" t="s">
        <v>139</v>
      </c>
      <c r="E787" s="244" t="s">
        <v>139</v>
      </c>
      <c r="F787" s="244" t="s">
        <v>139</v>
      </c>
      <c r="G787" s="244" t="s">
        <v>139</v>
      </c>
      <c r="H787" s="244" t="s">
        <v>139</v>
      </c>
      <c r="I787" s="477" t="s">
        <v>139</v>
      </c>
    </row>
    <row r="788" spans="2:9" ht="15" thickBot="1">
      <c r="B788" s="96" t="s">
        <v>236</v>
      </c>
      <c r="C788" s="244" t="s">
        <v>139</v>
      </c>
      <c r="D788" s="244" t="s">
        <v>139</v>
      </c>
      <c r="E788" s="244" t="s">
        <v>139</v>
      </c>
      <c r="F788" s="244" t="s">
        <v>139</v>
      </c>
      <c r="G788" s="244" t="s">
        <v>139</v>
      </c>
      <c r="H788" s="244" t="s">
        <v>139</v>
      </c>
      <c r="I788" s="477" t="s">
        <v>139</v>
      </c>
    </row>
    <row r="789" spans="2:9" ht="15" thickTop="1">
      <c r="B789" s="1320" t="s">
        <v>1207</v>
      </c>
      <c r="C789" s="1320"/>
      <c r="D789" s="1320"/>
      <c r="E789" s="1320"/>
      <c r="F789" s="1320"/>
      <c r="G789" s="1320"/>
      <c r="H789" s="1320"/>
      <c r="I789" s="1320"/>
    </row>
    <row r="790" spans="2:9">
      <c r="B790" s="143"/>
      <c r="C790" s="203"/>
      <c r="D790" s="203"/>
      <c r="E790" s="203"/>
      <c r="F790" s="203"/>
      <c r="G790" s="203"/>
      <c r="H790" s="203"/>
      <c r="I790" s="203"/>
    </row>
    <row r="791" spans="2:9">
      <c r="B791" s="1286" t="s">
        <v>60</v>
      </c>
      <c r="C791" s="245"/>
      <c r="D791" s="245"/>
      <c r="E791" s="245"/>
      <c r="F791" s="245"/>
      <c r="G791" s="245"/>
      <c r="H791" s="245"/>
      <c r="I791" s="245"/>
    </row>
    <row r="792" spans="2:9">
      <c r="B792" s="1289" t="s">
        <v>59</v>
      </c>
      <c r="C792" s="203"/>
      <c r="D792" s="203"/>
      <c r="E792" s="203"/>
      <c r="F792" s="203"/>
      <c r="G792" s="203"/>
      <c r="H792" s="203"/>
      <c r="I792" s="203"/>
    </row>
    <row r="793" spans="2:9">
      <c r="B793" s="142" t="s">
        <v>318</v>
      </c>
      <c r="C793" s="203"/>
      <c r="D793" s="203"/>
      <c r="E793" s="203"/>
      <c r="F793" s="203"/>
      <c r="G793" s="203"/>
      <c r="H793" s="203"/>
      <c r="I793" s="203"/>
    </row>
    <row r="794" spans="2:9">
      <c r="B794" s="142"/>
      <c r="C794" s="203"/>
      <c r="D794" s="203"/>
      <c r="E794" s="203"/>
      <c r="F794" s="203"/>
      <c r="G794" s="203"/>
      <c r="H794" s="203"/>
      <c r="I794" s="203"/>
    </row>
    <row r="795" spans="2:9">
      <c r="B795" s="16"/>
      <c r="C795" s="17">
        <v>2014</v>
      </c>
      <c r="D795" s="17">
        <v>2015</v>
      </c>
      <c r="E795" s="17">
        <v>2016</v>
      </c>
      <c r="F795" s="17">
        <v>2017</v>
      </c>
      <c r="G795" s="17">
        <v>2018</v>
      </c>
      <c r="H795" s="17">
        <v>2019</v>
      </c>
      <c r="I795" s="17">
        <v>2020</v>
      </c>
    </row>
    <row r="796" spans="2:9">
      <c r="B796" s="93" t="s">
        <v>388</v>
      </c>
      <c r="C796" s="244" t="s">
        <v>139</v>
      </c>
      <c r="D796" s="244" t="s">
        <v>139</v>
      </c>
      <c r="E796" s="244" t="s">
        <v>139</v>
      </c>
      <c r="F796" s="244" t="s">
        <v>139</v>
      </c>
      <c r="G796" s="244" t="s">
        <v>139</v>
      </c>
      <c r="H796" s="244" t="s">
        <v>139</v>
      </c>
      <c r="I796" s="477" t="s">
        <v>139</v>
      </c>
    </row>
    <row r="797" spans="2:9">
      <c r="B797" s="93"/>
      <c r="C797" s="132"/>
      <c r="D797" s="132"/>
      <c r="E797" s="132"/>
      <c r="F797" s="132"/>
      <c r="G797" s="132"/>
      <c r="H797" s="132"/>
      <c r="I797" s="132"/>
    </row>
    <row r="798" spans="2:9">
      <c r="B798" s="92" t="s">
        <v>536</v>
      </c>
      <c r="C798" s="132"/>
      <c r="D798" s="132"/>
      <c r="E798" s="132"/>
      <c r="F798" s="132"/>
      <c r="G798" s="132"/>
      <c r="H798" s="132"/>
      <c r="I798" s="132"/>
    </row>
    <row r="799" spans="2:9">
      <c r="B799" s="103" t="s">
        <v>386</v>
      </c>
      <c r="C799" s="244" t="s">
        <v>139</v>
      </c>
      <c r="D799" s="244" t="s">
        <v>139</v>
      </c>
      <c r="E799" s="244" t="s">
        <v>139</v>
      </c>
      <c r="F799" s="244" t="s">
        <v>139</v>
      </c>
      <c r="G799" s="244" t="s">
        <v>139</v>
      </c>
      <c r="H799" s="244" t="s">
        <v>139</v>
      </c>
      <c r="I799" s="477" t="s">
        <v>139</v>
      </c>
    </row>
    <row r="800" spans="2:9">
      <c r="B800" s="96" t="s">
        <v>291</v>
      </c>
      <c r="C800" s="244" t="s">
        <v>139</v>
      </c>
      <c r="D800" s="244" t="s">
        <v>139</v>
      </c>
      <c r="E800" s="244" t="s">
        <v>139</v>
      </c>
      <c r="F800" s="244" t="s">
        <v>139</v>
      </c>
      <c r="G800" s="244" t="s">
        <v>139</v>
      </c>
      <c r="H800" s="244" t="s">
        <v>139</v>
      </c>
      <c r="I800" s="477" t="s">
        <v>139</v>
      </c>
    </row>
    <row r="801" spans="2:9">
      <c r="B801" s="136" t="s">
        <v>292</v>
      </c>
      <c r="C801" s="244" t="s">
        <v>139</v>
      </c>
      <c r="D801" s="244" t="s">
        <v>139</v>
      </c>
      <c r="E801" s="244" t="s">
        <v>139</v>
      </c>
      <c r="F801" s="244" t="s">
        <v>139</v>
      </c>
      <c r="G801" s="244" t="s">
        <v>139</v>
      </c>
      <c r="H801" s="244" t="s">
        <v>139</v>
      </c>
      <c r="I801" s="477" t="s">
        <v>139</v>
      </c>
    </row>
    <row r="802" spans="2:9">
      <c r="B802" s="136" t="s">
        <v>293</v>
      </c>
      <c r="C802" s="244" t="s">
        <v>139</v>
      </c>
      <c r="D802" s="244" t="s">
        <v>139</v>
      </c>
      <c r="E802" s="244" t="s">
        <v>139</v>
      </c>
      <c r="F802" s="244" t="s">
        <v>139</v>
      </c>
      <c r="G802" s="244" t="s">
        <v>139</v>
      </c>
      <c r="H802" s="244" t="s">
        <v>139</v>
      </c>
      <c r="I802" s="477" t="s">
        <v>139</v>
      </c>
    </row>
    <row r="803" spans="2:9">
      <c r="B803" s="96" t="s">
        <v>294</v>
      </c>
      <c r="C803" s="244" t="s">
        <v>139</v>
      </c>
      <c r="D803" s="244" t="s">
        <v>139</v>
      </c>
      <c r="E803" s="244" t="s">
        <v>139</v>
      </c>
      <c r="F803" s="244" t="s">
        <v>139</v>
      </c>
      <c r="G803" s="244" t="s">
        <v>139</v>
      </c>
      <c r="H803" s="244" t="s">
        <v>139</v>
      </c>
      <c r="I803" s="477" t="s">
        <v>139</v>
      </c>
    </row>
    <row r="804" spans="2:9">
      <c r="B804" s="96" t="s">
        <v>236</v>
      </c>
      <c r="C804" s="244" t="s">
        <v>139</v>
      </c>
      <c r="D804" s="244" t="s">
        <v>139</v>
      </c>
      <c r="E804" s="244" t="s">
        <v>139</v>
      </c>
      <c r="F804" s="244" t="s">
        <v>139</v>
      </c>
      <c r="G804" s="244" t="s">
        <v>139</v>
      </c>
      <c r="H804" s="244" t="s">
        <v>139</v>
      </c>
      <c r="I804" s="477" t="s">
        <v>139</v>
      </c>
    </row>
    <row r="805" spans="2:9">
      <c r="B805" s="96"/>
      <c r="C805" s="132"/>
      <c r="D805" s="132"/>
      <c r="E805" s="132"/>
      <c r="F805" s="132"/>
      <c r="G805" s="132"/>
      <c r="H805" s="132"/>
      <c r="I805" s="132"/>
    </row>
    <row r="806" spans="2:9">
      <c r="B806" s="103" t="s">
        <v>387</v>
      </c>
      <c r="C806" s="244" t="s">
        <v>139</v>
      </c>
      <c r="D806" s="244" t="s">
        <v>139</v>
      </c>
      <c r="E806" s="244" t="s">
        <v>139</v>
      </c>
      <c r="F806" s="244" t="s">
        <v>139</v>
      </c>
      <c r="G806" s="244" t="s">
        <v>139</v>
      </c>
      <c r="H806" s="244" t="s">
        <v>139</v>
      </c>
      <c r="I806" s="477" t="s">
        <v>139</v>
      </c>
    </row>
    <row r="807" spans="2:9">
      <c r="B807" s="96" t="s">
        <v>291</v>
      </c>
      <c r="C807" s="244" t="s">
        <v>139</v>
      </c>
      <c r="D807" s="244" t="s">
        <v>139</v>
      </c>
      <c r="E807" s="244" t="s">
        <v>139</v>
      </c>
      <c r="F807" s="244" t="s">
        <v>139</v>
      </c>
      <c r="G807" s="244" t="s">
        <v>139</v>
      </c>
      <c r="H807" s="244" t="s">
        <v>139</v>
      </c>
      <c r="I807" s="477" t="s">
        <v>139</v>
      </c>
    </row>
    <row r="808" spans="2:9">
      <c r="B808" s="136" t="s">
        <v>292</v>
      </c>
      <c r="C808" s="244" t="s">
        <v>139</v>
      </c>
      <c r="D808" s="244" t="s">
        <v>139</v>
      </c>
      <c r="E808" s="244" t="s">
        <v>139</v>
      </c>
      <c r="F808" s="244" t="s">
        <v>139</v>
      </c>
      <c r="G808" s="244" t="s">
        <v>139</v>
      </c>
      <c r="H808" s="244" t="s">
        <v>139</v>
      </c>
      <c r="I808" s="477" t="s">
        <v>139</v>
      </c>
    </row>
    <row r="809" spans="2:9">
      <c r="B809" s="136" t="s">
        <v>293</v>
      </c>
      <c r="C809" s="244" t="s">
        <v>139</v>
      </c>
      <c r="D809" s="244" t="s">
        <v>139</v>
      </c>
      <c r="E809" s="244" t="s">
        <v>139</v>
      </c>
      <c r="F809" s="244" t="s">
        <v>139</v>
      </c>
      <c r="G809" s="244" t="s">
        <v>139</v>
      </c>
      <c r="H809" s="244" t="s">
        <v>139</v>
      </c>
      <c r="I809" s="477" t="s">
        <v>139</v>
      </c>
    </row>
    <row r="810" spans="2:9">
      <c r="B810" s="96" t="s">
        <v>294</v>
      </c>
      <c r="C810" s="244" t="s">
        <v>139</v>
      </c>
      <c r="D810" s="244" t="s">
        <v>139</v>
      </c>
      <c r="E810" s="244" t="s">
        <v>139</v>
      </c>
      <c r="F810" s="244" t="s">
        <v>139</v>
      </c>
      <c r="G810" s="244" t="s">
        <v>139</v>
      </c>
      <c r="H810" s="244" t="s">
        <v>139</v>
      </c>
      <c r="I810" s="477" t="s">
        <v>139</v>
      </c>
    </row>
    <row r="811" spans="2:9" ht="15" thickBot="1">
      <c r="B811" s="96" t="s">
        <v>236</v>
      </c>
      <c r="C811" s="244" t="s">
        <v>139</v>
      </c>
      <c r="D811" s="244" t="s">
        <v>139</v>
      </c>
      <c r="E811" s="244" t="s">
        <v>139</v>
      </c>
      <c r="F811" s="244" t="s">
        <v>139</v>
      </c>
      <c r="G811" s="244" t="s">
        <v>139</v>
      </c>
      <c r="H811" s="244" t="s">
        <v>139</v>
      </c>
      <c r="I811" s="477" t="s">
        <v>139</v>
      </c>
    </row>
    <row r="812" spans="2:9" ht="15" thickTop="1">
      <c r="B812" s="1320" t="s">
        <v>1207</v>
      </c>
      <c r="C812" s="1320"/>
      <c r="D812" s="1320"/>
      <c r="E812" s="1320"/>
      <c r="F812" s="1320"/>
      <c r="G812" s="1320"/>
      <c r="H812" s="1320"/>
      <c r="I812" s="1320"/>
    </row>
    <row r="813" spans="2:9">
      <c r="B813" s="1316"/>
      <c r="C813" s="1316"/>
      <c r="D813" s="1316"/>
      <c r="E813" s="1316"/>
      <c r="F813" s="1316"/>
      <c r="G813" s="1316"/>
      <c r="H813" s="1316"/>
      <c r="I813" s="1316"/>
    </row>
    <row r="814" spans="2:9">
      <c r="B814" s="14"/>
      <c r="C814" s="203"/>
      <c r="D814" s="203"/>
      <c r="E814" s="203"/>
      <c r="F814" s="203"/>
      <c r="G814" s="203"/>
      <c r="H814" s="203"/>
      <c r="I814" s="203"/>
    </row>
    <row r="815" spans="2:9">
      <c r="B815" s="1286" t="s">
        <v>72</v>
      </c>
      <c r="C815" s="245"/>
      <c r="D815" s="245"/>
      <c r="E815" s="245"/>
      <c r="F815" s="245"/>
      <c r="G815" s="245"/>
      <c r="H815" s="245"/>
      <c r="I815" s="245"/>
    </row>
    <row r="816" spans="2:9">
      <c r="B816" s="1289" t="s">
        <v>71</v>
      </c>
      <c r="C816" s="235"/>
      <c r="D816" s="235"/>
      <c r="E816" s="235"/>
      <c r="F816" s="235"/>
      <c r="G816" s="235"/>
      <c r="H816" s="235"/>
      <c r="I816" s="235"/>
    </row>
    <row r="817" spans="2:9">
      <c r="B817" s="14"/>
      <c r="C817" s="203"/>
      <c r="D817" s="203"/>
      <c r="E817" s="203"/>
      <c r="F817" s="203"/>
      <c r="G817" s="203"/>
      <c r="H817" s="203"/>
      <c r="I817" s="203"/>
    </row>
    <row r="818" spans="2:9" ht="24">
      <c r="B818" s="180" t="s">
        <v>389</v>
      </c>
      <c r="C818" s="253" t="s">
        <v>392</v>
      </c>
      <c r="D818" s="253" t="s">
        <v>434</v>
      </c>
      <c r="E818" s="253" t="s">
        <v>435</v>
      </c>
      <c r="F818" s="253" t="s">
        <v>436</v>
      </c>
      <c r="G818" s="253" t="s">
        <v>437</v>
      </c>
      <c r="H818" s="254"/>
      <c r="I818" s="254"/>
    </row>
    <row r="819" spans="2:9">
      <c r="B819" s="255" t="s">
        <v>1208</v>
      </c>
      <c r="C819" s="758" t="s">
        <v>404</v>
      </c>
      <c r="D819" s="759" t="s">
        <v>1209</v>
      </c>
      <c r="E819" s="758" t="s">
        <v>438</v>
      </c>
      <c r="F819" s="760" t="s">
        <v>1210</v>
      </c>
      <c r="G819" s="758" t="s">
        <v>1211</v>
      </c>
      <c r="H819" s="371"/>
      <c r="I819" s="371"/>
    </row>
    <row r="820" spans="2:9" ht="15" thickBot="1">
      <c r="B820" s="629" t="s">
        <v>1212</v>
      </c>
      <c r="C820" s="758" t="s">
        <v>404</v>
      </c>
      <c r="D820" s="759" t="s">
        <v>1213</v>
      </c>
      <c r="E820" s="758" t="s">
        <v>438</v>
      </c>
      <c r="F820" s="760" t="s">
        <v>1214</v>
      </c>
      <c r="G820" s="758" t="s">
        <v>441</v>
      </c>
      <c r="H820" s="254"/>
      <c r="I820" s="254"/>
    </row>
    <row r="821" spans="2:9" ht="15" thickTop="1">
      <c r="B821" s="1287" t="s">
        <v>1215</v>
      </c>
      <c r="C821" s="254"/>
      <c r="D821" s="254"/>
      <c r="E821" s="254"/>
      <c r="F821" s="254"/>
      <c r="G821" s="254"/>
      <c r="H821" s="254"/>
      <c r="I821" s="254"/>
    </row>
    <row r="822" spans="2:9">
      <c r="B822" s="14"/>
      <c r="C822" s="259"/>
      <c r="D822" s="259"/>
      <c r="E822" s="259"/>
      <c r="F822" s="259"/>
      <c r="G822" s="259"/>
      <c r="H822" s="259"/>
      <c r="I822" s="259"/>
    </row>
    <row r="823" spans="2:9">
      <c r="B823" s="1286" t="s">
        <v>83</v>
      </c>
      <c r="C823" s="245"/>
      <c r="D823" s="245"/>
      <c r="E823" s="245"/>
      <c r="F823" s="245"/>
      <c r="G823" s="245"/>
      <c r="H823" s="245"/>
      <c r="I823" s="245"/>
    </row>
    <row r="824" spans="2:9">
      <c r="B824" s="1289" t="s">
        <v>82</v>
      </c>
      <c r="C824" s="259"/>
      <c r="D824" s="259"/>
      <c r="E824" s="259"/>
      <c r="F824" s="259"/>
      <c r="G824" s="259"/>
      <c r="H824" s="259"/>
      <c r="I824" s="259"/>
    </row>
    <row r="825" spans="2:9">
      <c r="B825" s="14"/>
      <c r="C825" s="259"/>
      <c r="D825" s="259"/>
      <c r="E825" s="259"/>
      <c r="F825" s="259"/>
      <c r="G825" s="259"/>
      <c r="H825" s="259"/>
      <c r="I825" s="259"/>
    </row>
    <row r="826" spans="2:9">
      <c r="B826" s="1305" t="s">
        <v>444</v>
      </c>
      <c r="C826" s="1330" t="s">
        <v>445</v>
      </c>
      <c r="D826" s="1330" t="s">
        <v>392</v>
      </c>
      <c r="E826" s="1330" t="s">
        <v>446</v>
      </c>
      <c r="F826" s="1330" t="s">
        <v>447</v>
      </c>
      <c r="G826" s="1330" t="s">
        <v>448</v>
      </c>
      <c r="H826" s="1330" t="s">
        <v>449</v>
      </c>
      <c r="I826" s="1330"/>
    </row>
    <row r="827" spans="2:9">
      <c r="B827" s="1306"/>
      <c r="C827" s="1329"/>
      <c r="D827" s="1329"/>
      <c r="E827" s="1329"/>
      <c r="F827" s="1329"/>
      <c r="G827" s="1329"/>
      <c r="H827" s="1329"/>
      <c r="I827" s="1329"/>
    </row>
    <row r="828" spans="2:9">
      <c r="B828" s="255" t="s">
        <v>1216</v>
      </c>
      <c r="C828" s="758" t="s">
        <v>451</v>
      </c>
      <c r="D828" s="758" t="s">
        <v>469</v>
      </c>
      <c r="E828" s="758" t="s">
        <v>1211</v>
      </c>
      <c r="F828" s="758" t="s">
        <v>441</v>
      </c>
      <c r="G828" s="760" t="s">
        <v>452</v>
      </c>
      <c r="H828" s="758" t="s">
        <v>455</v>
      </c>
      <c r="I828" s="758"/>
    </row>
    <row r="829" spans="2:9" ht="15" thickBot="1">
      <c r="B829" s="485" t="s">
        <v>1217</v>
      </c>
      <c r="C829" s="751" t="s">
        <v>450</v>
      </c>
      <c r="D829" s="751" t="s">
        <v>404</v>
      </c>
      <c r="E829" s="751" t="s">
        <v>441</v>
      </c>
      <c r="F829" s="751" t="s">
        <v>441</v>
      </c>
      <c r="G829" s="404" t="s">
        <v>452</v>
      </c>
      <c r="H829" s="910" t="s">
        <v>440</v>
      </c>
      <c r="I829" s="910"/>
    </row>
    <row r="830" spans="2:9" ht="15" thickTop="1">
      <c r="B830" s="260"/>
      <c r="C830" s="203"/>
      <c r="D830" s="203"/>
      <c r="E830" s="203"/>
      <c r="F830" s="203"/>
      <c r="G830" s="203"/>
      <c r="H830" s="203"/>
      <c r="I830" s="203"/>
    </row>
    <row r="831" spans="2:9">
      <c r="B831" s="1305" t="s">
        <v>444</v>
      </c>
      <c r="C831" s="1328" t="s">
        <v>456</v>
      </c>
      <c r="D831" s="1330" t="s">
        <v>457</v>
      </c>
      <c r="E831" s="1330" t="s">
        <v>458</v>
      </c>
      <c r="F831" s="1330" t="s">
        <v>459</v>
      </c>
      <c r="G831" s="261"/>
      <c r="H831" s="261"/>
      <c r="I831" s="261"/>
    </row>
    <row r="832" spans="2:9">
      <c r="B832" s="1306"/>
      <c r="C832" s="1329"/>
      <c r="D832" s="1329"/>
      <c r="E832" s="1329"/>
      <c r="F832" s="1329"/>
      <c r="G832" s="262"/>
      <c r="H832" s="262"/>
      <c r="I832" s="262"/>
    </row>
    <row r="833" spans="2:9">
      <c r="B833" s="255" t="s">
        <v>1216</v>
      </c>
      <c r="C833" s="760" t="s">
        <v>1218</v>
      </c>
      <c r="D833" s="759" t="s">
        <v>536</v>
      </c>
      <c r="E833" s="758" t="s">
        <v>399</v>
      </c>
      <c r="F833" s="761" t="s">
        <v>139</v>
      </c>
      <c r="G833" s="263"/>
      <c r="H833" s="263"/>
      <c r="I833" s="263"/>
    </row>
    <row r="834" spans="2:9" ht="15" thickBot="1">
      <c r="B834" s="485" t="s">
        <v>1217</v>
      </c>
      <c r="C834" s="404" t="s">
        <v>1218</v>
      </c>
      <c r="D834" s="257" t="s">
        <v>139</v>
      </c>
      <c r="E834" s="751" t="s">
        <v>399</v>
      </c>
      <c r="F834" s="406" t="s">
        <v>139</v>
      </c>
      <c r="G834" s="263"/>
      <c r="H834" s="263"/>
      <c r="I834" s="263"/>
    </row>
    <row r="835" spans="2:9" ht="15" thickTop="1">
      <c r="B835" s="1288" t="s">
        <v>1219</v>
      </c>
      <c r="C835" s="259"/>
      <c r="D835" s="259"/>
      <c r="E835" s="259"/>
      <c r="F835" s="259"/>
      <c r="G835" s="259"/>
      <c r="H835" s="259"/>
      <c r="I835" s="259"/>
    </row>
    <row r="836" spans="2:9">
      <c r="B836" s="260"/>
      <c r="C836" s="203"/>
      <c r="D836" s="203"/>
      <c r="E836" s="203"/>
      <c r="F836" s="203"/>
      <c r="G836" s="203"/>
      <c r="H836" s="203"/>
      <c r="I836" s="203"/>
    </row>
    <row r="837" spans="2:9">
      <c r="B837" s="14"/>
      <c r="C837" s="259"/>
      <c r="D837" s="259"/>
      <c r="E837" s="259"/>
      <c r="F837" s="259"/>
      <c r="G837" s="259"/>
      <c r="H837" s="259"/>
      <c r="I837" s="259"/>
    </row>
    <row r="838" spans="2:9">
      <c r="B838" s="1286" t="s">
        <v>92</v>
      </c>
      <c r="C838" s="245"/>
      <c r="D838" s="245"/>
      <c r="E838" s="245"/>
      <c r="F838" s="245"/>
      <c r="G838" s="245"/>
      <c r="H838" s="245"/>
      <c r="I838" s="245"/>
    </row>
    <row r="839" spans="2:9">
      <c r="B839" s="1289" t="s">
        <v>91</v>
      </c>
      <c r="C839" s="259"/>
      <c r="D839" s="259"/>
      <c r="E839" s="259"/>
      <c r="F839" s="259"/>
      <c r="G839" s="259"/>
      <c r="H839" s="259"/>
      <c r="I839" s="259"/>
    </row>
    <row r="840" spans="2:9">
      <c r="B840" s="14"/>
      <c r="C840" s="259"/>
      <c r="D840" s="259"/>
      <c r="E840" s="259"/>
      <c r="F840" s="259"/>
      <c r="G840" s="259"/>
      <c r="H840" s="259"/>
      <c r="I840" s="259"/>
    </row>
    <row r="841" spans="2:9">
      <c r="B841" s="1305" t="s">
        <v>389</v>
      </c>
      <c r="C841" s="1330" t="s">
        <v>464</v>
      </c>
      <c r="D841" s="1330" t="s">
        <v>392</v>
      </c>
      <c r="E841" s="1330" t="s">
        <v>465</v>
      </c>
      <c r="F841" s="1330" t="s">
        <v>466</v>
      </c>
      <c r="G841" s="1330" t="s">
        <v>467</v>
      </c>
      <c r="H841" s="1330" t="s">
        <v>468</v>
      </c>
      <c r="I841" s="1330"/>
    </row>
    <row r="842" spans="2:9">
      <c r="B842" s="1306"/>
      <c r="C842" s="1329"/>
      <c r="D842" s="1329"/>
      <c r="E842" s="1329"/>
      <c r="F842" s="1329"/>
      <c r="G842" s="1329"/>
      <c r="H842" s="1329"/>
      <c r="I842" s="1329"/>
    </row>
    <row r="843" spans="2:9" ht="24.6" thickBot="1">
      <c r="B843" s="197" t="s">
        <v>536</v>
      </c>
      <c r="C843" s="265" t="s">
        <v>1220</v>
      </c>
      <c r="D843" s="265" t="s">
        <v>614</v>
      </c>
      <c r="E843" s="265" t="s">
        <v>124</v>
      </c>
      <c r="F843" s="266" t="s">
        <v>1221</v>
      </c>
      <c r="G843" s="267" t="s">
        <v>124</v>
      </c>
      <c r="H843" s="267" t="s">
        <v>1222</v>
      </c>
      <c r="I843" s="267"/>
    </row>
    <row r="844" spans="2:9" ht="15" thickTop="1">
      <c r="B844" s="260"/>
      <c r="C844" s="203"/>
      <c r="D844" s="203"/>
      <c r="E844" s="203"/>
      <c r="F844" s="203"/>
      <c r="G844" s="259"/>
      <c r="H844" s="259"/>
      <c r="I844" s="259"/>
    </row>
    <row r="845" spans="2:9">
      <c r="B845" s="1305" t="s">
        <v>389</v>
      </c>
      <c r="C845" s="1328" t="s">
        <v>471</v>
      </c>
      <c r="D845" s="1330" t="s">
        <v>472</v>
      </c>
      <c r="E845" s="1330" t="s">
        <v>473</v>
      </c>
      <c r="F845" s="1330" t="s">
        <v>458</v>
      </c>
      <c r="G845" s="261"/>
      <c r="H845" s="261"/>
      <c r="I845" s="261"/>
    </row>
    <row r="846" spans="2:9">
      <c r="B846" s="1306"/>
      <c r="C846" s="1329"/>
      <c r="D846" s="1329"/>
      <c r="E846" s="1329"/>
      <c r="F846" s="1329"/>
      <c r="G846" s="262"/>
      <c r="H846" s="262"/>
      <c r="I846" s="262"/>
    </row>
    <row r="847" spans="2:9" ht="15" thickBot="1">
      <c r="B847" s="197" t="s">
        <v>536</v>
      </c>
      <c r="C847" s="265" t="s">
        <v>629</v>
      </c>
      <c r="D847" s="267" t="s">
        <v>1223</v>
      </c>
      <c r="E847" s="265" t="s">
        <v>139</v>
      </c>
      <c r="F847" s="268" t="s">
        <v>139</v>
      </c>
      <c r="G847" s="269"/>
      <c r="H847" s="269"/>
      <c r="I847" s="269"/>
    </row>
    <row r="848" spans="2:9" ht="15" thickTop="1">
      <c r="B848" s="1288" t="s">
        <v>1224</v>
      </c>
      <c r="C848" s="14"/>
      <c r="D848" s="14"/>
      <c r="E848" s="14"/>
      <c r="F848" s="14"/>
      <c r="G848" s="259"/>
      <c r="H848" s="259"/>
      <c r="I848" s="259"/>
    </row>
    <row r="849" spans="2:9">
      <c r="B849" s="260"/>
      <c r="C849" s="203"/>
      <c r="D849" s="203"/>
      <c r="E849" s="203"/>
      <c r="F849" s="203"/>
      <c r="G849" s="203"/>
      <c r="H849" s="203"/>
      <c r="I849" s="203"/>
    </row>
  </sheetData>
  <mergeCells count="81">
    <mergeCell ref="D845:D846"/>
    <mergeCell ref="E845:E846"/>
    <mergeCell ref="F845:F846"/>
    <mergeCell ref="B113:I113"/>
    <mergeCell ref="B111:I111"/>
    <mergeCell ref="B84:I84"/>
    <mergeCell ref="B82:I82"/>
    <mergeCell ref="B826:B827"/>
    <mergeCell ref="C826:C827"/>
    <mergeCell ref="D826:D827"/>
    <mergeCell ref="E826:E827"/>
    <mergeCell ref="F826:F827"/>
    <mergeCell ref="G826:G827"/>
    <mergeCell ref="B753:I753"/>
    <mergeCell ref="B765:I765"/>
    <mergeCell ref="B766:I766"/>
    <mergeCell ref="B768:I768"/>
    <mergeCell ref="B789:I789"/>
    <mergeCell ref="B812:I812"/>
    <mergeCell ref="B845:B846"/>
    <mergeCell ref="C845:C846"/>
    <mergeCell ref="B841:B842"/>
    <mergeCell ref="C841:C842"/>
    <mergeCell ref="D841:D842"/>
    <mergeCell ref="E841:E842"/>
    <mergeCell ref="F841:F842"/>
    <mergeCell ref="G841:G842"/>
    <mergeCell ref="B813:I813"/>
    <mergeCell ref="B831:B832"/>
    <mergeCell ref="C831:C832"/>
    <mergeCell ref="D831:D832"/>
    <mergeCell ref="E831:E832"/>
    <mergeCell ref="F831:F832"/>
    <mergeCell ref="H826:H827"/>
    <mergeCell ref="H841:H842"/>
    <mergeCell ref="I826:I827"/>
    <mergeCell ref="I841:I842"/>
    <mergeCell ref="B751:I751"/>
    <mergeCell ref="B522:I522"/>
    <mergeCell ref="B524:I524"/>
    <mergeCell ref="B614:I614"/>
    <mergeCell ref="B615:I615"/>
    <mergeCell ref="B617:I617"/>
    <mergeCell ref="B707:I707"/>
    <mergeCell ref="B708:I708"/>
    <mergeCell ref="B710:I710"/>
    <mergeCell ref="B736:I736"/>
    <mergeCell ref="B738:I738"/>
    <mergeCell ref="B750:I750"/>
    <mergeCell ref="B521:I521"/>
    <mergeCell ref="B433:I433"/>
    <mergeCell ref="B435:I435"/>
    <mergeCell ref="B447:I447"/>
    <mergeCell ref="B449:I449"/>
    <mergeCell ref="B456:I456"/>
    <mergeCell ref="B457:I457"/>
    <mergeCell ref="B459:I459"/>
    <mergeCell ref="B479:I479"/>
    <mergeCell ref="B481:I481"/>
    <mergeCell ref="B501:I501"/>
    <mergeCell ref="B503:I503"/>
    <mergeCell ref="B409:I409"/>
    <mergeCell ref="B144:I144"/>
    <mergeCell ref="B146:I146"/>
    <mergeCell ref="B210:I210"/>
    <mergeCell ref="B212:I212"/>
    <mergeCell ref="B276:I276"/>
    <mergeCell ref="B278:I278"/>
    <mergeCell ref="B326:I326"/>
    <mergeCell ref="B328:I328"/>
    <mergeCell ref="B367:I367"/>
    <mergeCell ref="B369:I369"/>
    <mergeCell ref="B407:I407"/>
    <mergeCell ref="B49:I49"/>
    <mergeCell ref="B51:I51"/>
    <mergeCell ref="B2:I2"/>
    <mergeCell ref="B13:I13"/>
    <mergeCell ref="B15:I15"/>
    <mergeCell ref="B31:I31"/>
    <mergeCell ref="B32:I32"/>
    <mergeCell ref="B34:I34"/>
  </mergeCells>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1098"/>
  <sheetViews>
    <sheetView view="pageBreakPreview" topLeftCell="A1077" zoomScale="60" zoomScaleNormal="100" workbookViewId="0">
      <selection activeCell="A1096" sqref="A1096:XFD1285"/>
    </sheetView>
  </sheetViews>
  <sheetFormatPr baseColWidth="10" defaultRowHeight="14.4"/>
  <cols>
    <col min="1" max="1" width="5.6640625" customWidth="1"/>
    <col min="2" max="2" width="47.5546875" style="14" customWidth="1"/>
    <col min="3" max="9" width="13.88671875" style="14" customWidth="1"/>
  </cols>
  <sheetData>
    <row r="2" spans="2:9">
      <c r="B2" s="1319" t="s">
        <v>6</v>
      </c>
      <c r="C2" s="1319"/>
      <c r="D2" s="1319"/>
      <c r="E2" s="1319"/>
      <c r="F2" s="1319"/>
      <c r="G2" s="1319"/>
      <c r="H2" s="1319"/>
      <c r="I2" s="1319"/>
    </row>
    <row r="3" spans="2:9">
      <c r="B3" s="13" t="s">
        <v>5</v>
      </c>
    </row>
    <row r="4" spans="2:9">
      <c r="B4" s="15"/>
    </row>
    <row r="5" spans="2:9">
      <c r="B5" s="16"/>
      <c r="C5" s="17">
        <v>2014</v>
      </c>
      <c r="D5" s="17">
        <v>2015</v>
      </c>
      <c r="E5" s="17">
        <v>2016</v>
      </c>
      <c r="F5" s="17">
        <v>2017</v>
      </c>
      <c r="G5" s="17">
        <v>2018</v>
      </c>
      <c r="H5" s="17">
        <v>2019</v>
      </c>
      <c r="I5" s="17">
        <v>2020</v>
      </c>
    </row>
    <row r="6" spans="2:9">
      <c r="B6" s="18" t="s">
        <v>482</v>
      </c>
      <c r="C6" s="19">
        <v>47661.786999999997</v>
      </c>
      <c r="D6" s="19">
        <v>48203.404999999999</v>
      </c>
      <c r="E6" s="19">
        <v>48747.707999999999</v>
      </c>
      <c r="F6" s="19">
        <v>49291.608999999997</v>
      </c>
      <c r="G6" s="19">
        <v>49834.239999999998</v>
      </c>
      <c r="H6" s="19">
        <v>50374.478000000003</v>
      </c>
      <c r="I6" s="19">
        <v>50372.423999999999</v>
      </c>
    </row>
    <row r="7" spans="2:9">
      <c r="B7" s="18" t="s">
        <v>112</v>
      </c>
      <c r="C7" s="19">
        <v>318878.05856733193</v>
      </c>
      <c r="D7" s="19">
        <v>255500.76679568249</v>
      </c>
      <c r="E7" s="19">
        <v>287859.20665442478</v>
      </c>
      <c r="F7" s="19">
        <v>308468.83378016087</v>
      </c>
      <c r="G7" s="19">
        <v>303386.7220555424</v>
      </c>
      <c r="H7" s="20">
        <v>323980.52312127588</v>
      </c>
      <c r="I7" s="20">
        <v>292184.21429292124</v>
      </c>
    </row>
    <row r="8" spans="2:9">
      <c r="B8" s="18" t="s">
        <v>555</v>
      </c>
      <c r="C8" s="19">
        <v>6.6904343844122325</v>
      </c>
      <c r="D8" s="19">
        <v>5.3004713421320027</v>
      </c>
      <c r="E8" s="19">
        <v>5.9050818687603694</v>
      </c>
      <c r="F8" s="19">
        <v>6.2580394521136631</v>
      </c>
      <c r="G8" s="19">
        <v>6.0879171038936759</v>
      </c>
      <c r="H8" s="20">
        <v>6.4314417932286245</v>
      </c>
      <c r="I8" s="20">
        <v>5.8004795300881531</v>
      </c>
    </row>
    <row r="9" spans="2:9">
      <c r="B9" s="18" t="s">
        <v>556</v>
      </c>
      <c r="C9" s="1153">
        <v>2.8975983342014602</v>
      </c>
      <c r="D9" s="1153">
        <v>4.9837978955130096</v>
      </c>
      <c r="E9" s="1153">
        <v>7.5234901441887896</v>
      </c>
      <c r="F9" s="1154">
        <v>4.3214172394885999</v>
      </c>
      <c r="G9" s="1154">
        <v>3.2414952260143401</v>
      </c>
      <c r="H9" s="1154">
        <v>3.5177879775053098</v>
      </c>
      <c r="I9" s="1154">
        <v>2.5347370400039102</v>
      </c>
    </row>
    <row r="10" spans="2:9">
      <c r="B10" s="18" t="s">
        <v>484</v>
      </c>
      <c r="C10" s="270"/>
      <c r="D10" s="270"/>
      <c r="E10" s="270"/>
      <c r="F10" s="270"/>
      <c r="G10" s="270"/>
      <c r="H10" s="270"/>
      <c r="I10" s="270"/>
    </row>
    <row r="11" spans="2:9">
      <c r="B11" s="21" t="s">
        <v>485</v>
      </c>
      <c r="C11" s="19">
        <v>2392.46</v>
      </c>
      <c r="D11" s="19">
        <v>3149.47</v>
      </c>
      <c r="E11" s="19">
        <v>3000.71</v>
      </c>
      <c r="F11" s="19">
        <v>2984</v>
      </c>
      <c r="G11" s="19">
        <v>3249.75</v>
      </c>
      <c r="H11" s="19">
        <v>3277.14</v>
      </c>
      <c r="I11" s="19">
        <v>3432.5</v>
      </c>
    </row>
    <row r="12" spans="2:9" ht="15" thickBot="1">
      <c r="B12" s="22" t="s">
        <v>114</v>
      </c>
      <c r="C12" s="23">
        <v>2000.68</v>
      </c>
      <c r="D12" s="23">
        <v>2746.47</v>
      </c>
      <c r="E12" s="23">
        <v>3053.42</v>
      </c>
      <c r="F12" s="23">
        <v>2951.15</v>
      </c>
      <c r="G12" s="23">
        <v>2956.5463934426216</v>
      </c>
      <c r="H12" s="23">
        <v>3282.39</v>
      </c>
      <c r="I12" s="23">
        <v>3691.2750409836085</v>
      </c>
    </row>
    <row r="13" spans="2:9" ht="15" thickTop="1">
      <c r="B13" s="1320" t="s">
        <v>557</v>
      </c>
      <c r="C13" s="1320"/>
      <c r="D13" s="1320"/>
      <c r="E13" s="1320"/>
      <c r="F13" s="1320"/>
      <c r="G13" s="1320"/>
      <c r="H13" s="1320"/>
      <c r="I13" s="1320"/>
    </row>
    <row r="14" spans="2:9">
      <c r="B14" s="18"/>
    </row>
    <row r="15" spans="2:9">
      <c r="B15" s="1319" t="s">
        <v>8</v>
      </c>
      <c r="C15" s="1319"/>
      <c r="D15" s="1319"/>
      <c r="E15" s="1319"/>
      <c r="F15" s="1319"/>
      <c r="G15" s="1319"/>
      <c r="H15" s="1319"/>
      <c r="I15" s="1319"/>
    </row>
    <row r="16" spans="2:9">
      <c r="B16" s="13" t="s">
        <v>7</v>
      </c>
    </row>
    <row r="17" spans="2:9">
      <c r="B17" s="26" t="s">
        <v>115</v>
      </c>
    </row>
    <row r="18" spans="2:9">
      <c r="B18" s="27"/>
    </row>
    <row r="19" spans="2:9">
      <c r="B19" s="16"/>
      <c r="C19" s="17">
        <v>2014</v>
      </c>
      <c r="D19" s="17">
        <v>2015</v>
      </c>
      <c r="E19" s="17">
        <v>2016</v>
      </c>
      <c r="F19" s="17">
        <v>2017</v>
      </c>
      <c r="G19" s="17">
        <v>2018</v>
      </c>
      <c r="H19" s="17">
        <v>2019</v>
      </c>
      <c r="I19" s="17">
        <v>2020</v>
      </c>
    </row>
    <row r="20" spans="2:9">
      <c r="B20" s="28" t="s">
        <v>116</v>
      </c>
      <c r="C20" s="29">
        <v>19021.239689235179</v>
      </c>
      <c r="D20" s="29">
        <v>17102.809786371581</v>
      </c>
      <c r="E20" s="29">
        <v>18480.460049020734</v>
      </c>
      <c r="F20" s="29">
        <v>20031.161628721482</v>
      </c>
      <c r="G20" s="29">
        <v>20080.634886953736</v>
      </c>
      <c r="H20" s="29">
        <v>22932.510759863202</v>
      </c>
      <c r="I20" s="29">
        <v>27488.913967790126</v>
      </c>
    </row>
    <row r="21" spans="2:9">
      <c r="B21" s="30" t="s">
        <v>117</v>
      </c>
      <c r="C21" s="29">
        <v>20247.09099447251</v>
      </c>
      <c r="D21" s="29">
        <v>15649.061639294867</v>
      </c>
      <c r="E21" s="29">
        <v>15430.035558171234</v>
      </c>
      <c r="F21" s="29">
        <v>16258.113178300939</v>
      </c>
      <c r="G21" s="29">
        <v>15883.116829697668</v>
      </c>
      <c r="H21" s="29">
        <v>16428.543282450551</v>
      </c>
      <c r="I21" s="29">
        <v>19261.394980029134</v>
      </c>
    </row>
    <row r="22" spans="2:9">
      <c r="B22" s="31" t="s">
        <v>118</v>
      </c>
      <c r="C22" s="29"/>
      <c r="D22" s="29"/>
      <c r="E22" s="29"/>
      <c r="F22" s="29"/>
      <c r="G22" s="29"/>
      <c r="H22" s="29"/>
      <c r="I22" s="29"/>
    </row>
    <row r="23" spans="2:9">
      <c r="B23" s="32" t="s">
        <v>119</v>
      </c>
      <c r="C23" s="29">
        <v>20247.09099447251</v>
      </c>
      <c r="D23" s="29">
        <v>15649.061639294867</v>
      </c>
      <c r="E23" s="29">
        <v>15430.035558171234</v>
      </c>
      <c r="F23" s="29">
        <v>16258.113178300939</v>
      </c>
      <c r="G23" s="29">
        <v>15883.116829697668</v>
      </c>
      <c r="H23" s="29">
        <v>16428.543282450551</v>
      </c>
      <c r="I23" s="29">
        <v>19261.394980029134</v>
      </c>
    </row>
    <row r="24" spans="2:9">
      <c r="B24" s="32" t="s">
        <v>120</v>
      </c>
      <c r="C24" s="29">
        <v>0</v>
      </c>
      <c r="D24" s="29">
        <v>0</v>
      </c>
      <c r="E24" s="29">
        <v>0</v>
      </c>
      <c r="F24" s="29">
        <v>0</v>
      </c>
      <c r="G24" s="29">
        <v>0</v>
      </c>
      <c r="H24" s="29">
        <v>0</v>
      </c>
      <c r="I24" s="29">
        <v>0</v>
      </c>
    </row>
    <row r="25" spans="2:9">
      <c r="B25" s="30" t="s">
        <v>121</v>
      </c>
      <c r="C25" s="29">
        <v>39268.330683707645</v>
      </c>
      <c r="D25" s="29">
        <v>32771.972962917571</v>
      </c>
      <c r="E25" s="29">
        <v>33939.651660977564</v>
      </c>
      <c r="F25" s="29">
        <v>36315.726161756029</v>
      </c>
      <c r="G25" s="29">
        <v>35986.752953859526</v>
      </c>
      <c r="H25" s="29">
        <v>39391.394389972353</v>
      </c>
      <c r="I25" s="29">
        <v>46829.262473190094</v>
      </c>
    </row>
    <row r="26" spans="2:9">
      <c r="B26" s="30" t="s">
        <v>122</v>
      </c>
      <c r="C26" s="29"/>
      <c r="D26" s="29"/>
      <c r="E26" s="29"/>
      <c r="F26" s="29"/>
      <c r="G26" s="29"/>
      <c r="H26" s="29"/>
      <c r="I26" s="29"/>
    </row>
    <row r="27" spans="2:9">
      <c r="B27" s="33" t="s">
        <v>123</v>
      </c>
      <c r="C27" s="34">
        <v>14.569102171070782</v>
      </c>
      <c r="D27" s="34">
        <v>16.868350735203066</v>
      </c>
      <c r="E27" s="34">
        <v>20.345831439892557</v>
      </c>
      <c r="F27" s="34">
        <v>29.122448793565681</v>
      </c>
      <c r="G27" s="34">
        <v>36.218369080698515</v>
      </c>
      <c r="H27" s="34">
        <v>46.579082160054199</v>
      </c>
      <c r="I27" s="34">
        <v>154.91744568099054</v>
      </c>
    </row>
    <row r="28" spans="2:9">
      <c r="B28" s="33" t="s">
        <v>125</v>
      </c>
      <c r="C28" s="114" t="s">
        <v>124</v>
      </c>
      <c r="D28" s="114" t="s">
        <v>124</v>
      </c>
      <c r="E28" s="114" t="s">
        <v>124</v>
      </c>
      <c r="F28" s="114" t="s">
        <v>124</v>
      </c>
      <c r="G28" s="114" t="s">
        <v>124</v>
      </c>
      <c r="H28" s="114" t="s">
        <v>124</v>
      </c>
      <c r="I28" s="114" t="s">
        <v>124</v>
      </c>
    </row>
    <row r="29" spans="2:9">
      <c r="B29" s="33" t="s">
        <v>126</v>
      </c>
      <c r="C29" s="114" t="s">
        <v>124</v>
      </c>
      <c r="D29" s="114" t="s">
        <v>124</v>
      </c>
      <c r="E29" s="114" t="s">
        <v>124</v>
      </c>
      <c r="F29" s="114" t="s">
        <v>124</v>
      </c>
      <c r="G29" s="114" t="s">
        <v>124</v>
      </c>
      <c r="H29" s="114" t="s">
        <v>124</v>
      </c>
      <c r="I29" s="114" t="s">
        <v>124</v>
      </c>
    </row>
    <row r="30" spans="2:9" ht="15" thickBot="1">
      <c r="B30" s="22" t="s">
        <v>127</v>
      </c>
      <c r="C30" s="114" t="s">
        <v>124</v>
      </c>
      <c r="D30" s="114" t="s">
        <v>124</v>
      </c>
      <c r="E30" s="114" t="s">
        <v>124</v>
      </c>
      <c r="F30" s="114" t="s">
        <v>124</v>
      </c>
      <c r="G30" s="114" t="s">
        <v>124</v>
      </c>
      <c r="H30" s="114" t="s">
        <v>124</v>
      </c>
      <c r="I30" s="114" t="s">
        <v>124</v>
      </c>
    </row>
    <row r="31" spans="2:9" ht="15" thickTop="1">
      <c r="B31" s="1320" t="s">
        <v>558</v>
      </c>
      <c r="C31" s="1320"/>
      <c r="D31" s="1320"/>
      <c r="E31" s="1320"/>
      <c r="F31" s="1320"/>
      <c r="G31" s="1320"/>
      <c r="H31" s="1320"/>
      <c r="I31" s="1320"/>
    </row>
    <row r="32" spans="2:9" s="1152" customFormat="1">
      <c r="B32" s="1149"/>
      <c r="C32" s="1149"/>
      <c r="D32" s="1149"/>
      <c r="E32" s="1149"/>
      <c r="F32" s="1149"/>
      <c r="G32" s="1149"/>
      <c r="H32" s="1149"/>
      <c r="I32" s="1149"/>
    </row>
    <row r="33" spans="2:9">
      <c r="B33" s="163"/>
      <c r="C33" s="163"/>
      <c r="D33" s="163"/>
      <c r="E33" s="163"/>
      <c r="F33" s="163"/>
      <c r="G33" s="163"/>
      <c r="H33" s="885"/>
      <c r="I33" s="885"/>
    </row>
    <row r="34" spans="2:9">
      <c r="B34" s="1319" t="s">
        <v>10</v>
      </c>
      <c r="C34" s="1319"/>
      <c r="D34" s="1319"/>
      <c r="E34" s="1319"/>
      <c r="F34" s="1319"/>
      <c r="G34" s="1319"/>
      <c r="H34" s="1319"/>
      <c r="I34" s="1319"/>
    </row>
    <row r="35" spans="2:9">
      <c r="B35" s="13" t="s">
        <v>9</v>
      </c>
    </row>
    <row r="36" spans="2:9">
      <c r="B36" s="35" t="s">
        <v>115</v>
      </c>
    </row>
    <row r="37" spans="2:9">
      <c r="B37" s="27"/>
    </row>
    <row r="38" spans="2:9">
      <c r="B38" s="16"/>
      <c r="C38" s="17">
        <v>2014</v>
      </c>
      <c r="D38" s="17">
        <v>2015</v>
      </c>
      <c r="E38" s="17">
        <v>2016</v>
      </c>
      <c r="F38" s="17">
        <v>2017</v>
      </c>
      <c r="G38" s="17">
        <v>2018</v>
      </c>
      <c r="H38" s="17">
        <v>2019</v>
      </c>
      <c r="I38" s="17">
        <v>2020</v>
      </c>
    </row>
    <row r="39" spans="2:9">
      <c r="B39" s="28" t="s">
        <v>129</v>
      </c>
      <c r="C39" s="271">
        <v>10422.710471656444</v>
      </c>
      <c r="D39" s="271">
        <v>9218.3476136857589</v>
      </c>
      <c r="E39" s="272">
        <v>9449.9846223459972</v>
      </c>
      <c r="F39" s="272">
        <v>9739.0836677115876</v>
      </c>
      <c r="G39" s="272">
        <v>9579.6484647751349</v>
      </c>
      <c r="H39" s="272">
        <v>10612.937302107053</v>
      </c>
      <c r="I39" s="272">
        <v>9826.5287843466867</v>
      </c>
    </row>
    <row r="40" spans="2:9">
      <c r="B40" s="33" t="s">
        <v>632</v>
      </c>
      <c r="C40" s="272">
        <v>10129.717005498818</v>
      </c>
      <c r="D40" s="272">
        <v>8517.931798063526</v>
      </c>
      <c r="E40" s="272">
        <v>9032.8553564482609</v>
      </c>
      <c r="F40" s="272">
        <v>9555.4248181823332</v>
      </c>
      <c r="G40" s="272">
        <v>9431.3603882345778</v>
      </c>
      <c r="H40" s="272">
        <v>10158.649790660882</v>
      </c>
      <c r="I40" s="272">
        <v>8266.1024910182077</v>
      </c>
    </row>
    <row r="41" spans="2:9">
      <c r="B41" s="32" t="s">
        <v>119</v>
      </c>
      <c r="C41" s="272">
        <v>0</v>
      </c>
      <c r="D41" s="272">
        <v>0</v>
      </c>
      <c r="E41" s="272">
        <v>0</v>
      </c>
      <c r="F41" s="272">
        <v>0</v>
      </c>
      <c r="G41" s="272">
        <v>0</v>
      </c>
      <c r="H41" s="272">
        <v>0</v>
      </c>
      <c r="I41" s="272">
        <v>0</v>
      </c>
    </row>
    <row r="42" spans="2:9">
      <c r="B42" s="32" t="s">
        <v>120</v>
      </c>
      <c r="C42" s="272">
        <v>0</v>
      </c>
      <c r="D42" s="272">
        <v>0</v>
      </c>
      <c r="E42" s="272">
        <v>0</v>
      </c>
      <c r="F42" s="272">
        <v>0</v>
      </c>
      <c r="G42" s="272">
        <v>0</v>
      </c>
      <c r="H42" s="272">
        <v>0</v>
      </c>
      <c r="I42" s="272">
        <v>0</v>
      </c>
    </row>
    <row r="43" spans="2:9">
      <c r="B43" s="273" t="s">
        <v>633</v>
      </c>
      <c r="C43" s="272">
        <v>292.99346615762693</v>
      </c>
      <c r="D43" s="272">
        <v>700.41581562223303</v>
      </c>
      <c r="E43" s="272">
        <v>417.12926589773593</v>
      </c>
      <c r="F43" s="272">
        <v>183.65884952925396</v>
      </c>
      <c r="G43" s="272">
        <v>148.28807654055765</v>
      </c>
      <c r="H43" s="272">
        <v>454.28751144617257</v>
      </c>
      <c r="I43" s="272">
        <v>1560.4262933284776</v>
      </c>
    </row>
    <row r="44" spans="2:9">
      <c r="B44" s="32" t="s">
        <v>119</v>
      </c>
      <c r="C44" s="272">
        <v>0</v>
      </c>
      <c r="D44" s="272">
        <v>0</v>
      </c>
      <c r="E44" s="272">
        <v>0</v>
      </c>
      <c r="F44" s="272">
        <v>0</v>
      </c>
      <c r="G44" s="272">
        <v>0</v>
      </c>
      <c r="H44" s="272">
        <v>0</v>
      </c>
      <c r="I44" s="272">
        <v>0</v>
      </c>
    </row>
    <row r="45" spans="2:9">
      <c r="B45" s="32" t="s">
        <v>120</v>
      </c>
      <c r="C45" s="272"/>
      <c r="D45" s="272"/>
      <c r="E45" s="272"/>
      <c r="F45" s="272"/>
      <c r="G45" s="272"/>
      <c r="H45" s="272"/>
      <c r="I45" s="272"/>
    </row>
    <row r="46" spans="2:9" s="1152" customFormat="1">
      <c r="B46" s="32"/>
      <c r="C46" s="272"/>
      <c r="D46" s="272"/>
      <c r="E46" s="272"/>
      <c r="F46" s="272"/>
      <c r="G46" s="272"/>
      <c r="H46" s="272"/>
      <c r="I46" s="272"/>
    </row>
    <row r="47" spans="2:9">
      <c r="B47" s="28" t="s">
        <v>134</v>
      </c>
      <c r="C47" s="272">
        <v>30.752866359312176</v>
      </c>
      <c r="D47" s="272">
        <v>20.288381181595632</v>
      </c>
      <c r="E47" s="272">
        <v>29.493507569875128</v>
      </c>
      <c r="F47" s="272">
        <v>23.937279999999998</v>
      </c>
      <c r="G47" s="272">
        <v>18.001189396107392</v>
      </c>
      <c r="H47" s="272">
        <v>18.239885040004395</v>
      </c>
      <c r="I47" s="272">
        <v>19.298167804806994</v>
      </c>
    </row>
    <row r="48" spans="2:9" ht="15" thickBot="1">
      <c r="B48" s="28" t="s">
        <v>135</v>
      </c>
      <c r="C48" s="272">
        <v>2472.3631974104487</v>
      </c>
      <c r="D48" s="272">
        <v>1363.6398713009044</v>
      </c>
      <c r="E48" s="272">
        <v>1525.383886038042</v>
      </c>
      <c r="F48" s="272">
        <v>1806.4285783510227</v>
      </c>
      <c r="G48" s="272">
        <v>1438.7419753890447</v>
      </c>
      <c r="H48" s="272">
        <v>3485.707263374743</v>
      </c>
      <c r="I48" s="272">
        <v>1546.0565551880727</v>
      </c>
    </row>
    <row r="49" spans="2:9" ht="15" thickTop="1">
      <c r="B49" s="1320" t="s">
        <v>558</v>
      </c>
      <c r="C49" s="1320"/>
      <c r="D49" s="1320"/>
      <c r="E49" s="1320"/>
      <c r="F49" s="1320"/>
      <c r="G49" s="1320"/>
      <c r="H49" s="1320"/>
      <c r="I49" s="1320"/>
    </row>
    <row r="50" spans="2:9">
      <c r="B50" s="27"/>
    </row>
    <row r="51" spans="2:9">
      <c r="B51" s="1319" t="s">
        <v>12</v>
      </c>
      <c r="C51" s="1319"/>
      <c r="D51" s="1319"/>
      <c r="E51" s="1319"/>
      <c r="F51" s="1319"/>
      <c r="G51" s="1319"/>
      <c r="H51" s="1319"/>
      <c r="I51" s="1319"/>
    </row>
    <row r="52" spans="2:9">
      <c r="B52" s="13" t="s">
        <v>11</v>
      </c>
    </row>
    <row r="53" spans="2:9">
      <c r="B53" s="26" t="s">
        <v>115</v>
      </c>
    </row>
    <row r="54" spans="2:9">
      <c r="B54" s="27"/>
    </row>
    <row r="55" spans="2:9">
      <c r="B55" s="16"/>
      <c r="C55" s="17">
        <v>2014</v>
      </c>
      <c r="D55" s="17">
        <v>2015</v>
      </c>
      <c r="E55" s="17">
        <v>2016</v>
      </c>
      <c r="F55" s="17">
        <v>2017</v>
      </c>
      <c r="G55" s="17">
        <v>2018</v>
      </c>
      <c r="H55" s="17">
        <v>2019</v>
      </c>
      <c r="I55" s="17">
        <v>2020</v>
      </c>
    </row>
    <row r="56" spans="2:9">
      <c r="B56" s="27" t="s">
        <v>136</v>
      </c>
      <c r="C56" s="86">
        <v>23571.468043021552</v>
      </c>
      <c r="D56" s="86">
        <v>21190.704814327517</v>
      </c>
      <c r="E56" s="86">
        <v>23068.530152003565</v>
      </c>
      <c r="F56" s="86">
        <v>24818.230436877002</v>
      </c>
      <c r="G56" s="86">
        <v>24818.320775331831</v>
      </c>
      <c r="H56" s="86">
        <v>27969.28595948865</v>
      </c>
      <c r="I56" s="86">
        <v>32446.883041690082</v>
      </c>
    </row>
    <row r="57" spans="2:9">
      <c r="B57" s="26"/>
      <c r="C57" s="86"/>
      <c r="D57" s="86"/>
      <c r="E57" s="86"/>
      <c r="F57" s="86"/>
      <c r="G57" s="86"/>
      <c r="H57" s="86"/>
      <c r="I57" s="86"/>
    </row>
    <row r="58" spans="2:9">
      <c r="B58" s="27" t="s">
        <v>137</v>
      </c>
      <c r="C58" s="86">
        <v>23043.200721426063</v>
      </c>
      <c r="D58" s="86">
        <v>20691.438186862237</v>
      </c>
      <c r="E58" s="86">
        <v>22444.745719939612</v>
      </c>
      <c r="F58" s="86">
        <v>24101.95661357071</v>
      </c>
      <c r="G58" s="86">
        <v>24107.827865647818</v>
      </c>
      <c r="H58" s="86">
        <v>27197.283926469423</v>
      </c>
      <c r="I58" s="86">
        <v>31659.965596200145</v>
      </c>
    </row>
    <row r="59" spans="2:9">
      <c r="B59" s="21" t="s">
        <v>118</v>
      </c>
      <c r="C59" s="86"/>
      <c r="D59" s="86"/>
      <c r="E59" s="86"/>
      <c r="F59" s="86"/>
      <c r="G59" s="86"/>
      <c r="H59" s="86"/>
      <c r="I59" s="86"/>
    </row>
    <row r="60" spans="2:9">
      <c r="B60" s="41" t="s">
        <v>559</v>
      </c>
      <c r="C60" s="86">
        <v>0</v>
      </c>
      <c r="D60" s="86">
        <v>0</v>
      </c>
      <c r="E60" s="86">
        <v>150.16919329092116</v>
      </c>
      <c r="F60" s="86">
        <v>332.28381367292224</v>
      </c>
      <c r="G60" s="86">
        <v>903.36204323409493</v>
      </c>
      <c r="H60" s="86">
        <v>1539.6742891667736</v>
      </c>
      <c r="I60" s="86">
        <v>1739.677115804807</v>
      </c>
    </row>
    <row r="61" spans="2:9">
      <c r="B61" s="41" t="s">
        <v>560</v>
      </c>
      <c r="C61" s="86">
        <v>17676.309050099062</v>
      </c>
      <c r="D61" s="86">
        <v>16281.146367484052</v>
      </c>
      <c r="E61" s="86">
        <v>17789.508749595927</v>
      </c>
      <c r="F61" s="86">
        <v>19184.119168900805</v>
      </c>
      <c r="G61" s="86">
        <v>19097.947888299099</v>
      </c>
      <c r="H61" s="86">
        <v>21556.063915487284</v>
      </c>
      <c r="I61" s="86">
        <v>25899.717873270209</v>
      </c>
    </row>
    <row r="62" spans="2:9">
      <c r="B62" s="41" t="s">
        <v>561</v>
      </c>
      <c r="C62" s="86">
        <v>3245.2564473387224</v>
      </c>
      <c r="D62" s="86">
        <v>2686.8022937192609</v>
      </c>
      <c r="E62" s="86">
        <v>2850.3866684884574</v>
      </c>
      <c r="F62" s="86">
        <v>2810.4810589812332</v>
      </c>
      <c r="G62" s="86">
        <v>2441.0872836372032</v>
      </c>
      <c r="H62" s="86">
        <v>2377.0085318295833</v>
      </c>
      <c r="I62" s="86">
        <v>2349.9635892206843</v>
      </c>
    </row>
    <row r="63" spans="2:9">
      <c r="B63" s="41" t="s">
        <v>562</v>
      </c>
      <c r="C63" s="86">
        <v>1237.0684943530928</v>
      </c>
      <c r="D63" s="86">
        <v>1016.1005947032359</v>
      </c>
      <c r="E63" s="86">
        <v>936.0340152830496</v>
      </c>
      <c r="F63" s="86">
        <v>999.76446380697053</v>
      </c>
      <c r="G63" s="86">
        <v>972.22891299330718</v>
      </c>
      <c r="H63" s="86">
        <v>998.67339204306199</v>
      </c>
      <c r="I63" s="86">
        <v>920.20816897305167</v>
      </c>
    </row>
    <row r="64" spans="2:9">
      <c r="B64" s="41" t="s">
        <v>563</v>
      </c>
      <c r="C64" s="86">
        <v>406.86019410982834</v>
      </c>
      <c r="D64" s="86">
        <v>320.03498842662418</v>
      </c>
      <c r="E64" s="86">
        <v>313.24047642058042</v>
      </c>
      <c r="F64" s="86">
        <v>343.57739946380696</v>
      </c>
      <c r="G64" s="86">
        <v>309.09051619355336</v>
      </c>
      <c r="H64" s="86">
        <v>334.26133152688016</v>
      </c>
      <c r="I64" s="86">
        <v>355.46086380189365</v>
      </c>
    </row>
    <row r="65" spans="2:9">
      <c r="B65" s="41" t="s">
        <v>564</v>
      </c>
      <c r="C65" s="86">
        <v>402.55596749788924</v>
      </c>
      <c r="D65" s="86">
        <v>318.4729183005395</v>
      </c>
      <c r="E65" s="86">
        <v>336.22347244485474</v>
      </c>
      <c r="F65" s="86">
        <v>373.18862466487934</v>
      </c>
      <c r="G65" s="86">
        <v>323.11432817909071</v>
      </c>
      <c r="H65" s="86">
        <v>337.42328310661128</v>
      </c>
      <c r="I65" s="86">
        <v>350.59950415149308</v>
      </c>
    </row>
    <row r="66" spans="2:9">
      <c r="B66" s="41" t="s">
        <v>236</v>
      </c>
      <c r="C66" s="86">
        <v>75.150568027469632</v>
      </c>
      <c r="D66" s="86">
        <v>68.881024228520999</v>
      </c>
      <c r="E66" s="86">
        <v>69.183144415821587</v>
      </c>
      <c r="F66" s="86">
        <v>58.542084080093836</v>
      </c>
      <c r="G66" s="86">
        <v>60.996893111470115</v>
      </c>
      <c r="H66" s="86">
        <v>54.17918330922695</v>
      </c>
      <c r="I66" s="86">
        <v>44.33848097800437</v>
      </c>
    </row>
    <row r="67" spans="2:9">
      <c r="B67" s="21"/>
      <c r="C67" s="86"/>
      <c r="D67" s="86"/>
      <c r="E67" s="86"/>
      <c r="F67" s="86"/>
      <c r="G67" s="86"/>
      <c r="H67" s="86"/>
      <c r="I67" s="86"/>
    </row>
    <row r="68" spans="2:9">
      <c r="B68" s="27" t="s">
        <v>149</v>
      </c>
      <c r="C68" s="86">
        <v>528.26732159548749</v>
      </c>
      <c r="D68" s="86">
        <v>499.2666274652783</v>
      </c>
      <c r="E68" s="86">
        <v>623.78443206395821</v>
      </c>
      <c r="F68" s="86">
        <v>716.27382330629359</v>
      </c>
      <c r="G68" s="86">
        <v>710.49290968402181</v>
      </c>
      <c r="H68" s="86">
        <v>772.00203301923329</v>
      </c>
      <c r="I68" s="86">
        <v>786.91744548994018</v>
      </c>
    </row>
    <row r="69" spans="2:9">
      <c r="B69" s="21" t="s">
        <v>118</v>
      </c>
      <c r="C69" s="86"/>
      <c r="D69" s="86"/>
      <c r="E69" s="86"/>
      <c r="F69" s="86"/>
      <c r="G69" s="86"/>
      <c r="H69" s="86"/>
      <c r="I69" s="86"/>
    </row>
    <row r="70" spans="2:9">
      <c r="B70" s="41" t="s">
        <v>565</v>
      </c>
      <c r="C70" s="86">
        <v>99.849067069041908</v>
      </c>
      <c r="D70" s="86">
        <v>123.09176305854636</v>
      </c>
      <c r="E70" s="86">
        <v>174.76295276784492</v>
      </c>
      <c r="F70" s="86">
        <v>220.27347620643431</v>
      </c>
      <c r="G70" s="86">
        <v>226.19389122240173</v>
      </c>
      <c r="H70" s="86">
        <v>252.50207864174251</v>
      </c>
      <c r="I70" s="86">
        <v>264.55281252731243</v>
      </c>
    </row>
    <row r="71" spans="2:9">
      <c r="B71" s="41" t="s">
        <v>566</v>
      </c>
      <c r="C71" s="86">
        <v>231.70519966895998</v>
      </c>
      <c r="D71" s="86">
        <v>202.72579497502755</v>
      </c>
      <c r="E71" s="86">
        <v>242.97309886660156</v>
      </c>
      <c r="F71" s="86">
        <v>271.51618230563002</v>
      </c>
      <c r="G71" s="86">
        <v>268.87454558042924</v>
      </c>
      <c r="H71" s="86">
        <v>290.41595613858425</v>
      </c>
      <c r="I71" s="86">
        <v>295.18355950473415</v>
      </c>
    </row>
    <row r="72" spans="2:9">
      <c r="B72" s="41" t="s">
        <v>567</v>
      </c>
      <c r="C72" s="86">
        <v>102.91645720304624</v>
      </c>
      <c r="D72" s="86">
        <v>93.759299628191414</v>
      </c>
      <c r="E72" s="86">
        <v>113.63600634516497</v>
      </c>
      <c r="F72" s="86">
        <v>124.19653156836462</v>
      </c>
      <c r="G72" s="86">
        <v>118.82491483960304</v>
      </c>
      <c r="H72" s="86">
        <v>126.69288159797873</v>
      </c>
      <c r="I72" s="86">
        <v>123.83955659140568</v>
      </c>
    </row>
    <row r="73" spans="2:9">
      <c r="B73" s="41" t="s">
        <v>568</v>
      </c>
      <c r="C73" s="86">
        <v>59.969915944258211</v>
      </c>
      <c r="D73" s="86">
        <v>52.367408643359042</v>
      </c>
      <c r="E73" s="86">
        <v>62.251108071089838</v>
      </c>
      <c r="F73" s="86">
        <v>68.476711796246647</v>
      </c>
      <c r="G73" s="86">
        <v>66.065110270020767</v>
      </c>
      <c r="H73" s="86">
        <v>70.285095998340026</v>
      </c>
      <c r="I73" s="86">
        <v>71.257834377276041</v>
      </c>
    </row>
    <row r="74" spans="2:9">
      <c r="B74" s="41" t="s">
        <v>569</v>
      </c>
      <c r="C74" s="86">
        <v>22.172572289609857</v>
      </c>
      <c r="D74" s="86">
        <v>17.852109608918326</v>
      </c>
      <c r="E74" s="86">
        <v>20.046425845883139</v>
      </c>
      <c r="F74" s="86">
        <v>21.606288287533513</v>
      </c>
      <c r="G74" s="86">
        <v>21.147414247249788</v>
      </c>
      <c r="H74" s="86">
        <v>22.775274660222024</v>
      </c>
      <c r="I74" s="86">
        <v>23.168898485069189</v>
      </c>
    </row>
    <row r="75" spans="2:9">
      <c r="B75" s="41" t="s">
        <v>236</v>
      </c>
      <c r="C75" s="86">
        <v>11.654109420571295</v>
      </c>
      <c r="D75" s="86">
        <v>9.4702515512356058</v>
      </c>
      <c r="E75" s="86">
        <v>10.114840167373721</v>
      </c>
      <c r="F75" s="86">
        <v>10.20463314208445</v>
      </c>
      <c r="G75" s="86">
        <v>9.3870335243172551</v>
      </c>
      <c r="H75" s="86">
        <v>9.3307459823657215</v>
      </c>
      <c r="I75" s="86">
        <v>8.9147840041427528</v>
      </c>
    </row>
    <row r="76" spans="2:9">
      <c r="B76" s="41"/>
      <c r="C76" s="86"/>
      <c r="D76" s="86"/>
      <c r="E76" s="86"/>
      <c r="F76" s="86"/>
      <c r="G76" s="86"/>
      <c r="H76" s="86"/>
      <c r="I76" s="86"/>
    </row>
    <row r="77" spans="2:9">
      <c r="B77" s="42" t="s">
        <v>155</v>
      </c>
      <c r="C77" s="86">
        <v>4550.2283537863723</v>
      </c>
      <c r="D77" s="86">
        <v>4087.895027955934</v>
      </c>
      <c r="E77" s="86">
        <v>4588.0701029828333</v>
      </c>
      <c r="F77" s="86">
        <v>4787.068808155519</v>
      </c>
      <c r="G77" s="86">
        <v>4737.6858883780969</v>
      </c>
      <c r="H77" s="86">
        <v>5036.7751996895358</v>
      </c>
      <c r="I77" s="86">
        <v>4957.9690740161368</v>
      </c>
    </row>
    <row r="78" spans="2:9" ht="15" thickBot="1">
      <c r="B78" s="43" t="s">
        <v>116</v>
      </c>
      <c r="C78" s="147">
        <v>19021.239689235179</v>
      </c>
      <c r="D78" s="147">
        <v>17102.809786371581</v>
      </c>
      <c r="E78" s="147">
        <v>18480.460049020734</v>
      </c>
      <c r="F78" s="147">
        <v>20031.161628721482</v>
      </c>
      <c r="G78" s="147">
        <v>20080.634886953736</v>
      </c>
      <c r="H78" s="147">
        <v>22932.510759863202</v>
      </c>
      <c r="I78" s="147">
        <v>27488.913967790126</v>
      </c>
    </row>
    <row r="79" spans="2:9" ht="15" thickTop="1">
      <c r="B79" s="1320" t="s">
        <v>558</v>
      </c>
      <c r="C79" s="1320"/>
      <c r="D79" s="1320"/>
      <c r="E79" s="1320"/>
      <c r="F79" s="1320"/>
      <c r="G79" s="1320"/>
      <c r="H79" s="1320"/>
      <c r="I79" s="1320"/>
    </row>
    <row r="80" spans="2:9">
      <c r="B80" s="27"/>
    </row>
    <row r="81" spans="2:9">
      <c r="B81" s="1319" t="s">
        <v>14</v>
      </c>
      <c r="C81" s="1319"/>
      <c r="D81" s="1319"/>
      <c r="E81" s="1319"/>
      <c r="F81" s="1319"/>
      <c r="G81" s="1319"/>
      <c r="H81" s="1319"/>
      <c r="I81" s="1319"/>
    </row>
    <row r="82" spans="2:9">
      <c r="B82" s="13" t="s">
        <v>13</v>
      </c>
    </row>
    <row r="83" spans="2:9">
      <c r="B83" s="26" t="s">
        <v>156</v>
      </c>
    </row>
    <row r="84" spans="2:9">
      <c r="B84" s="18"/>
    </row>
    <row r="85" spans="2:9">
      <c r="B85" s="16"/>
      <c r="C85" s="17">
        <v>2014</v>
      </c>
      <c r="D85" s="17">
        <v>2015</v>
      </c>
      <c r="E85" s="17">
        <v>2016</v>
      </c>
      <c r="F85" s="17">
        <v>2017</v>
      </c>
      <c r="G85" s="17">
        <v>2018</v>
      </c>
      <c r="H85" s="17">
        <v>2019</v>
      </c>
      <c r="I85" s="17">
        <v>2020</v>
      </c>
    </row>
    <row r="86" spans="2:9">
      <c r="B86" s="44" t="s">
        <v>157</v>
      </c>
      <c r="C86" s="45"/>
      <c r="D86" s="45"/>
      <c r="E86" s="45"/>
      <c r="F86" s="45"/>
      <c r="G86" s="45"/>
      <c r="H86" s="45"/>
      <c r="I86" s="45"/>
    </row>
    <row r="87" spans="2:9">
      <c r="B87" s="46" t="s">
        <v>158</v>
      </c>
      <c r="C87" s="45">
        <v>17</v>
      </c>
      <c r="D87" s="45">
        <v>17</v>
      </c>
      <c r="E87" s="45">
        <v>17</v>
      </c>
      <c r="F87" s="45">
        <v>17</v>
      </c>
      <c r="G87" s="45">
        <v>17</v>
      </c>
      <c r="H87" s="45">
        <v>17</v>
      </c>
      <c r="I87" s="45">
        <v>17</v>
      </c>
    </row>
    <row r="88" spans="2:9">
      <c r="B88" s="47" t="s">
        <v>159</v>
      </c>
      <c r="C88" s="45">
        <v>53</v>
      </c>
      <c r="D88" s="45">
        <v>31</v>
      </c>
      <c r="E88" s="45">
        <v>31</v>
      </c>
      <c r="F88" s="45">
        <v>32</v>
      </c>
      <c r="G88" s="45">
        <v>35</v>
      </c>
      <c r="H88" s="45">
        <v>36</v>
      </c>
      <c r="I88" s="45">
        <v>35</v>
      </c>
    </row>
    <row r="89" spans="2:9">
      <c r="B89" s="47" t="s">
        <v>160</v>
      </c>
      <c r="C89" s="45">
        <v>291</v>
      </c>
      <c r="D89" s="45">
        <v>310</v>
      </c>
      <c r="E89" s="45">
        <v>291</v>
      </c>
      <c r="F89" s="45">
        <v>305</v>
      </c>
      <c r="G89" s="45">
        <v>302</v>
      </c>
      <c r="H89" s="45">
        <v>316</v>
      </c>
      <c r="I89" s="45">
        <v>353</v>
      </c>
    </row>
    <row r="90" spans="2:9">
      <c r="B90" s="46" t="s">
        <v>161</v>
      </c>
      <c r="C90" s="86">
        <v>26174.14564654318</v>
      </c>
      <c r="D90" s="86">
        <v>4.7450952064950611</v>
      </c>
      <c r="E90" s="86">
        <v>5.2189244344382661</v>
      </c>
      <c r="F90" s="86">
        <v>4.7521643517814347</v>
      </c>
      <c r="G90" s="86">
        <v>5.4085203983515964</v>
      </c>
      <c r="H90" s="86">
        <v>6.4312961902487205</v>
      </c>
      <c r="I90" s="86">
        <v>6.5865299418628442</v>
      </c>
    </row>
    <row r="91" spans="2:9">
      <c r="B91" s="46"/>
      <c r="C91" s="45"/>
      <c r="D91" s="45"/>
      <c r="E91" s="45"/>
      <c r="F91" s="45"/>
      <c r="G91" s="45"/>
      <c r="H91" s="45"/>
      <c r="I91" s="45"/>
    </row>
    <row r="92" spans="2:9">
      <c r="B92" s="44" t="s">
        <v>162</v>
      </c>
      <c r="C92" s="45"/>
      <c r="D92" s="45"/>
      <c r="E92" s="45"/>
      <c r="F92" s="45"/>
      <c r="G92" s="45"/>
      <c r="H92" s="45"/>
      <c r="I92" s="45"/>
    </row>
    <row r="93" spans="2:9">
      <c r="B93" s="46" t="s">
        <v>163</v>
      </c>
      <c r="C93" s="48">
        <v>22</v>
      </c>
      <c r="D93" s="48">
        <v>25</v>
      </c>
      <c r="E93" s="48">
        <v>26</v>
      </c>
      <c r="F93" s="48">
        <v>25</v>
      </c>
      <c r="G93" s="48">
        <v>25</v>
      </c>
      <c r="H93" s="48">
        <v>26</v>
      </c>
      <c r="I93" s="48">
        <v>25</v>
      </c>
    </row>
    <row r="94" spans="2:9">
      <c r="B94" s="46" t="s">
        <v>158</v>
      </c>
      <c r="C94" s="48">
        <v>5486</v>
      </c>
      <c r="D94" s="48">
        <v>5784</v>
      </c>
      <c r="E94" s="48">
        <v>5812</v>
      </c>
      <c r="F94" s="48">
        <v>5722</v>
      </c>
      <c r="G94" s="48">
        <v>5652</v>
      </c>
      <c r="H94" s="48">
        <v>5615</v>
      </c>
      <c r="I94" s="48">
        <v>5350</v>
      </c>
    </row>
    <row r="95" spans="2:9" ht="16.2">
      <c r="B95" s="46" t="s">
        <v>570</v>
      </c>
      <c r="C95" s="48">
        <v>52028692</v>
      </c>
      <c r="D95" s="48">
        <v>56462899</v>
      </c>
      <c r="E95" s="48">
        <v>56935589</v>
      </c>
      <c r="F95" s="48">
        <v>63031079</v>
      </c>
      <c r="G95" s="48">
        <v>67993139</v>
      </c>
      <c r="H95" s="48">
        <v>74410564</v>
      </c>
      <c r="I95" s="48">
        <v>83783750</v>
      </c>
    </row>
    <row r="96" spans="2:9">
      <c r="B96" s="46" t="s">
        <v>161</v>
      </c>
      <c r="C96" s="86">
        <v>77.274866724371563</v>
      </c>
      <c r="D96" s="86">
        <v>64.635123445936898</v>
      </c>
      <c r="E96" s="86">
        <v>66.668859717378098</v>
      </c>
      <c r="F96" s="86">
        <v>72.174242342721655</v>
      </c>
      <c r="G96" s="86">
        <v>70.586800969303894</v>
      </c>
      <c r="H96" s="86">
        <v>76.708387109000597</v>
      </c>
      <c r="I96" s="86">
        <v>91.204914753798434</v>
      </c>
    </row>
    <row r="97" spans="2:9">
      <c r="B97" s="46"/>
      <c r="C97" s="45"/>
      <c r="D97" s="45"/>
      <c r="E97" s="45"/>
      <c r="F97" s="45"/>
      <c r="G97" s="45"/>
      <c r="H97" s="45"/>
      <c r="I97" s="45"/>
    </row>
    <row r="98" spans="2:9" ht="26.4">
      <c r="B98" s="49" t="s">
        <v>166</v>
      </c>
      <c r="C98" s="45"/>
      <c r="D98" s="45"/>
      <c r="E98" s="45"/>
      <c r="F98" s="45"/>
      <c r="G98" s="45"/>
      <c r="H98" s="45"/>
      <c r="I98" s="45"/>
    </row>
    <row r="99" spans="2:9">
      <c r="B99" s="46" t="s">
        <v>163</v>
      </c>
      <c r="C99" s="45">
        <v>31</v>
      </c>
      <c r="D99" s="45">
        <v>27</v>
      </c>
      <c r="E99" s="45">
        <v>25</v>
      </c>
      <c r="F99" s="45">
        <v>25</v>
      </c>
      <c r="G99" s="45">
        <v>25</v>
      </c>
      <c r="H99" s="45">
        <v>23</v>
      </c>
      <c r="I99" s="45">
        <v>21</v>
      </c>
    </row>
    <row r="100" spans="2:9">
      <c r="B100" s="46" t="s">
        <v>158</v>
      </c>
      <c r="C100" s="45">
        <v>772</v>
      </c>
      <c r="D100" s="45">
        <v>676</v>
      </c>
      <c r="E100" s="45">
        <v>660</v>
      </c>
      <c r="F100" s="45">
        <v>669</v>
      </c>
      <c r="G100" s="45">
        <v>695</v>
      </c>
      <c r="H100" s="45">
        <v>733</v>
      </c>
      <c r="I100" s="45">
        <v>657</v>
      </c>
    </row>
    <row r="101" spans="2:9" ht="16.2">
      <c r="B101" s="46" t="s">
        <v>570</v>
      </c>
      <c r="C101" s="48">
        <v>1411476</v>
      </c>
      <c r="D101" s="48">
        <v>1075998</v>
      </c>
      <c r="E101" s="48">
        <v>1181597</v>
      </c>
      <c r="F101" s="48">
        <v>1281667</v>
      </c>
      <c r="G101" s="48">
        <v>1333261</v>
      </c>
      <c r="H101" s="48">
        <v>1416461</v>
      </c>
      <c r="I101" s="48">
        <v>1062203</v>
      </c>
    </row>
    <row r="102" spans="2:9">
      <c r="B102" s="46" t="s">
        <v>161</v>
      </c>
      <c r="C102" s="162">
        <v>0.35359573309898495</v>
      </c>
      <c r="D102" s="162">
        <v>0.45598616065070713</v>
      </c>
      <c r="E102" s="162">
        <v>0.39922154446530944</v>
      </c>
      <c r="F102" s="162">
        <v>0.35032263110615625</v>
      </c>
      <c r="G102" s="162">
        <v>0.37878631581321948</v>
      </c>
      <c r="H102" s="162">
        <v>0.42399502620203283</v>
      </c>
      <c r="I102" s="162">
        <v>0.42946353401759946</v>
      </c>
    </row>
    <row r="103" spans="2:9">
      <c r="B103" s="46"/>
      <c r="C103" s="45"/>
      <c r="D103" s="45"/>
      <c r="E103" s="45"/>
      <c r="F103" s="45"/>
      <c r="G103" s="45"/>
      <c r="H103" s="45"/>
      <c r="I103" s="45"/>
    </row>
    <row r="104" spans="2:9">
      <c r="B104" s="44" t="s">
        <v>167</v>
      </c>
      <c r="C104" s="45"/>
      <c r="D104" s="45"/>
      <c r="E104" s="45"/>
      <c r="F104" s="45"/>
      <c r="G104" s="45"/>
      <c r="H104" s="45"/>
      <c r="I104" s="45"/>
    </row>
    <row r="105" spans="2:9">
      <c r="B105" s="46" t="s">
        <v>163</v>
      </c>
      <c r="C105" s="45" t="s">
        <v>124</v>
      </c>
      <c r="D105" s="45" t="s">
        <v>124</v>
      </c>
      <c r="E105" s="45" t="s">
        <v>124</v>
      </c>
      <c r="F105" s="45" t="s">
        <v>124</v>
      </c>
      <c r="G105" s="45" t="s">
        <v>124</v>
      </c>
      <c r="H105" s="45" t="s">
        <v>124</v>
      </c>
      <c r="I105" s="45" t="s">
        <v>354</v>
      </c>
    </row>
    <row r="106" spans="2:9">
      <c r="B106" s="46" t="s">
        <v>161</v>
      </c>
      <c r="C106" s="45" t="s">
        <v>124</v>
      </c>
      <c r="D106" s="45" t="s">
        <v>124</v>
      </c>
      <c r="E106" s="45" t="s">
        <v>124</v>
      </c>
      <c r="F106" s="45" t="s">
        <v>124</v>
      </c>
      <c r="G106" s="45" t="s">
        <v>124</v>
      </c>
      <c r="H106" s="45" t="s">
        <v>124</v>
      </c>
      <c r="I106" s="45" t="s">
        <v>354</v>
      </c>
    </row>
    <row r="107" spans="2:9" ht="15" thickBot="1">
      <c r="B107" s="53" t="s">
        <v>170</v>
      </c>
      <c r="C107" s="45" t="s">
        <v>124</v>
      </c>
      <c r="D107" s="45" t="s">
        <v>124</v>
      </c>
      <c r="E107" s="45" t="s">
        <v>124</v>
      </c>
      <c r="F107" s="45" t="s">
        <v>124</v>
      </c>
      <c r="G107" s="45" t="s">
        <v>124</v>
      </c>
      <c r="H107" s="45" t="s">
        <v>124</v>
      </c>
      <c r="I107" s="45" t="s">
        <v>354</v>
      </c>
    </row>
    <row r="108" spans="2:9" ht="15" thickTop="1">
      <c r="B108" s="1320" t="s">
        <v>571</v>
      </c>
      <c r="C108" s="1320"/>
      <c r="D108" s="1320"/>
      <c r="E108" s="1320"/>
      <c r="F108" s="1320"/>
      <c r="G108" s="1320"/>
      <c r="H108" s="1320"/>
      <c r="I108" s="1320"/>
    </row>
    <row r="109" spans="2:9">
      <c r="B109" s="27"/>
    </row>
    <row r="110" spans="2:9">
      <c r="B110" s="1319" t="s">
        <v>17</v>
      </c>
      <c r="C110" s="1319"/>
      <c r="D110" s="1319"/>
      <c r="E110" s="1319"/>
      <c r="F110" s="1319"/>
      <c r="G110" s="1319"/>
      <c r="H110" s="1319"/>
      <c r="I110" s="1319"/>
    </row>
    <row r="111" spans="2:9">
      <c r="B111" s="13" t="s">
        <v>16</v>
      </c>
    </row>
    <row r="112" spans="2:9">
      <c r="B112" s="26" t="s">
        <v>172</v>
      </c>
    </row>
    <row r="113" spans="2:9">
      <c r="B113" s="27"/>
    </row>
    <row r="114" spans="2:9">
      <c r="B114" s="16"/>
      <c r="C114" s="17">
        <v>2014</v>
      </c>
      <c r="D114" s="17">
        <v>2015</v>
      </c>
      <c r="E114" s="17">
        <v>2016</v>
      </c>
      <c r="F114" s="17">
        <v>2017</v>
      </c>
      <c r="G114" s="17">
        <v>2018</v>
      </c>
      <c r="H114" s="17">
        <v>2019</v>
      </c>
      <c r="I114" s="17">
        <v>2020</v>
      </c>
    </row>
    <row r="115" spans="2:9">
      <c r="B115" s="212" t="s">
        <v>173</v>
      </c>
      <c r="C115" s="48"/>
      <c r="D115" s="48"/>
      <c r="E115" s="48"/>
      <c r="F115" s="48"/>
      <c r="G115" s="48"/>
      <c r="H115" s="48"/>
      <c r="I115" s="48"/>
    </row>
    <row r="116" spans="2:9">
      <c r="B116" s="213" t="s">
        <v>174</v>
      </c>
      <c r="C116" s="48">
        <v>20869341</v>
      </c>
      <c r="D116" s="48">
        <v>22514108</v>
      </c>
      <c r="E116" s="48">
        <v>25176567</v>
      </c>
      <c r="F116" s="48">
        <v>27524422</v>
      </c>
      <c r="G116" s="48">
        <v>29574651</v>
      </c>
      <c r="H116" s="48">
        <v>33091474</v>
      </c>
      <c r="I116" s="48">
        <v>36387824</v>
      </c>
    </row>
    <row r="117" spans="2:9">
      <c r="B117" s="213" t="s">
        <v>175</v>
      </c>
      <c r="C117" s="48">
        <v>20869341</v>
      </c>
      <c r="D117" s="48">
        <v>22514108</v>
      </c>
      <c r="E117" s="48">
        <v>25176567</v>
      </c>
      <c r="F117" s="48">
        <v>27524422</v>
      </c>
      <c r="G117" s="48">
        <v>29574651</v>
      </c>
      <c r="H117" s="48">
        <v>33091474</v>
      </c>
      <c r="I117" s="48">
        <v>36387824</v>
      </c>
    </row>
    <row r="118" spans="2:9">
      <c r="B118" s="213" t="s">
        <v>176</v>
      </c>
      <c r="C118" s="48" t="s">
        <v>124</v>
      </c>
      <c r="D118" s="48" t="s">
        <v>124</v>
      </c>
      <c r="E118" s="48" t="s">
        <v>124</v>
      </c>
      <c r="F118" s="48" t="s">
        <v>124</v>
      </c>
      <c r="G118" s="48" t="s">
        <v>124</v>
      </c>
      <c r="H118" s="48" t="s">
        <v>124</v>
      </c>
      <c r="I118" s="48" t="s">
        <v>354</v>
      </c>
    </row>
    <row r="119" spans="2:9">
      <c r="B119" s="213" t="s">
        <v>177</v>
      </c>
      <c r="C119" s="48">
        <v>12684370</v>
      </c>
      <c r="D119" s="48">
        <v>13752401</v>
      </c>
      <c r="E119" s="48">
        <v>14933713</v>
      </c>
      <c r="F119" s="48">
        <v>14898432</v>
      </c>
      <c r="G119" s="48">
        <v>15286716</v>
      </c>
      <c r="H119" s="48">
        <v>16054855</v>
      </c>
      <c r="I119" s="48">
        <v>14676302</v>
      </c>
    </row>
    <row r="120" spans="2:9">
      <c r="B120" s="213" t="s">
        <v>178</v>
      </c>
      <c r="C120" s="48" t="s">
        <v>124</v>
      </c>
      <c r="D120" s="48" t="s">
        <v>124</v>
      </c>
      <c r="E120" s="48" t="s">
        <v>124</v>
      </c>
      <c r="F120" s="48" t="s">
        <v>124</v>
      </c>
      <c r="G120" s="48" t="s">
        <v>124</v>
      </c>
      <c r="H120" s="48" t="s">
        <v>124</v>
      </c>
      <c r="I120" s="48" t="s">
        <v>354</v>
      </c>
    </row>
    <row r="121" spans="2:9" ht="26.4">
      <c r="B121" s="214" t="s">
        <v>179</v>
      </c>
      <c r="C121" s="48" t="s">
        <v>124</v>
      </c>
      <c r="D121" s="48" t="s">
        <v>124</v>
      </c>
      <c r="E121" s="48" t="s">
        <v>124</v>
      </c>
      <c r="F121" s="48" t="s">
        <v>124</v>
      </c>
      <c r="G121" s="48" t="s">
        <v>124</v>
      </c>
      <c r="H121" s="48" t="s">
        <v>124</v>
      </c>
      <c r="I121" s="48" t="s">
        <v>354</v>
      </c>
    </row>
    <row r="122" spans="2:9">
      <c r="B122" s="215" t="s">
        <v>180</v>
      </c>
      <c r="C122" s="48">
        <v>33553711</v>
      </c>
      <c r="D122" s="48">
        <v>36266509</v>
      </c>
      <c r="E122" s="48">
        <v>40110280</v>
      </c>
      <c r="F122" s="48">
        <v>42422854</v>
      </c>
      <c r="G122" s="48">
        <v>44861367</v>
      </c>
      <c r="H122" s="48">
        <v>49146329</v>
      </c>
      <c r="I122" s="48">
        <v>51064126</v>
      </c>
    </row>
    <row r="123" spans="2:9" ht="26.4">
      <c r="B123" s="214" t="s">
        <v>181</v>
      </c>
      <c r="C123" s="48" t="s">
        <v>124</v>
      </c>
      <c r="D123" s="48" t="s">
        <v>124</v>
      </c>
      <c r="E123" s="48" t="s">
        <v>124</v>
      </c>
      <c r="F123" s="48" t="s">
        <v>124</v>
      </c>
      <c r="G123" s="48" t="s">
        <v>124</v>
      </c>
      <c r="H123" s="48" t="s">
        <v>124</v>
      </c>
      <c r="I123" s="48" t="s">
        <v>354</v>
      </c>
    </row>
    <row r="124" spans="2:9">
      <c r="B124" s="213" t="s">
        <v>182</v>
      </c>
      <c r="C124" s="48" t="s">
        <v>124</v>
      </c>
      <c r="D124" s="48" t="s">
        <v>124</v>
      </c>
      <c r="E124" s="48" t="s">
        <v>124</v>
      </c>
      <c r="F124" s="48" t="s">
        <v>124</v>
      </c>
      <c r="G124" s="48" t="s">
        <v>124</v>
      </c>
      <c r="H124" s="48" t="s">
        <v>124</v>
      </c>
      <c r="I124" s="48" t="s">
        <v>354</v>
      </c>
    </row>
    <row r="125" spans="2:9">
      <c r="B125" s="213"/>
      <c r="C125" s="48"/>
      <c r="D125" s="48"/>
      <c r="E125" s="48"/>
      <c r="F125" s="48"/>
      <c r="G125" s="48"/>
      <c r="H125" s="48"/>
      <c r="I125" s="48"/>
    </row>
    <row r="126" spans="2:9">
      <c r="B126" s="216" t="s">
        <v>183</v>
      </c>
      <c r="C126" s="48"/>
      <c r="D126" s="48"/>
      <c r="E126" s="48"/>
      <c r="F126" s="48"/>
      <c r="G126" s="48"/>
      <c r="H126" s="48"/>
      <c r="I126" s="48"/>
    </row>
    <row r="127" spans="2:9">
      <c r="B127" s="213" t="s">
        <v>184</v>
      </c>
      <c r="C127" s="48"/>
      <c r="D127" s="48"/>
      <c r="E127" s="48"/>
      <c r="F127" s="48"/>
      <c r="G127" s="48"/>
      <c r="H127" s="48"/>
      <c r="I127" s="48"/>
    </row>
    <row r="128" spans="2:9">
      <c r="B128" s="217" t="s">
        <v>118</v>
      </c>
    </row>
    <row r="129" spans="2:9">
      <c r="B129" s="218" t="s">
        <v>185</v>
      </c>
      <c r="C129" s="48">
        <v>14424</v>
      </c>
      <c r="D129" s="48">
        <v>14817</v>
      </c>
      <c r="E129" s="48">
        <v>15227</v>
      </c>
      <c r="F129" s="48">
        <v>15709</v>
      </c>
      <c r="G129" s="48">
        <v>16173</v>
      </c>
      <c r="H129" s="48">
        <v>16529</v>
      </c>
      <c r="I129" s="48">
        <v>16293</v>
      </c>
    </row>
    <row r="130" spans="2:9">
      <c r="B130" s="218" t="s">
        <v>186</v>
      </c>
      <c r="C130" s="48" t="s">
        <v>124</v>
      </c>
      <c r="D130" s="48" t="s">
        <v>124</v>
      </c>
      <c r="E130" s="48" t="s">
        <v>124</v>
      </c>
      <c r="F130" s="48" t="s">
        <v>124</v>
      </c>
      <c r="G130" s="48" t="s">
        <v>124</v>
      </c>
      <c r="H130" s="48" t="s">
        <v>124</v>
      </c>
      <c r="I130" s="48" t="s">
        <v>354</v>
      </c>
    </row>
    <row r="131" spans="2:9">
      <c r="B131" s="213" t="s">
        <v>187</v>
      </c>
      <c r="C131" s="201">
        <v>2</v>
      </c>
      <c r="D131" s="201">
        <v>2</v>
      </c>
      <c r="E131" s="201">
        <v>2</v>
      </c>
      <c r="F131" s="201">
        <v>2</v>
      </c>
      <c r="G131" s="201">
        <v>2</v>
      </c>
      <c r="H131" s="201">
        <v>2</v>
      </c>
      <c r="I131" s="201">
        <v>2</v>
      </c>
    </row>
    <row r="132" spans="2:9">
      <c r="B132" s="213"/>
      <c r="C132" s="48"/>
      <c r="D132" s="48"/>
      <c r="E132" s="48"/>
      <c r="F132" s="48"/>
      <c r="G132" s="48"/>
      <c r="H132" s="48"/>
      <c r="I132" s="48"/>
    </row>
    <row r="133" spans="2:9">
      <c r="B133" s="213" t="s">
        <v>188</v>
      </c>
      <c r="C133" s="48"/>
      <c r="D133" s="48"/>
      <c r="E133" s="48"/>
      <c r="F133" s="48"/>
      <c r="G133" s="48"/>
      <c r="H133" s="48"/>
      <c r="I133" s="48"/>
    </row>
    <row r="134" spans="2:9">
      <c r="B134" s="218" t="s">
        <v>189</v>
      </c>
      <c r="C134" s="274">
        <v>328774</v>
      </c>
      <c r="D134" s="274">
        <v>317204</v>
      </c>
      <c r="E134" s="274">
        <v>364358</v>
      </c>
      <c r="F134" s="274">
        <v>403512</v>
      </c>
      <c r="G134" s="274">
        <v>435836</v>
      </c>
      <c r="H134" s="274">
        <v>580158</v>
      </c>
      <c r="I134" s="274">
        <v>684225</v>
      </c>
    </row>
    <row r="135" spans="2:9">
      <c r="B135" s="213" t="s">
        <v>504</v>
      </c>
      <c r="C135" s="48" t="s">
        <v>124</v>
      </c>
      <c r="D135" s="48" t="s">
        <v>124</v>
      </c>
      <c r="E135" s="48" t="s">
        <v>124</v>
      </c>
      <c r="F135" s="48" t="s">
        <v>124</v>
      </c>
      <c r="G135" s="48" t="s">
        <v>124</v>
      </c>
      <c r="H135" s="48" t="s">
        <v>124</v>
      </c>
      <c r="I135" s="48" t="s">
        <v>354</v>
      </c>
    </row>
    <row r="136" spans="2:9">
      <c r="B136" s="75" t="s">
        <v>190</v>
      </c>
      <c r="C136" s="48" t="s">
        <v>124</v>
      </c>
      <c r="D136" s="48" t="s">
        <v>124</v>
      </c>
      <c r="E136" s="48" t="s">
        <v>124</v>
      </c>
      <c r="F136" s="48" t="s">
        <v>124</v>
      </c>
      <c r="G136" s="48" t="s">
        <v>124</v>
      </c>
      <c r="H136" s="48" t="s">
        <v>124</v>
      </c>
      <c r="I136" s="48" t="s">
        <v>354</v>
      </c>
    </row>
    <row r="137" spans="2:9">
      <c r="B137" s="213" t="s">
        <v>191</v>
      </c>
      <c r="C137" s="48" t="s">
        <v>124</v>
      </c>
      <c r="D137" s="48" t="s">
        <v>124</v>
      </c>
      <c r="E137" s="48" t="s">
        <v>124</v>
      </c>
      <c r="F137" s="48" t="s">
        <v>124</v>
      </c>
      <c r="G137" s="48" t="s">
        <v>124</v>
      </c>
      <c r="H137" s="48" t="s">
        <v>124</v>
      </c>
      <c r="I137" s="48" t="s">
        <v>354</v>
      </c>
    </row>
    <row r="138" spans="2:9">
      <c r="B138" s="213" t="s">
        <v>192</v>
      </c>
      <c r="C138" s="48">
        <v>3</v>
      </c>
      <c r="D138" s="48">
        <v>4</v>
      </c>
      <c r="E138" s="48">
        <v>4</v>
      </c>
      <c r="F138" s="48">
        <v>4</v>
      </c>
      <c r="G138" s="48">
        <v>4</v>
      </c>
      <c r="H138" s="48">
        <v>4</v>
      </c>
      <c r="I138" s="48">
        <v>4</v>
      </c>
    </row>
    <row r="139" spans="2:9">
      <c r="B139" s="214" t="s">
        <v>193</v>
      </c>
      <c r="C139" s="48" t="s">
        <v>124</v>
      </c>
      <c r="D139" s="48" t="s">
        <v>124</v>
      </c>
      <c r="E139" s="48" t="s">
        <v>124</v>
      </c>
      <c r="F139" s="48" t="s">
        <v>124</v>
      </c>
      <c r="G139" s="48" t="s">
        <v>124</v>
      </c>
      <c r="H139" s="48" t="s">
        <v>124</v>
      </c>
      <c r="I139" s="48" t="s">
        <v>354</v>
      </c>
    </row>
    <row r="140" spans="2:9" ht="15" thickBot="1">
      <c r="B140" s="219" t="s">
        <v>194</v>
      </c>
      <c r="C140" s="48" t="s">
        <v>124</v>
      </c>
      <c r="D140" s="48" t="s">
        <v>124</v>
      </c>
      <c r="E140" s="48" t="s">
        <v>124</v>
      </c>
      <c r="F140" s="48" t="s">
        <v>124</v>
      </c>
      <c r="G140" s="48" t="s">
        <v>124</v>
      </c>
      <c r="H140" s="48" t="s">
        <v>124</v>
      </c>
      <c r="I140" s="48" t="s">
        <v>354</v>
      </c>
    </row>
    <row r="141" spans="2:9" ht="15" thickTop="1">
      <c r="B141" s="1320" t="s">
        <v>572</v>
      </c>
      <c r="C141" s="1320"/>
      <c r="D141" s="1320"/>
      <c r="E141" s="1320"/>
      <c r="F141" s="1320"/>
      <c r="G141" s="1320"/>
      <c r="H141" s="1320"/>
      <c r="I141" s="1320"/>
    </row>
    <row r="142" spans="2:9">
      <c r="B142" s="27"/>
    </row>
    <row r="143" spans="2:9">
      <c r="B143" s="1319" t="s">
        <v>19</v>
      </c>
      <c r="C143" s="1319"/>
      <c r="D143" s="1319"/>
      <c r="E143" s="1319"/>
      <c r="F143" s="1319"/>
      <c r="G143" s="1319"/>
      <c r="H143" s="1319"/>
      <c r="I143" s="1319"/>
    </row>
    <row r="144" spans="2:9">
      <c r="B144" s="13" t="s">
        <v>18</v>
      </c>
    </row>
    <row r="145" spans="2:9">
      <c r="B145" s="26" t="s">
        <v>196</v>
      </c>
    </row>
    <row r="146" spans="2:9">
      <c r="B146" s="27"/>
    </row>
    <row r="147" spans="2:9">
      <c r="B147" s="16"/>
      <c r="C147" s="17">
        <v>2014</v>
      </c>
      <c r="D147" s="17">
        <v>2015</v>
      </c>
      <c r="E147" s="17">
        <v>2016</v>
      </c>
      <c r="F147" s="17">
        <v>2017</v>
      </c>
      <c r="G147" s="17">
        <v>2018</v>
      </c>
      <c r="H147" s="17">
        <v>2019</v>
      </c>
      <c r="I147" s="17">
        <v>2020</v>
      </c>
    </row>
    <row r="148" spans="2:9">
      <c r="B148" s="44" t="s">
        <v>197</v>
      </c>
    </row>
    <row r="149" spans="2:9">
      <c r="B149" s="103" t="s">
        <v>198</v>
      </c>
      <c r="C149" s="36">
        <v>141213.48300000001</v>
      </c>
      <c r="D149" s="36">
        <v>152112.43700000001</v>
      </c>
      <c r="E149" s="36">
        <v>162010.943</v>
      </c>
      <c r="F149" s="36">
        <v>175906.85800000001</v>
      </c>
      <c r="G149" s="36">
        <v>193077.58600000001</v>
      </c>
      <c r="H149" s="36">
        <v>212683.49100000001</v>
      </c>
      <c r="I149" s="36">
        <v>250936.80299999999</v>
      </c>
    </row>
    <row r="150" spans="2:9">
      <c r="B150" s="220" t="s">
        <v>199</v>
      </c>
      <c r="C150" s="48" t="s">
        <v>124</v>
      </c>
      <c r="D150" s="48" t="s">
        <v>124</v>
      </c>
      <c r="E150" s="48" t="s">
        <v>124</v>
      </c>
      <c r="F150" s="48" t="s">
        <v>124</v>
      </c>
      <c r="G150" s="48" t="s">
        <v>124</v>
      </c>
      <c r="H150" s="48" t="s">
        <v>124</v>
      </c>
      <c r="I150" s="48"/>
    </row>
    <row r="151" spans="2:9">
      <c r="B151" s="220" t="s">
        <v>200</v>
      </c>
      <c r="C151" s="36">
        <v>141213.48300000001</v>
      </c>
      <c r="D151" s="36">
        <v>152112.43700000001</v>
      </c>
      <c r="E151" s="36">
        <v>162010.943</v>
      </c>
      <c r="F151" s="36">
        <v>175906.85800000001</v>
      </c>
      <c r="G151" s="36">
        <v>193077.58600000001</v>
      </c>
      <c r="H151" s="36">
        <v>212683.49100000001</v>
      </c>
      <c r="I151" s="36">
        <v>250936.80299999999</v>
      </c>
    </row>
    <row r="152" spans="2:9">
      <c r="B152" s="221" t="s">
        <v>201</v>
      </c>
      <c r="C152" s="36">
        <v>6171.0129999999999</v>
      </c>
      <c r="D152" s="36">
        <v>6632.4630000000006</v>
      </c>
      <c r="E152" s="36">
        <v>8154.9980000000041</v>
      </c>
      <c r="F152" s="36">
        <v>10345.938</v>
      </c>
      <c r="G152" s="36">
        <v>15367.339999999995</v>
      </c>
      <c r="H152" s="36">
        <v>20717.935999999987</v>
      </c>
      <c r="I152" s="36">
        <v>15003.615999999989</v>
      </c>
    </row>
    <row r="153" spans="2:9">
      <c r="B153" s="93" t="s">
        <v>202</v>
      </c>
      <c r="C153" s="36">
        <v>396605.98800000001</v>
      </c>
      <c r="D153" s="36">
        <v>438065.68599999999</v>
      </c>
      <c r="E153" s="36">
        <v>507566.84599999996</v>
      </c>
      <c r="F153" s="36">
        <v>568225.71500000008</v>
      </c>
      <c r="G153" s="36">
        <v>650419.05000000005</v>
      </c>
      <c r="H153" s="36">
        <v>773811.70299999998</v>
      </c>
      <c r="I153" s="36">
        <v>713203.277</v>
      </c>
    </row>
    <row r="154" spans="2:9">
      <c r="B154" s="220" t="s">
        <v>203</v>
      </c>
      <c r="C154" s="36">
        <v>215892.08799999999</v>
      </c>
      <c r="D154" s="36">
        <v>241108.77900000001</v>
      </c>
      <c r="E154" s="36">
        <v>272156.21999999997</v>
      </c>
      <c r="F154" s="36">
        <v>306560.39500000002</v>
      </c>
      <c r="G154" s="36">
        <v>354667.63699999999</v>
      </c>
      <c r="H154" s="36">
        <v>432590.84</v>
      </c>
      <c r="I154" s="36">
        <v>439295.83299999998</v>
      </c>
    </row>
    <row r="155" spans="2:9">
      <c r="B155" s="220" t="s">
        <v>204</v>
      </c>
      <c r="C155" s="48" t="s">
        <v>124</v>
      </c>
      <c r="D155" s="48" t="s">
        <v>124</v>
      </c>
      <c r="E155" s="48" t="s">
        <v>124</v>
      </c>
      <c r="F155" s="48" t="s">
        <v>124</v>
      </c>
      <c r="G155" s="48" t="s">
        <v>124</v>
      </c>
      <c r="H155" s="48" t="s">
        <v>124</v>
      </c>
      <c r="I155" s="48" t="s">
        <v>354</v>
      </c>
    </row>
    <row r="156" spans="2:9">
      <c r="B156" s="220" t="s">
        <v>205</v>
      </c>
      <c r="C156" s="36">
        <v>180713.9</v>
      </c>
      <c r="D156" s="36">
        <v>196956.90700000001</v>
      </c>
      <c r="E156" s="36">
        <v>235410.62599999999</v>
      </c>
      <c r="F156" s="36">
        <v>261665.32</v>
      </c>
      <c r="G156" s="36">
        <v>295751.413</v>
      </c>
      <c r="H156" s="36">
        <v>341220.86300000001</v>
      </c>
      <c r="I156" s="36">
        <v>273907.44400000002</v>
      </c>
    </row>
    <row r="157" spans="2:9">
      <c r="B157" s="93" t="s">
        <v>206</v>
      </c>
      <c r="C157" s="48" t="s">
        <v>124</v>
      </c>
      <c r="D157" s="48" t="s">
        <v>124</v>
      </c>
      <c r="E157" s="48" t="s">
        <v>124</v>
      </c>
      <c r="F157" s="48" t="s">
        <v>124</v>
      </c>
      <c r="G157" s="48" t="s">
        <v>124</v>
      </c>
      <c r="H157" s="48" t="s">
        <v>124</v>
      </c>
      <c r="I157" s="48" t="s">
        <v>354</v>
      </c>
    </row>
    <row r="158" spans="2:9">
      <c r="B158" s="93" t="s">
        <v>207</v>
      </c>
      <c r="C158" s="36">
        <v>23853.919999999998</v>
      </c>
      <c r="D158" s="36">
        <v>20900</v>
      </c>
      <c r="E158" s="36">
        <v>18093.720999999998</v>
      </c>
      <c r="F158" s="36">
        <v>13472</v>
      </c>
      <c r="G158" s="36">
        <v>11482</v>
      </c>
      <c r="H158" s="36">
        <v>9935</v>
      </c>
      <c r="I158" s="36">
        <v>5369.6149999999998</v>
      </c>
    </row>
    <row r="159" spans="2:9">
      <c r="B159" s="37" t="s">
        <v>130</v>
      </c>
      <c r="C159" s="36">
        <v>23853.919999999998</v>
      </c>
      <c r="D159" s="36">
        <v>20900</v>
      </c>
      <c r="E159" s="36">
        <v>18093.720999999998</v>
      </c>
      <c r="F159" s="36">
        <v>13472</v>
      </c>
      <c r="G159" s="36">
        <v>11482</v>
      </c>
      <c r="H159" s="36">
        <v>9935</v>
      </c>
      <c r="I159" s="36">
        <v>5369.6149999999998</v>
      </c>
    </row>
    <row r="160" spans="2:9">
      <c r="B160" s="37" t="s">
        <v>131</v>
      </c>
      <c r="C160" s="48" t="s">
        <v>124</v>
      </c>
      <c r="D160" s="48" t="s">
        <v>124</v>
      </c>
      <c r="E160" s="48" t="s">
        <v>124</v>
      </c>
      <c r="F160" s="48" t="s">
        <v>124</v>
      </c>
      <c r="G160" s="48" t="s">
        <v>124</v>
      </c>
      <c r="H160" s="48" t="s">
        <v>124</v>
      </c>
      <c r="I160" s="48" t="s">
        <v>354</v>
      </c>
    </row>
    <row r="161" spans="2:9">
      <c r="B161" s="103" t="s">
        <v>208</v>
      </c>
      <c r="C161" s="48" t="s">
        <v>124</v>
      </c>
      <c r="D161" s="48" t="s">
        <v>124</v>
      </c>
      <c r="E161" s="48" t="s">
        <v>124</v>
      </c>
      <c r="F161" s="48" t="s">
        <v>124</v>
      </c>
      <c r="G161" s="48" t="s">
        <v>124</v>
      </c>
      <c r="H161" s="48" t="s">
        <v>124</v>
      </c>
      <c r="I161" s="48" t="s">
        <v>354</v>
      </c>
    </row>
    <row r="162" spans="2:9">
      <c r="B162" s="103"/>
      <c r="C162" s="36"/>
      <c r="D162" s="36"/>
      <c r="E162" s="36"/>
      <c r="F162" s="36"/>
      <c r="G162" s="36"/>
      <c r="H162" s="36"/>
      <c r="I162" s="36"/>
    </row>
    <row r="163" spans="2:9">
      <c r="B163" s="103" t="s">
        <v>209</v>
      </c>
      <c r="C163" s="36">
        <v>567844.4040000001</v>
      </c>
      <c r="D163" s="36">
        <v>617710.58600000001</v>
      </c>
      <c r="E163" s="36">
        <v>695826.50800000003</v>
      </c>
      <c r="F163" s="36">
        <v>767950.51100000006</v>
      </c>
      <c r="G163" s="36">
        <v>870345.97600000002</v>
      </c>
      <c r="H163" s="36">
        <v>1017148.13</v>
      </c>
      <c r="I163" s="36">
        <v>984513.31099999999</v>
      </c>
    </row>
    <row r="164" spans="2:9">
      <c r="B164" s="222" t="s">
        <v>210</v>
      </c>
      <c r="C164" s="48" t="s">
        <v>124</v>
      </c>
      <c r="D164" s="48" t="s">
        <v>124</v>
      </c>
      <c r="E164" s="48" t="s">
        <v>124</v>
      </c>
      <c r="F164" s="48" t="s">
        <v>124</v>
      </c>
      <c r="G164" s="48" t="s">
        <v>124</v>
      </c>
      <c r="H164" s="48" t="s">
        <v>124</v>
      </c>
      <c r="I164" s="48" t="s">
        <v>354</v>
      </c>
    </row>
    <row r="165" spans="2:9">
      <c r="B165" s="222"/>
      <c r="C165" s="36"/>
      <c r="D165" s="36"/>
      <c r="E165" s="36"/>
      <c r="F165" s="36"/>
      <c r="G165" s="36"/>
      <c r="H165" s="36"/>
      <c r="I165" s="36"/>
    </row>
    <row r="166" spans="2:9">
      <c r="B166" s="103" t="s">
        <v>211</v>
      </c>
      <c r="C166" s="48" t="s">
        <v>124</v>
      </c>
      <c r="D166" s="48" t="s">
        <v>124</v>
      </c>
      <c r="E166" s="48" t="s">
        <v>124</v>
      </c>
      <c r="F166" s="48" t="s">
        <v>124</v>
      </c>
      <c r="G166" s="48" t="s">
        <v>124</v>
      </c>
      <c r="H166" s="48" t="s">
        <v>124</v>
      </c>
      <c r="I166" s="48" t="s">
        <v>354</v>
      </c>
    </row>
    <row r="167" spans="2:9">
      <c r="B167" s="103"/>
      <c r="C167" s="36"/>
      <c r="D167" s="36"/>
      <c r="E167" s="36"/>
      <c r="F167" s="36"/>
      <c r="G167" s="36"/>
      <c r="H167" s="36"/>
      <c r="I167" s="36"/>
    </row>
    <row r="168" spans="2:9">
      <c r="B168" s="44" t="s">
        <v>212</v>
      </c>
      <c r="C168" s="36"/>
      <c r="D168" s="36"/>
      <c r="E168" s="36"/>
      <c r="F168" s="36"/>
      <c r="G168" s="36"/>
      <c r="H168" s="36"/>
      <c r="I168" s="36"/>
    </row>
    <row r="169" spans="2:9">
      <c r="B169" s="103" t="s">
        <v>213</v>
      </c>
      <c r="C169" s="36">
        <v>568302.321</v>
      </c>
      <c r="D169" s="36">
        <v>581502.28899999999</v>
      </c>
      <c r="E169" s="36">
        <v>605771.63100000005</v>
      </c>
      <c r="F169" s="36">
        <v>624792.68599999999</v>
      </c>
      <c r="G169" s="36">
        <v>643348.09400000004</v>
      </c>
      <c r="H169" s="36">
        <v>657944.75399999996</v>
      </c>
      <c r="I169" s="36">
        <v>530629.53599999996</v>
      </c>
    </row>
    <row r="170" spans="2:9">
      <c r="B170" s="222" t="s">
        <v>214</v>
      </c>
      <c r="C170" s="36">
        <v>568302.321</v>
      </c>
      <c r="D170" s="36">
        <v>581502.28899999999</v>
      </c>
      <c r="E170" s="36">
        <v>605771.63100000005</v>
      </c>
      <c r="F170" s="36">
        <v>624792.68599999999</v>
      </c>
      <c r="G170" s="36">
        <v>643348.09400000004</v>
      </c>
      <c r="H170" s="36">
        <v>657944.75399999996</v>
      </c>
      <c r="I170" s="36">
        <v>530629.53599999996</v>
      </c>
    </row>
    <row r="171" spans="2:9">
      <c r="B171" s="222" t="s">
        <v>215</v>
      </c>
      <c r="C171" s="48" t="s">
        <v>124</v>
      </c>
      <c r="D171" s="48" t="s">
        <v>124</v>
      </c>
      <c r="E171" s="48" t="s">
        <v>124</v>
      </c>
      <c r="F171" s="48" t="s">
        <v>124</v>
      </c>
      <c r="G171" s="48" t="s">
        <v>124</v>
      </c>
      <c r="H171" s="48" t="s">
        <v>124</v>
      </c>
      <c r="I171" s="48" t="s">
        <v>354</v>
      </c>
    </row>
    <row r="172" spans="2:9">
      <c r="B172" s="103" t="s">
        <v>216</v>
      </c>
      <c r="C172" s="36">
        <v>413000</v>
      </c>
      <c r="D172" s="36">
        <v>460510.19799999997</v>
      </c>
      <c r="E172" s="36">
        <v>516613.837</v>
      </c>
      <c r="F172" s="36">
        <v>565029.23</v>
      </c>
      <c r="G172" s="36">
        <v>635847.98199999996</v>
      </c>
      <c r="H172" s="36">
        <v>753652.23400000005</v>
      </c>
      <c r="I172" s="36">
        <v>692216.13500000001</v>
      </c>
    </row>
    <row r="173" spans="2:9">
      <c r="B173" s="103" t="s">
        <v>206</v>
      </c>
      <c r="C173" s="48" t="s">
        <v>124</v>
      </c>
      <c r="D173" s="48" t="s">
        <v>124</v>
      </c>
      <c r="E173" s="48" t="s">
        <v>124</v>
      </c>
      <c r="F173" s="48" t="s">
        <v>124</v>
      </c>
      <c r="G173" s="48" t="s">
        <v>124</v>
      </c>
      <c r="H173" s="48" t="s">
        <v>124</v>
      </c>
      <c r="I173" s="48" t="s">
        <v>354</v>
      </c>
    </row>
    <row r="174" spans="2:9">
      <c r="B174" s="222" t="s">
        <v>217</v>
      </c>
      <c r="C174" s="48" t="s">
        <v>124</v>
      </c>
      <c r="D174" s="48" t="s">
        <v>124</v>
      </c>
      <c r="E174" s="48" t="s">
        <v>124</v>
      </c>
      <c r="F174" s="48" t="s">
        <v>124</v>
      </c>
      <c r="G174" s="48" t="s">
        <v>124</v>
      </c>
      <c r="H174" s="48" t="s">
        <v>124</v>
      </c>
      <c r="I174" s="48" t="s">
        <v>354</v>
      </c>
    </row>
    <row r="175" spans="2:9">
      <c r="B175" s="222" t="s">
        <v>218</v>
      </c>
      <c r="C175" s="48" t="s">
        <v>124</v>
      </c>
      <c r="D175" s="48" t="s">
        <v>124</v>
      </c>
      <c r="E175" s="48" t="s">
        <v>124</v>
      </c>
      <c r="F175" s="48" t="s">
        <v>124</v>
      </c>
      <c r="G175" s="48" t="s">
        <v>124</v>
      </c>
      <c r="H175" s="48" t="s">
        <v>124</v>
      </c>
      <c r="I175" s="48" t="s">
        <v>354</v>
      </c>
    </row>
    <row r="176" spans="2:9">
      <c r="B176" s="222" t="s">
        <v>219</v>
      </c>
      <c r="C176" s="48" t="s">
        <v>124</v>
      </c>
      <c r="D176" s="48" t="s">
        <v>124</v>
      </c>
      <c r="E176" s="48" t="s">
        <v>124</v>
      </c>
      <c r="F176" s="48" t="s">
        <v>124</v>
      </c>
      <c r="G176" s="48" t="s">
        <v>124</v>
      </c>
      <c r="H176" s="48" t="s">
        <v>124</v>
      </c>
      <c r="I176" s="48" t="s">
        <v>354</v>
      </c>
    </row>
    <row r="177" spans="2:9">
      <c r="B177" s="222"/>
      <c r="C177" s="86"/>
      <c r="D177" s="86"/>
      <c r="E177" s="86"/>
      <c r="F177" s="86"/>
      <c r="G177" s="86"/>
      <c r="H177" s="86"/>
      <c r="I177" s="86"/>
    </row>
    <row r="178" spans="2:9" ht="26.4">
      <c r="B178" s="49" t="s">
        <v>220</v>
      </c>
      <c r="C178" s="48" t="s">
        <v>124</v>
      </c>
      <c r="D178" s="48" t="s">
        <v>124</v>
      </c>
      <c r="E178" s="48" t="s">
        <v>124</v>
      </c>
      <c r="F178" s="48" t="s">
        <v>124</v>
      </c>
      <c r="G178" s="48" t="s">
        <v>124</v>
      </c>
      <c r="H178" s="48" t="s">
        <v>124</v>
      </c>
      <c r="I178" s="48" t="s">
        <v>354</v>
      </c>
    </row>
    <row r="179" spans="2:9">
      <c r="B179" s="103" t="s">
        <v>213</v>
      </c>
      <c r="C179" s="48" t="s">
        <v>124</v>
      </c>
      <c r="D179" s="48" t="s">
        <v>124</v>
      </c>
      <c r="E179" s="48" t="s">
        <v>124</v>
      </c>
      <c r="F179" s="48" t="s">
        <v>124</v>
      </c>
      <c r="G179" s="48" t="s">
        <v>124</v>
      </c>
      <c r="H179" s="48" t="s">
        <v>124</v>
      </c>
      <c r="I179" s="48" t="s">
        <v>354</v>
      </c>
    </row>
    <row r="180" spans="2:9">
      <c r="B180" s="222" t="s">
        <v>214</v>
      </c>
      <c r="C180" s="48" t="s">
        <v>124</v>
      </c>
      <c r="D180" s="48" t="s">
        <v>124</v>
      </c>
      <c r="E180" s="48" t="s">
        <v>124</v>
      </c>
      <c r="F180" s="48" t="s">
        <v>124</v>
      </c>
      <c r="G180" s="48" t="s">
        <v>124</v>
      </c>
      <c r="H180" s="48" t="s">
        <v>124</v>
      </c>
      <c r="I180" s="48" t="s">
        <v>354</v>
      </c>
    </row>
    <row r="181" spans="2:9">
      <c r="B181" s="222" t="s">
        <v>215</v>
      </c>
      <c r="C181" s="48" t="s">
        <v>124</v>
      </c>
      <c r="D181" s="48" t="s">
        <v>124</v>
      </c>
      <c r="E181" s="48" t="s">
        <v>124</v>
      </c>
      <c r="F181" s="48" t="s">
        <v>124</v>
      </c>
      <c r="G181" s="48" t="s">
        <v>124</v>
      </c>
      <c r="H181" s="48" t="s">
        <v>124</v>
      </c>
      <c r="I181" s="48" t="s">
        <v>354</v>
      </c>
    </row>
    <row r="182" spans="2:9">
      <c r="B182" s="103" t="s">
        <v>216</v>
      </c>
      <c r="C182" s="48" t="s">
        <v>124</v>
      </c>
      <c r="D182" s="48" t="s">
        <v>124</v>
      </c>
      <c r="E182" s="48" t="s">
        <v>124</v>
      </c>
      <c r="F182" s="48" t="s">
        <v>124</v>
      </c>
      <c r="G182" s="48" t="s">
        <v>124</v>
      </c>
      <c r="H182" s="48" t="s">
        <v>124</v>
      </c>
      <c r="I182" s="48" t="s">
        <v>354</v>
      </c>
    </row>
    <row r="183" spans="2:9">
      <c r="B183" s="103" t="s">
        <v>206</v>
      </c>
      <c r="C183" s="48" t="s">
        <v>124</v>
      </c>
      <c r="D183" s="48" t="s">
        <v>124</v>
      </c>
      <c r="E183" s="48" t="s">
        <v>124</v>
      </c>
      <c r="F183" s="48" t="s">
        <v>124</v>
      </c>
      <c r="G183" s="48" t="s">
        <v>124</v>
      </c>
      <c r="H183" s="48" t="s">
        <v>124</v>
      </c>
      <c r="I183" s="48" t="s">
        <v>354</v>
      </c>
    </row>
    <row r="184" spans="2:9">
      <c r="B184" s="222" t="s">
        <v>217</v>
      </c>
      <c r="C184" s="48" t="s">
        <v>124</v>
      </c>
      <c r="D184" s="48" t="s">
        <v>124</v>
      </c>
      <c r="E184" s="48" t="s">
        <v>124</v>
      </c>
      <c r="F184" s="48" t="s">
        <v>124</v>
      </c>
      <c r="G184" s="48" t="s">
        <v>124</v>
      </c>
      <c r="H184" s="48" t="s">
        <v>124</v>
      </c>
      <c r="I184" s="48" t="s">
        <v>354</v>
      </c>
    </row>
    <row r="185" spans="2:9">
      <c r="B185" s="222" t="s">
        <v>218</v>
      </c>
      <c r="C185" s="48" t="s">
        <v>124</v>
      </c>
      <c r="D185" s="48" t="s">
        <v>124</v>
      </c>
      <c r="E185" s="48" t="s">
        <v>124</v>
      </c>
      <c r="F185" s="48" t="s">
        <v>124</v>
      </c>
      <c r="G185" s="48" t="s">
        <v>124</v>
      </c>
      <c r="H185" s="48" t="s">
        <v>124</v>
      </c>
      <c r="I185" s="48" t="s">
        <v>354</v>
      </c>
    </row>
    <row r="186" spans="2:9">
      <c r="B186" s="222" t="s">
        <v>219</v>
      </c>
      <c r="C186" s="48" t="s">
        <v>124</v>
      </c>
      <c r="D186" s="48" t="s">
        <v>124</v>
      </c>
      <c r="E186" s="48" t="s">
        <v>124</v>
      </c>
      <c r="F186" s="48" t="s">
        <v>124</v>
      </c>
      <c r="G186" s="48" t="s">
        <v>124</v>
      </c>
      <c r="H186" s="48" t="s">
        <v>124</v>
      </c>
      <c r="I186" s="48" t="s">
        <v>354</v>
      </c>
    </row>
    <row r="187" spans="2:9">
      <c r="B187" s="222"/>
      <c r="C187" s="86"/>
      <c r="D187" s="86"/>
      <c r="E187" s="86"/>
      <c r="F187" s="86"/>
      <c r="G187" s="86"/>
      <c r="H187" s="86"/>
      <c r="I187" s="86"/>
    </row>
    <row r="188" spans="2:9" ht="26.4">
      <c r="B188" s="49" t="s">
        <v>221</v>
      </c>
      <c r="C188" s="48" t="s">
        <v>124</v>
      </c>
      <c r="D188" s="48" t="s">
        <v>124</v>
      </c>
      <c r="E188" s="48" t="s">
        <v>124</v>
      </c>
      <c r="F188" s="48" t="s">
        <v>124</v>
      </c>
      <c r="G188" s="48" t="s">
        <v>124</v>
      </c>
      <c r="H188" s="48" t="s">
        <v>124</v>
      </c>
      <c r="I188" s="48" t="s">
        <v>354</v>
      </c>
    </row>
    <row r="189" spans="2:9">
      <c r="B189" s="103" t="s">
        <v>213</v>
      </c>
      <c r="C189" s="48" t="s">
        <v>124</v>
      </c>
      <c r="D189" s="48" t="s">
        <v>124</v>
      </c>
      <c r="E189" s="48" t="s">
        <v>124</v>
      </c>
      <c r="F189" s="48" t="s">
        <v>124</v>
      </c>
      <c r="G189" s="48" t="s">
        <v>124</v>
      </c>
      <c r="H189" s="48" t="s">
        <v>124</v>
      </c>
      <c r="I189" s="48" t="s">
        <v>354</v>
      </c>
    </row>
    <row r="190" spans="2:9">
      <c r="B190" s="222" t="s">
        <v>214</v>
      </c>
      <c r="C190" s="48" t="s">
        <v>124</v>
      </c>
      <c r="D190" s="48" t="s">
        <v>124</v>
      </c>
      <c r="E190" s="48" t="s">
        <v>124</v>
      </c>
      <c r="F190" s="48" t="s">
        <v>124</v>
      </c>
      <c r="G190" s="48" t="s">
        <v>124</v>
      </c>
      <c r="H190" s="48" t="s">
        <v>124</v>
      </c>
      <c r="I190" s="48" t="s">
        <v>354</v>
      </c>
    </row>
    <row r="191" spans="2:9">
      <c r="B191" s="222" t="s">
        <v>215</v>
      </c>
      <c r="C191" s="48" t="s">
        <v>124</v>
      </c>
      <c r="D191" s="48" t="s">
        <v>124</v>
      </c>
      <c r="E191" s="48" t="s">
        <v>124</v>
      </c>
      <c r="F191" s="48" t="s">
        <v>124</v>
      </c>
      <c r="G191" s="48" t="s">
        <v>124</v>
      </c>
      <c r="H191" s="48" t="s">
        <v>124</v>
      </c>
      <c r="I191" s="48" t="s">
        <v>354</v>
      </c>
    </row>
    <row r="192" spans="2:9">
      <c r="B192" s="103" t="s">
        <v>216</v>
      </c>
      <c r="C192" s="48" t="s">
        <v>124</v>
      </c>
      <c r="D192" s="48" t="s">
        <v>124</v>
      </c>
      <c r="E192" s="48" t="s">
        <v>124</v>
      </c>
      <c r="F192" s="48" t="s">
        <v>124</v>
      </c>
      <c r="G192" s="48" t="s">
        <v>124</v>
      </c>
      <c r="H192" s="48" t="s">
        <v>124</v>
      </c>
      <c r="I192" s="48" t="s">
        <v>354</v>
      </c>
    </row>
    <row r="193" spans="2:9">
      <c r="B193" s="103" t="s">
        <v>206</v>
      </c>
      <c r="C193" s="48" t="s">
        <v>124</v>
      </c>
      <c r="D193" s="48" t="s">
        <v>124</v>
      </c>
      <c r="E193" s="48" t="s">
        <v>124</v>
      </c>
      <c r="F193" s="48" t="s">
        <v>124</v>
      </c>
      <c r="G193" s="48" t="s">
        <v>124</v>
      </c>
      <c r="H193" s="48" t="s">
        <v>124</v>
      </c>
      <c r="I193" s="48" t="s">
        <v>354</v>
      </c>
    </row>
    <row r="194" spans="2:9">
      <c r="B194" s="222" t="s">
        <v>217</v>
      </c>
      <c r="C194" s="48" t="s">
        <v>124</v>
      </c>
      <c r="D194" s="48" t="s">
        <v>124</v>
      </c>
      <c r="E194" s="48" t="s">
        <v>124</v>
      </c>
      <c r="F194" s="48" t="s">
        <v>124</v>
      </c>
      <c r="G194" s="48" t="s">
        <v>124</v>
      </c>
      <c r="H194" s="48" t="s">
        <v>124</v>
      </c>
      <c r="I194" s="48" t="s">
        <v>354</v>
      </c>
    </row>
    <row r="195" spans="2:9">
      <c r="B195" s="222" t="s">
        <v>218</v>
      </c>
      <c r="C195" s="48" t="s">
        <v>124</v>
      </c>
      <c r="D195" s="48" t="s">
        <v>124</v>
      </c>
      <c r="E195" s="48" t="s">
        <v>124</v>
      </c>
      <c r="F195" s="48" t="s">
        <v>124</v>
      </c>
      <c r="G195" s="48" t="s">
        <v>124</v>
      </c>
      <c r="H195" s="48" t="s">
        <v>124</v>
      </c>
      <c r="I195" s="48" t="s">
        <v>354</v>
      </c>
    </row>
    <row r="196" spans="2:9">
      <c r="B196" s="222" t="s">
        <v>219</v>
      </c>
      <c r="C196" s="48" t="s">
        <v>124</v>
      </c>
      <c r="D196" s="48" t="s">
        <v>124</v>
      </c>
      <c r="E196" s="48" t="s">
        <v>124</v>
      </c>
      <c r="F196" s="48" t="s">
        <v>124</v>
      </c>
      <c r="G196" s="48" t="s">
        <v>124</v>
      </c>
      <c r="H196" s="48" t="s">
        <v>124</v>
      </c>
      <c r="I196" s="48" t="s">
        <v>354</v>
      </c>
    </row>
    <row r="197" spans="2:9">
      <c r="B197" s="222"/>
      <c r="C197" s="86"/>
      <c r="D197" s="86"/>
      <c r="E197" s="86"/>
      <c r="F197" s="86"/>
      <c r="G197" s="86"/>
      <c r="H197" s="86"/>
      <c r="I197" s="86"/>
    </row>
    <row r="198" spans="2:9" ht="26.4">
      <c r="B198" s="49" t="s">
        <v>222</v>
      </c>
      <c r="C198" s="48" t="s">
        <v>124</v>
      </c>
      <c r="D198" s="48" t="s">
        <v>124</v>
      </c>
      <c r="E198" s="48" t="s">
        <v>124</v>
      </c>
      <c r="F198" s="48" t="s">
        <v>124</v>
      </c>
      <c r="G198" s="48" t="s">
        <v>124</v>
      </c>
      <c r="H198" s="48" t="s">
        <v>124</v>
      </c>
      <c r="I198" s="48" t="s">
        <v>354</v>
      </c>
    </row>
    <row r="199" spans="2:9">
      <c r="B199" s="103" t="s">
        <v>213</v>
      </c>
      <c r="C199" s="48" t="s">
        <v>124</v>
      </c>
      <c r="D199" s="48" t="s">
        <v>124</v>
      </c>
      <c r="E199" s="48" t="s">
        <v>124</v>
      </c>
      <c r="F199" s="48" t="s">
        <v>124</v>
      </c>
      <c r="G199" s="48" t="s">
        <v>124</v>
      </c>
      <c r="H199" s="48" t="s">
        <v>124</v>
      </c>
      <c r="I199" s="48" t="s">
        <v>354</v>
      </c>
    </row>
    <row r="200" spans="2:9">
      <c r="B200" s="222" t="s">
        <v>214</v>
      </c>
      <c r="C200" s="48" t="s">
        <v>124</v>
      </c>
      <c r="D200" s="48" t="s">
        <v>124</v>
      </c>
      <c r="E200" s="48" t="s">
        <v>124</v>
      </c>
      <c r="F200" s="48" t="s">
        <v>124</v>
      </c>
      <c r="G200" s="48" t="s">
        <v>124</v>
      </c>
      <c r="H200" s="48" t="s">
        <v>124</v>
      </c>
      <c r="I200" s="48" t="s">
        <v>354</v>
      </c>
    </row>
    <row r="201" spans="2:9">
      <c r="B201" s="222" t="s">
        <v>215</v>
      </c>
      <c r="C201" s="48" t="s">
        <v>124</v>
      </c>
      <c r="D201" s="48" t="s">
        <v>124</v>
      </c>
      <c r="E201" s="48" t="s">
        <v>124</v>
      </c>
      <c r="F201" s="48" t="s">
        <v>124</v>
      </c>
      <c r="G201" s="48" t="s">
        <v>124</v>
      </c>
      <c r="H201" s="48" t="s">
        <v>124</v>
      </c>
      <c r="I201" s="48" t="s">
        <v>354</v>
      </c>
    </row>
    <row r="202" spans="2:9">
      <c r="B202" s="103" t="s">
        <v>216</v>
      </c>
      <c r="C202" s="48" t="s">
        <v>124</v>
      </c>
      <c r="D202" s="48" t="s">
        <v>124</v>
      </c>
      <c r="E202" s="48" t="s">
        <v>124</v>
      </c>
      <c r="F202" s="48" t="s">
        <v>124</v>
      </c>
      <c r="G202" s="48" t="s">
        <v>124</v>
      </c>
      <c r="H202" s="48" t="s">
        <v>124</v>
      </c>
      <c r="I202" s="48" t="s">
        <v>354</v>
      </c>
    </row>
    <row r="203" spans="2:9">
      <c r="B203" s="103" t="s">
        <v>206</v>
      </c>
      <c r="C203" s="48" t="s">
        <v>124</v>
      </c>
      <c r="D203" s="48" t="s">
        <v>124</v>
      </c>
      <c r="E203" s="48" t="s">
        <v>124</v>
      </c>
      <c r="F203" s="48" t="s">
        <v>124</v>
      </c>
      <c r="G203" s="48" t="s">
        <v>124</v>
      </c>
      <c r="H203" s="48" t="s">
        <v>124</v>
      </c>
      <c r="I203" s="48" t="s">
        <v>354</v>
      </c>
    </row>
    <row r="204" spans="2:9">
      <c r="B204" s="222" t="s">
        <v>217</v>
      </c>
      <c r="C204" s="48" t="s">
        <v>124</v>
      </c>
      <c r="D204" s="48" t="s">
        <v>124</v>
      </c>
      <c r="E204" s="48" t="s">
        <v>124</v>
      </c>
      <c r="F204" s="48" t="s">
        <v>124</v>
      </c>
      <c r="G204" s="48" t="s">
        <v>124</v>
      </c>
      <c r="H204" s="48" t="s">
        <v>124</v>
      </c>
      <c r="I204" s="48" t="s">
        <v>354</v>
      </c>
    </row>
    <row r="205" spans="2:9">
      <c r="B205" s="222" t="s">
        <v>218</v>
      </c>
      <c r="C205" s="48" t="s">
        <v>124</v>
      </c>
      <c r="D205" s="48" t="s">
        <v>124</v>
      </c>
      <c r="E205" s="48" t="s">
        <v>124</v>
      </c>
      <c r="F205" s="48" t="s">
        <v>124</v>
      </c>
      <c r="G205" s="48" t="s">
        <v>124</v>
      </c>
      <c r="H205" s="48" t="s">
        <v>124</v>
      </c>
      <c r="I205" s="48" t="s">
        <v>354</v>
      </c>
    </row>
    <row r="206" spans="2:9" ht="15" thickBot="1">
      <c r="B206" s="91" t="s">
        <v>219</v>
      </c>
      <c r="C206" s="48" t="s">
        <v>124</v>
      </c>
      <c r="D206" s="48" t="s">
        <v>124</v>
      </c>
      <c r="E206" s="48" t="s">
        <v>124</v>
      </c>
      <c r="F206" s="48" t="s">
        <v>124</v>
      </c>
      <c r="G206" s="48" t="s">
        <v>124</v>
      </c>
      <c r="H206" s="48" t="s">
        <v>124</v>
      </c>
      <c r="I206" s="48" t="s">
        <v>354</v>
      </c>
    </row>
    <row r="207" spans="2:9" ht="15" thickTop="1">
      <c r="B207" s="1324" t="s">
        <v>573</v>
      </c>
      <c r="C207" s="1324"/>
      <c r="D207" s="1324"/>
      <c r="E207" s="1324"/>
      <c r="F207" s="1324"/>
      <c r="G207" s="1324"/>
      <c r="H207" s="1324"/>
      <c r="I207" s="1324"/>
    </row>
    <row r="208" spans="2:9">
      <c r="B208" s="27"/>
    </row>
    <row r="209" spans="2:9">
      <c r="B209" s="1319" t="s">
        <v>21</v>
      </c>
      <c r="C209" s="1319"/>
      <c r="D209" s="1319"/>
      <c r="E209" s="1319"/>
      <c r="F209" s="1319"/>
      <c r="G209" s="1319"/>
      <c r="H209" s="1319"/>
      <c r="I209" s="1319"/>
    </row>
    <row r="210" spans="2:9">
      <c r="B210" s="13" t="s">
        <v>20</v>
      </c>
    </row>
    <row r="211" spans="2:9">
      <c r="B211" s="26" t="s">
        <v>224</v>
      </c>
    </row>
    <row r="212" spans="2:9">
      <c r="B212" s="27"/>
    </row>
    <row r="213" spans="2:9">
      <c r="B213" s="16"/>
      <c r="C213" s="17">
        <v>2014</v>
      </c>
      <c r="D213" s="17">
        <v>2015</v>
      </c>
      <c r="E213" s="17">
        <v>2016</v>
      </c>
      <c r="F213" s="17">
        <v>2017</v>
      </c>
      <c r="G213" s="17">
        <v>2018</v>
      </c>
      <c r="H213" s="17">
        <v>2019</v>
      </c>
      <c r="I213" s="17">
        <v>2020</v>
      </c>
    </row>
    <row r="214" spans="2:9">
      <c r="B214" s="44" t="s">
        <v>197</v>
      </c>
    </row>
    <row r="215" spans="2:9">
      <c r="B215" s="103" t="s">
        <v>198</v>
      </c>
      <c r="C215" s="36">
        <v>389918.15869984351</v>
      </c>
      <c r="D215" s="36">
        <v>316197.68465752807</v>
      </c>
      <c r="E215" s="36">
        <v>298128.1319646308</v>
      </c>
      <c r="F215" s="36">
        <v>338040.73600496957</v>
      </c>
      <c r="G215" s="36">
        <v>375178.10133069981</v>
      </c>
      <c r="H215" s="36">
        <v>378339.52830481448</v>
      </c>
      <c r="I215" s="36">
        <v>394318.77324621531</v>
      </c>
    </row>
    <row r="216" spans="2:9">
      <c r="B216" s="220" t="s">
        <v>199</v>
      </c>
      <c r="C216" s="48" t="s">
        <v>124</v>
      </c>
      <c r="D216" s="48" t="s">
        <v>124</v>
      </c>
      <c r="E216" s="48" t="s">
        <v>124</v>
      </c>
      <c r="F216" s="48" t="s">
        <v>124</v>
      </c>
      <c r="G216" s="48" t="s">
        <v>124</v>
      </c>
      <c r="H216" s="48" t="s">
        <v>124</v>
      </c>
      <c r="I216" s="48" t="s">
        <v>124</v>
      </c>
    </row>
    <row r="217" spans="2:9">
      <c r="B217" s="220" t="s">
        <v>200</v>
      </c>
      <c r="C217" s="36">
        <v>389918.15869984351</v>
      </c>
      <c r="D217" s="36">
        <v>316197.68465752807</v>
      </c>
      <c r="E217" s="36">
        <v>298128.1319646308</v>
      </c>
      <c r="F217" s="36">
        <v>338040.73600496957</v>
      </c>
      <c r="G217" s="36">
        <v>375178.10133069981</v>
      </c>
      <c r="H217" s="36">
        <v>378339.52830481448</v>
      </c>
      <c r="I217" s="36">
        <v>394318.77324621531</v>
      </c>
    </row>
    <row r="218" spans="2:9">
      <c r="B218" s="221" t="s">
        <v>201</v>
      </c>
      <c r="C218" s="36">
        <v>1157.3727694915528</v>
      </c>
      <c r="D218" s="36">
        <v>950.48657281929002</v>
      </c>
      <c r="E218" s="36">
        <v>1050.3942686162598</v>
      </c>
      <c r="F218" s="36">
        <v>1263.0302331627975</v>
      </c>
      <c r="G218" s="36">
        <v>1508.9376143813283</v>
      </c>
      <c r="H218" s="36">
        <v>1419.7900444554366</v>
      </c>
      <c r="I218" s="36">
        <v>1216.2536365611138</v>
      </c>
    </row>
    <row r="219" spans="2:9">
      <c r="B219" s="93" t="s">
        <v>202</v>
      </c>
      <c r="C219" s="36">
        <v>31561.156711132244</v>
      </c>
      <c r="D219" s="36">
        <v>26126.363443761627</v>
      </c>
      <c r="E219" s="36">
        <v>26845.136741152826</v>
      </c>
      <c r="F219" s="36">
        <v>30355.244287921665</v>
      </c>
      <c r="G219" s="36">
        <v>34054.996340944199</v>
      </c>
      <c r="H219" s="36">
        <v>35563.137713807846</v>
      </c>
      <c r="I219" s="36">
        <v>30467.975891034006</v>
      </c>
    </row>
    <row r="220" spans="2:9">
      <c r="B220" s="220" t="s">
        <v>203</v>
      </c>
      <c r="C220" s="36">
        <v>12942.157061441643</v>
      </c>
      <c r="D220" s="36">
        <v>11011.131752911175</v>
      </c>
      <c r="E220" s="36">
        <v>11476.259175090679</v>
      </c>
      <c r="F220" s="36">
        <v>13112.524313043432</v>
      </c>
      <c r="G220" s="36">
        <v>14876.315067319634</v>
      </c>
      <c r="H220" s="36">
        <v>15845.040692085138</v>
      </c>
      <c r="I220" s="36">
        <v>15578.108681017828</v>
      </c>
    </row>
    <row r="221" spans="2:9">
      <c r="B221" s="220" t="s">
        <v>204</v>
      </c>
      <c r="C221" s="48" t="s">
        <v>124</v>
      </c>
      <c r="D221" s="48" t="s">
        <v>124</v>
      </c>
      <c r="E221" s="48" t="s">
        <v>124</v>
      </c>
      <c r="F221" s="48" t="s">
        <v>124</v>
      </c>
      <c r="G221" s="48" t="s">
        <v>124</v>
      </c>
      <c r="H221" s="48" t="s">
        <v>124</v>
      </c>
      <c r="I221" s="48" t="s">
        <v>124</v>
      </c>
    </row>
    <row r="222" spans="2:9">
      <c r="B222" s="220" t="s">
        <v>205</v>
      </c>
      <c r="C222" s="36">
        <v>18618.999649690602</v>
      </c>
      <c r="D222" s="36">
        <v>15115.231690850453</v>
      </c>
      <c r="E222" s="36">
        <v>15368.877566062141</v>
      </c>
      <c r="F222" s="36">
        <v>17242.71997487823</v>
      </c>
      <c r="G222" s="36">
        <v>19178.681273624563</v>
      </c>
      <c r="H222" s="36">
        <v>19718.097021722708</v>
      </c>
      <c r="I222" s="36">
        <v>14889.86721001618</v>
      </c>
    </row>
    <row r="223" spans="2:9">
      <c r="B223" s="93" t="s">
        <v>206</v>
      </c>
      <c r="C223" s="48" t="s">
        <v>124</v>
      </c>
      <c r="D223" s="48" t="s">
        <v>124</v>
      </c>
      <c r="E223" s="48" t="s">
        <v>124</v>
      </c>
      <c r="F223" s="48" t="s">
        <v>124</v>
      </c>
      <c r="G223" s="48" t="s">
        <v>124</v>
      </c>
      <c r="H223" s="48" t="s">
        <v>124</v>
      </c>
      <c r="I223" s="48" t="s">
        <v>124</v>
      </c>
    </row>
    <row r="224" spans="2:9">
      <c r="B224" s="93" t="s">
        <v>207</v>
      </c>
      <c r="C224" s="36">
        <v>146474.12693537824</v>
      </c>
      <c r="D224" s="36">
        <v>103905.74082367549</v>
      </c>
      <c r="E224" s="36">
        <v>87773.232965003161</v>
      </c>
      <c r="F224" s="36">
        <v>70800.880673635693</v>
      </c>
      <c r="G224" s="36">
        <v>63848.496973590118</v>
      </c>
      <c r="H224" s="36">
        <v>56534.207021551374</v>
      </c>
      <c r="I224" s="36">
        <v>34542.916605575527</v>
      </c>
    </row>
    <row r="225" spans="2:9">
      <c r="B225" s="37" t="s">
        <v>130</v>
      </c>
      <c r="C225" s="48" t="s">
        <v>124</v>
      </c>
      <c r="D225" s="48" t="s">
        <v>124</v>
      </c>
      <c r="E225" s="48" t="s">
        <v>124</v>
      </c>
      <c r="F225" s="48" t="s">
        <v>124</v>
      </c>
      <c r="G225" s="48" t="s">
        <v>124</v>
      </c>
      <c r="H225" s="48" t="s">
        <v>124</v>
      </c>
      <c r="I225" s="48" t="s">
        <v>124</v>
      </c>
    </row>
    <row r="226" spans="2:9">
      <c r="B226" s="37" t="s">
        <v>131</v>
      </c>
      <c r="C226" s="48" t="s">
        <v>124</v>
      </c>
      <c r="D226" s="48" t="s">
        <v>124</v>
      </c>
      <c r="E226" s="48" t="s">
        <v>124</v>
      </c>
      <c r="F226" s="48" t="s">
        <v>124</v>
      </c>
      <c r="G226" s="48" t="s">
        <v>124</v>
      </c>
      <c r="H226" s="48" t="s">
        <v>124</v>
      </c>
      <c r="I226" s="48" t="s">
        <v>124</v>
      </c>
    </row>
    <row r="227" spans="2:9">
      <c r="B227" s="103" t="s">
        <v>208</v>
      </c>
      <c r="C227" s="36"/>
      <c r="D227" s="36"/>
      <c r="E227" s="36"/>
      <c r="F227" s="36"/>
      <c r="G227" s="36"/>
      <c r="H227" s="36"/>
      <c r="I227" s="36"/>
    </row>
    <row r="228" spans="2:9">
      <c r="B228" s="103"/>
      <c r="C228" s="36"/>
      <c r="D228" s="36"/>
      <c r="E228" s="36"/>
      <c r="F228" s="36"/>
      <c r="G228" s="36"/>
      <c r="H228" s="36"/>
      <c r="I228" s="36"/>
    </row>
    <row r="229" spans="2:9">
      <c r="B229" s="103" t="s">
        <v>225</v>
      </c>
      <c r="C229" s="36">
        <v>569110.81511584553</v>
      </c>
      <c r="D229" s="36">
        <v>447180.27549778443</v>
      </c>
      <c r="E229" s="36">
        <v>413796.89593940304</v>
      </c>
      <c r="F229" s="36">
        <v>440459.89119968977</v>
      </c>
      <c r="G229" s="36">
        <v>474590.53225961543</v>
      </c>
      <c r="H229" s="36">
        <v>471856.66308462911</v>
      </c>
      <c r="I229" s="36">
        <v>460545.91937938594</v>
      </c>
    </row>
    <row r="230" spans="2:9">
      <c r="B230" s="222" t="s">
        <v>210</v>
      </c>
      <c r="C230" s="48" t="s">
        <v>124</v>
      </c>
      <c r="D230" s="48" t="s">
        <v>124</v>
      </c>
      <c r="E230" s="48" t="s">
        <v>124</v>
      </c>
      <c r="F230" s="48" t="s">
        <v>124</v>
      </c>
      <c r="G230" s="48" t="s">
        <v>124</v>
      </c>
      <c r="H230" s="48" t="s">
        <v>124</v>
      </c>
      <c r="I230" s="48" t="s">
        <v>124</v>
      </c>
    </row>
    <row r="231" spans="2:9">
      <c r="B231" s="222"/>
      <c r="C231" s="36"/>
      <c r="D231" s="36"/>
      <c r="E231" s="36"/>
      <c r="F231" s="36"/>
      <c r="G231" s="36"/>
      <c r="H231" s="36"/>
      <c r="I231" s="36"/>
    </row>
    <row r="232" spans="2:9">
      <c r="B232" s="103" t="s">
        <v>211</v>
      </c>
      <c r="C232" s="48" t="s">
        <v>124</v>
      </c>
      <c r="D232" s="48" t="s">
        <v>124</v>
      </c>
      <c r="E232" s="48" t="s">
        <v>124</v>
      </c>
      <c r="F232" s="48" t="s">
        <v>124</v>
      </c>
      <c r="G232" s="48" t="s">
        <v>124</v>
      </c>
      <c r="H232" s="48" t="s">
        <v>124</v>
      </c>
      <c r="I232" s="48" t="s">
        <v>124</v>
      </c>
    </row>
    <row r="233" spans="2:9">
      <c r="B233" s="103"/>
      <c r="C233" s="38"/>
      <c r="D233" s="38"/>
      <c r="E233" s="38"/>
      <c r="F233" s="38"/>
      <c r="G233" s="38"/>
      <c r="H233" s="38"/>
      <c r="I233" s="38"/>
    </row>
    <row r="234" spans="2:9">
      <c r="B234" s="44" t="s">
        <v>212</v>
      </c>
      <c r="C234" s="38"/>
      <c r="D234" s="38"/>
      <c r="E234" s="38"/>
      <c r="F234" s="38"/>
      <c r="G234" s="38"/>
      <c r="H234" s="38"/>
      <c r="I234" s="38"/>
    </row>
    <row r="235" spans="2:9">
      <c r="B235" s="103" t="s">
        <v>213</v>
      </c>
      <c r="C235" s="29">
        <v>82721.295259079983</v>
      </c>
      <c r="D235" s="29">
        <v>64845.521958121928</v>
      </c>
      <c r="E235" s="29">
        <v>62863.85646150785</v>
      </c>
      <c r="F235" s="29">
        <v>68832.236154235987</v>
      </c>
      <c r="G235" s="29">
        <v>73386.482292910252</v>
      </c>
      <c r="H235" s="29">
        <v>70024.972728266104</v>
      </c>
      <c r="I235" s="29">
        <v>60831.890924743762</v>
      </c>
    </row>
    <row r="236" spans="2:9">
      <c r="B236" s="222" t="s">
        <v>214</v>
      </c>
      <c r="C236" s="29">
        <v>82721.295259079983</v>
      </c>
      <c r="D236" s="29">
        <v>64845.521958121928</v>
      </c>
      <c r="E236" s="29">
        <v>62863.85646150785</v>
      </c>
      <c r="F236" s="29">
        <v>68832.236154235987</v>
      </c>
      <c r="G236" s="29">
        <v>73386.482292910252</v>
      </c>
      <c r="H236" s="29">
        <v>70024.972728266104</v>
      </c>
      <c r="I236" s="29">
        <v>60831.890924743762</v>
      </c>
    </row>
    <row r="237" spans="2:9">
      <c r="B237" s="222" t="s">
        <v>215</v>
      </c>
      <c r="C237" s="48" t="s">
        <v>124</v>
      </c>
      <c r="D237" s="48" t="s">
        <v>124</v>
      </c>
      <c r="E237" s="48" t="s">
        <v>124</v>
      </c>
      <c r="F237" s="48" t="s">
        <v>124</v>
      </c>
      <c r="G237" s="48" t="s">
        <v>124</v>
      </c>
      <c r="H237" s="48" t="s">
        <v>124</v>
      </c>
      <c r="I237" s="48" t="s">
        <v>124</v>
      </c>
    </row>
    <row r="238" spans="2:9">
      <c r="B238" s="103" t="s">
        <v>216</v>
      </c>
      <c r="C238" s="29">
        <v>37510.786332646901</v>
      </c>
      <c r="D238" s="29">
        <v>30062.316355175917</v>
      </c>
      <c r="E238" s="29">
        <v>29382.973518218914</v>
      </c>
      <c r="F238" s="29">
        <v>32264.947901665451</v>
      </c>
      <c r="G238" s="29">
        <v>34409.473913765039</v>
      </c>
      <c r="H238" s="29">
        <v>36498.739333229751</v>
      </c>
      <c r="I238" s="29">
        <v>31245.192425345958</v>
      </c>
    </row>
    <row r="239" spans="2:9">
      <c r="B239" s="103" t="s">
        <v>206</v>
      </c>
      <c r="C239" s="48" t="s">
        <v>124</v>
      </c>
      <c r="D239" s="48" t="s">
        <v>124</v>
      </c>
      <c r="E239" s="48" t="s">
        <v>124</v>
      </c>
      <c r="F239" s="48" t="s">
        <v>124</v>
      </c>
      <c r="G239" s="48" t="s">
        <v>124</v>
      </c>
      <c r="H239" s="48" t="s">
        <v>124</v>
      </c>
      <c r="I239" s="48" t="s">
        <v>124</v>
      </c>
    </row>
    <row r="240" spans="2:9">
      <c r="B240" s="222" t="s">
        <v>217</v>
      </c>
      <c r="C240" s="48" t="s">
        <v>124</v>
      </c>
      <c r="D240" s="48" t="s">
        <v>124</v>
      </c>
      <c r="E240" s="48" t="s">
        <v>124</v>
      </c>
      <c r="F240" s="48" t="s">
        <v>124</v>
      </c>
      <c r="G240" s="48" t="s">
        <v>124</v>
      </c>
      <c r="H240" s="48" t="s">
        <v>124</v>
      </c>
      <c r="I240" s="48" t="s">
        <v>124</v>
      </c>
    </row>
    <row r="241" spans="2:9">
      <c r="B241" s="222" t="s">
        <v>218</v>
      </c>
      <c r="C241" s="48" t="s">
        <v>124</v>
      </c>
      <c r="D241" s="48" t="s">
        <v>124</v>
      </c>
      <c r="E241" s="48" t="s">
        <v>124</v>
      </c>
      <c r="F241" s="48" t="s">
        <v>124</v>
      </c>
      <c r="G241" s="48" t="s">
        <v>124</v>
      </c>
      <c r="H241" s="48" t="s">
        <v>124</v>
      </c>
      <c r="I241" s="48" t="s">
        <v>124</v>
      </c>
    </row>
    <row r="242" spans="2:9">
      <c r="B242" s="222" t="s">
        <v>219</v>
      </c>
      <c r="C242" s="48" t="s">
        <v>124</v>
      </c>
      <c r="D242" s="48" t="s">
        <v>124</v>
      </c>
      <c r="E242" s="48" t="s">
        <v>124</v>
      </c>
      <c r="F242" s="48" t="s">
        <v>124</v>
      </c>
      <c r="G242" s="48" t="s">
        <v>124</v>
      </c>
      <c r="H242" s="48" t="s">
        <v>124</v>
      </c>
      <c r="I242" s="48" t="s">
        <v>124</v>
      </c>
    </row>
    <row r="243" spans="2:9">
      <c r="B243" s="222"/>
      <c r="C243" s="36"/>
      <c r="D243" s="36"/>
      <c r="E243" s="36"/>
      <c r="F243" s="36"/>
      <c r="G243" s="36"/>
      <c r="H243" s="36"/>
      <c r="I243" s="36"/>
    </row>
    <row r="244" spans="2:9" ht="26.4">
      <c r="B244" s="49" t="s">
        <v>220</v>
      </c>
      <c r="C244" s="48" t="s">
        <v>124</v>
      </c>
      <c r="D244" s="48" t="s">
        <v>124</v>
      </c>
      <c r="E244" s="48" t="s">
        <v>124</v>
      </c>
      <c r="F244" s="48" t="s">
        <v>124</v>
      </c>
      <c r="G244" s="48" t="s">
        <v>124</v>
      </c>
      <c r="H244" s="48" t="s">
        <v>124</v>
      </c>
      <c r="I244" s="48" t="s">
        <v>124</v>
      </c>
    </row>
    <row r="245" spans="2:9">
      <c r="B245" s="103" t="s">
        <v>213</v>
      </c>
      <c r="C245" s="48" t="s">
        <v>124</v>
      </c>
      <c r="D245" s="48" t="s">
        <v>124</v>
      </c>
      <c r="E245" s="48" t="s">
        <v>124</v>
      </c>
      <c r="F245" s="48" t="s">
        <v>124</v>
      </c>
      <c r="G245" s="48" t="s">
        <v>124</v>
      </c>
      <c r="H245" s="48" t="s">
        <v>124</v>
      </c>
      <c r="I245" s="48" t="s">
        <v>124</v>
      </c>
    </row>
    <row r="246" spans="2:9">
      <c r="B246" s="222" t="s">
        <v>214</v>
      </c>
      <c r="C246" s="48" t="s">
        <v>124</v>
      </c>
      <c r="D246" s="48" t="s">
        <v>124</v>
      </c>
      <c r="E246" s="48" t="s">
        <v>124</v>
      </c>
      <c r="F246" s="48" t="s">
        <v>124</v>
      </c>
      <c r="G246" s="48" t="s">
        <v>124</v>
      </c>
      <c r="H246" s="48" t="s">
        <v>124</v>
      </c>
      <c r="I246" s="48" t="s">
        <v>124</v>
      </c>
    </row>
    <row r="247" spans="2:9">
      <c r="B247" s="222" t="s">
        <v>215</v>
      </c>
      <c r="C247" s="48" t="s">
        <v>124</v>
      </c>
      <c r="D247" s="48" t="s">
        <v>124</v>
      </c>
      <c r="E247" s="48" t="s">
        <v>124</v>
      </c>
      <c r="F247" s="48" t="s">
        <v>124</v>
      </c>
      <c r="G247" s="48" t="s">
        <v>124</v>
      </c>
      <c r="H247" s="48" t="s">
        <v>124</v>
      </c>
      <c r="I247" s="48" t="s">
        <v>124</v>
      </c>
    </row>
    <row r="248" spans="2:9">
      <c r="B248" s="103" t="s">
        <v>216</v>
      </c>
      <c r="C248" s="48" t="s">
        <v>124</v>
      </c>
      <c r="D248" s="48" t="s">
        <v>124</v>
      </c>
      <c r="E248" s="48" t="s">
        <v>124</v>
      </c>
      <c r="F248" s="48" t="s">
        <v>124</v>
      </c>
      <c r="G248" s="48" t="s">
        <v>124</v>
      </c>
      <c r="H248" s="48" t="s">
        <v>124</v>
      </c>
      <c r="I248" s="48" t="s">
        <v>124</v>
      </c>
    </row>
    <row r="249" spans="2:9">
      <c r="B249" s="103" t="s">
        <v>206</v>
      </c>
      <c r="C249" s="48" t="s">
        <v>124</v>
      </c>
      <c r="D249" s="48" t="s">
        <v>124</v>
      </c>
      <c r="E249" s="48" t="s">
        <v>124</v>
      </c>
      <c r="F249" s="48" t="s">
        <v>124</v>
      </c>
      <c r="G249" s="48" t="s">
        <v>124</v>
      </c>
      <c r="H249" s="48" t="s">
        <v>124</v>
      </c>
      <c r="I249" s="48" t="s">
        <v>124</v>
      </c>
    </row>
    <row r="250" spans="2:9">
      <c r="B250" s="222" t="s">
        <v>217</v>
      </c>
      <c r="C250" s="48" t="s">
        <v>124</v>
      </c>
      <c r="D250" s="48" t="s">
        <v>124</v>
      </c>
      <c r="E250" s="48" t="s">
        <v>124</v>
      </c>
      <c r="F250" s="48" t="s">
        <v>124</v>
      </c>
      <c r="G250" s="48" t="s">
        <v>124</v>
      </c>
      <c r="H250" s="48" t="s">
        <v>124</v>
      </c>
      <c r="I250" s="48" t="s">
        <v>124</v>
      </c>
    </row>
    <row r="251" spans="2:9">
      <c r="B251" s="222" t="s">
        <v>218</v>
      </c>
      <c r="C251" s="48" t="s">
        <v>124</v>
      </c>
      <c r="D251" s="48" t="s">
        <v>124</v>
      </c>
      <c r="E251" s="48" t="s">
        <v>124</v>
      </c>
      <c r="F251" s="48" t="s">
        <v>124</v>
      </c>
      <c r="G251" s="48" t="s">
        <v>124</v>
      </c>
      <c r="H251" s="48" t="s">
        <v>124</v>
      </c>
      <c r="I251" s="48" t="s">
        <v>124</v>
      </c>
    </row>
    <row r="252" spans="2:9">
      <c r="B252" s="222" t="s">
        <v>219</v>
      </c>
      <c r="C252" s="48" t="s">
        <v>124</v>
      </c>
      <c r="D252" s="48" t="s">
        <v>124</v>
      </c>
      <c r="E252" s="48" t="s">
        <v>124</v>
      </c>
      <c r="F252" s="48" t="s">
        <v>124</v>
      </c>
      <c r="G252" s="48" t="s">
        <v>124</v>
      </c>
      <c r="H252" s="48" t="s">
        <v>124</v>
      </c>
      <c r="I252" s="48" t="s">
        <v>124</v>
      </c>
    </row>
    <row r="253" spans="2:9">
      <c r="B253" s="222"/>
      <c r="C253" s="36"/>
      <c r="D253" s="36"/>
      <c r="E253" s="36"/>
      <c r="F253" s="36"/>
      <c r="G253" s="36"/>
      <c r="H253" s="36"/>
      <c r="I253" s="36"/>
    </row>
    <row r="254" spans="2:9" ht="26.4">
      <c r="B254" s="49" t="s">
        <v>221</v>
      </c>
      <c r="C254" s="48" t="s">
        <v>124</v>
      </c>
      <c r="D254" s="48" t="s">
        <v>124</v>
      </c>
      <c r="E254" s="48" t="s">
        <v>124</v>
      </c>
      <c r="F254" s="48" t="s">
        <v>124</v>
      </c>
      <c r="G254" s="48" t="s">
        <v>124</v>
      </c>
      <c r="H254" s="48" t="s">
        <v>124</v>
      </c>
      <c r="I254" s="48" t="s">
        <v>124</v>
      </c>
    </row>
    <row r="255" spans="2:9">
      <c r="B255" s="103" t="s">
        <v>213</v>
      </c>
      <c r="C255" s="48" t="s">
        <v>124</v>
      </c>
      <c r="D255" s="48" t="s">
        <v>124</v>
      </c>
      <c r="E255" s="48" t="s">
        <v>124</v>
      </c>
      <c r="F255" s="48" t="s">
        <v>124</v>
      </c>
      <c r="G255" s="48" t="s">
        <v>124</v>
      </c>
      <c r="H255" s="48" t="s">
        <v>124</v>
      </c>
      <c r="I255" s="48" t="s">
        <v>124</v>
      </c>
    </row>
    <row r="256" spans="2:9">
      <c r="B256" s="222" t="s">
        <v>214</v>
      </c>
      <c r="C256" s="48" t="s">
        <v>124</v>
      </c>
      <c r="D256" s="48" t="s">
        <v>124</v>
      </c>
      <c r="E256" s="48" t="s">
        <v>124</v>
      </c>
      <c r="F256" s="48" t="s">
        <v>124</v>
      </c>
      <c r="G256" s="48" t="s">
        <v>124</v>
      </c>
      <c r="H256" s="48" t="s">
        <v>124</v>
      </c>
      <c r="I256" s="48" t="s">
        <v>124</v>
      </c>
    </row>
    <row r="257" spans="2:9">
      <c r="B257" s="222" t="s">
        <v>215</v>
      </c>
      <c r="C257" s="48" t="s">
        <v>124</v>
      </c>
      <c r="D257" s="48" t="s">
        <v>124</v>
      </c>
      <c r="E257" s="48" t="s">
        <v>124</v>
      </c>
      <c r="F257" s="48" t="s">
        <v>124</v>
      </c>
      <c r="G257" s="48" t="s">
        <v>124</v>
      </c>
      <c r="H257" s="48" t="s">
        <v>124</v>
      </c>
      <c r="I257" s="48" t="s">
        <v>124</v>
      </c>
    </row>
    <row r="258" spans="2:9">
      <c r="B258" s="103" t="s">
        <v>216</v>
      </c>
      <c r="C258" s="48" t="s">
        <v>124</v>
      </c>
      <c r="D258" s="48" t="s">
        <v>124</v>
      </c>
      <c r="E258" s="48" t="s">
        <v>124</v>
      </c>
      <c r="F258" s="48" t="s">
        <v>124</v>
      </c>
      <c r="G258" s="48" t="s">
        <v>124</v>
      </c>
      <c r="H258" s="48" t="s">
        <v>124</v>
      </c>
      <c r="I258" s="48" t="s">
        <v>124</v>
      </c>
    </row>
    <row r="259" spans="2:9">
      <c r="B259" s="103" t="s">
        <v>206</v>
      </c>
      <c r="C259" s="48" t="s">
        <v>124</v>
      </c>
      <c r="D259" s="48" t="s">
        <v>124</v>
      </c>
      <c r="E259" s="48" t="s">
        <v>124</v>
      </c>
      <c r="F259" s="48" t="s">
        <v>124</v>
      </c>
      <c r="G259" s="48" t="s">
        <v>124</v>
      </c>
      <c r="H259" s="48" t="s">
        <v>124</v>
      </c>
      <c r="I259" s="48" t="s">
        <v>124</v>
      </c>
    </row>
    <row r="260" spans="2:9">
      <c r="B260" s="222" t="s">
        <v>217</v>
      </c>
      <c r="C260" s="48" t="s">
        <v>124</v>
      </c>
      <c r="D260" s="48" t="s">
        <v>124</v>
      </c>
      <c r="E260" s="48" t="s">
        <v>124</v>
      </c>
      <c r="F260" s="48" t="s">
        <v>124</v>
      </c>
      <c r="G260" s="48" t="s">
        <v>124</v>
      </c>
      <c r="H260" s="48" t="s">
        <v>124</v>
      </c>
      <c r="I260" s="48" t="s">
        <v>124</v>
      </c>
    </row>
    <row r="261" spans="2:9">
      <c r="B261" s="222" t="s">
        <v>218</v>
      </c>
      <c r="C261" s="48" t="s">
        <v>124</v>
      </c>
      <c r="D261" s="48" t="s">
        <v>124</v>
      </c>
      <c r="E261" s="48" t="s">
        <v>124</v>
      </c>
      <c r="F261" s="48" t="s">
        <v>124</v>
      </c>
      <c r="G261" s="48" t="s">
        <v>124</v>
      </c>
      <c r="H261" s="48" t="s">
        <v>124</v>
      </c>
      <c r="I261" s="48" t="s">
        <v>124</v>
      </c>
    </row>
    <row r="262" spans="2:9">
      <c r="B262" s="222" t="s">
        <v>219</v>
      </c>
      <c r="C262" s="48" t="s">
        <v>124</v>
      </c>
      <c r="D262" s="48" t="s">
        <v>124</v>
      </c>
      <c r="E262" s="48" t="s">
        <v>124</v>
      </c>
      <c r="F262" s="48" t="s">
        <v>124</v>
      </c>
      <c r="G262" s="48" t="s">
        <v>124</v>
      </c>
      <c r="H262" s="48" t="s">
        <v>124</v>
      </c>
      <c r="I262" s="48" t="s">
        <v>124</v>
      </c>
    </row>
    <row r="263" spans="2:9">
      <c r="B263" s="222"/>
      <c r="C263" s="36"/>
      <c r="D263" s="36"/>
      <c r="E263" s="36"/>
      <c r="F263" s="36"/>
      <c r="G263" s="36"/>
      <c r="H263" s="36"/>
      <c r="I263" s="36"/>
    </row>
    <row r="264" spans="2:9" ht="26.4">
      <c r="B264" s="49" t="s">
        <v>222</v>
      </c>
      <c r="C264" s="48" t="s">
        <v>124</v>
      </c>
      <c r="D264" s="48" t="s">
        <v>124</v>
      </c>
      <c r="E264" s="48" t="s">
        <v>124</v>
      </c>
      <c r="F264" s="48" t="s">
        <v>124</v>
      </c>
      <c r="G264" s="48" t="s">
        <v>124</v>
      </c>
      <c r="H264" s="48" t="s">
        <v>124</v>
      </c>
      <c r="I264" s="48" t="s">
        <v>124</v>
      </c>
    </row>
    <row r="265" spans="2:9">
      <c r="B265" s="103" t="s">
        <v>213</v>
      </c>
      <c r="C265" s="48" t="s">
        <v>124</v>
      </c>
      <c r="D265" s="48" t="s">
        <v>124</v>
      </c>
      <c r="E265" s="48" t="s">
        <v>124</v>
      </c>
      <c r="F265" s="48" t="s">
        <v>124</v>
      </c>
      <c r="G265" s="48" t="s">
        <v>124</v>
      </c>
      <c r="H265" s="48" t="s">
        <v>124</v>
      </c>
      <c r="I265" s="48" t="s">
        <v>124</v>
      </c>
    </row>
    <row r="266" spans="2:9">
      <c r="B266" s="222" t="s">
        <v>214</v>
      </c>
      <c r="C266" s="48" t="s">
        <v>124</v>
      </c>
      <c r="D266" s="48" t="s">
        <v>124</v>
      </c>
      <c r="E266" s="48" t="s">
        <v>124</v>
      </c>
      <c r="F266" s="48" t="s">
        <v>124</v>
      </c>
      <c r="G266" s="48" t="s">
        <v>124</v>
      </c>
      <c r="H266" s="48" t="s">
        <v>124</v>
      </c>
      <c r="I266" s="48" t="s">
        <v>124</v>
      </c>
    </row>
    <row r="267" spans="2:9">
      <c r="B267" s="222" t="s">
        <v>215</v>
      </c>
      <c r="C267" s="48" t="s">
        <v>124</v>
      </c>
      <c r="D267" s="48" t="s">
        <v>124</v>
      </c>
      <c r="E267" s="48" t="s">
        <v>124</v>
      </c>
      <c r="F267" s="48" t="s">
        <v>124</v>
      </c>
      <c r="G267" s="48" t="s">
        <v>124</v>
      </c>
      <c r="H267" s="48" t="s">
        <v>124</v>
      </c>
      <c r="I267" s="48" t="s">
        <v>124</v>
      </c>
    </row>
    <row r="268" spans="2:9">
      <c r="B268" s="103" t="s">
        <v>216</v>
      </c>
      <c r="C268" s="48" t="s">
        <v>124</v>
      </c>
      <c r="D268" s="48" t="s">
        <v>124</v>
      </c>
      <c r="E268" s="48" t="s">
        <v>124</v>
      </c>
      <c r="F268" s="48" t="s">
        <v>124</v>
      </c>
      <c r="G268" s="48" t="s">
        <v>124</v>
      </c>
      <c r="H268" s="48" t="s">
        <v>124</v>
      </c>
      <c r="I268" s="48" t="s">
        <v>124</v>
      </c>
    </row>
    <row r="269" spans="2:9">
      <c r="B269" s="103" t="s">
        <v>206</v>
      </c>
      <c r="C269" s="48" t="s">
        <v>124</v>
      </c>
      <c r="D269" s="48" t="s">
        <v>124</v>
      </c>
      <c r="E269" s="48" t="s">
        <v>124</v>
      </c>
      <c r="F269" s="48" t="s">
        <v>124</v>
      </c>
      <c r="G269" s="48" t="s">
        <v>124</v>
      </c>
      <c r="H269" s="48" t="s">
        <v>124</v>
      </c>
      <c r="I269" s="48" t="s">
        <v>124</v>
      </c>
    </row>
    <row r="270" spans="2:9">
      <c r="B270" s="222" t="s">
        <v>217</v>
      </c>
      <c r="C270" s="48" t="s">
        <v>124</v>
      </c>
      <c r="D270" s="48" t="s">
        <v>124</v>
      </c>
      <c r="E270" s="48" t="s">
        <v>124</v>
      </c>
      <c r="F270" s="48" t="s">
        <v>124</v>
      </c>
      <c r="G270" s="48" t="s">
        <v>124</v>
      </c>
      <c r="H270" s="48" t="s">
        <v>124</v>
      </c>
      <c r="I270" s="48" t="s">
        <v>124</v>
      </c>
    </row>
    <row r="271" spans="2:9">
      <c r="B271" s="222" t="s">
        <v>218</v>
      </c>
      <c r="C271" s="48" t="s">
        <v>124</v>
      </c>
      <c r="D271" s="48" t="s">
        <v>124</v>
      </c>
      <c r="E271" s="48" t="s">
        <v>124</v>
      </c>
      <c r="F271" s="48" t="s">
        <v>124</v>
      </c>
      <c r="G271" s="48" t="s">
        <v>124</v>
      </c>
      <c r="H271" s="48" t="s">
        <v>124</v>
      </c>
      <c r="I271" s="48" t="s">
        <v>124</v>
      </c>
    </row>
    <row r="272" spans="2:9" ht="15" thickBot="1">
      <c r="B272" s="91" t="s">
        <v>219</v>
      </c>
      <c r="C272" s="48" t="s">
        <v>124</v>
      </c>
      <c r="D272" s="48" t="s">
        <v>124</v>
      </c>
      <c r="E272" s="48" t="s">
        <v>124</v>
      </c>
      <c r="F272" s="48" t="s">
        <v>124</v>
      </c>
      <c r="G272" s="48" t="s">
        <v>124</v>
      </c>
      <c r="H272" s="48" t="s">
        <v>124</v>
      </c>
      <c r="I272" s="48" t="s">
        <v>124</v>
      </c>
    </row>
    <row r="273" spans="2:9" ht="15" thickTop="1">
      <c r="B273" s="1324" t="s">
        <v>573</v>
      </c>
      <c r="C273" s="1324"/>
      <c r="D273" s="1324"/>
      <c r="E273" s="1324"/>
      <c r="F273" s="1324"/>
      <c r="G273" s="1324"/>
      <c r="H273" s="1324"/>
      <c r="I273" s="1324"/>
    </row>
    <row r="274" spans="2:9">
      <c r="B274" s="27"/>
    </row>
    <row r="275" spans="2:9">
      <c r="B275" s="1319" t="s">
        <v>24</v>
      </c>
      <c r="C275" s="1319"/>
      <c r="D275" s="1319"/>
      <c r="E275" s="1319"/>
      <c r="F275" s="1319"/>
      <c r="G275" s="1319"/>
      <c r="H275" s="1319"/>
      <c r="I275" s="1319"/>
    </row>
    <row r="276" spans="2:9">
      <c r="B276" s="13" t="s">
        <v>23</v>
      </c>
    </row>
    <row r="277" spans="2:9">
      <c r="B277" s="26" t="s">
        <v>172</v>
      </c>
    </row>
    <row r="278" spans="2:9">
      <c r="B278" s="27"/>
    </row>
    <row r="279" spans="2:9">
      <c r="B279" s="16"/>
      <c r="C279" s="17">
        <v>2014</v>
      </c>
      <c r="D279" s="17">
        <v>2015</v>
      </c>
      <c r="E279" s="17">
        <v>2016</v>
      </c>
      <c r="F279" s="17">
        <v>2017</v>
      </c>
      <c r="G279" s="17">
        <v>2018</v>
      </c>
      <c r="H279" s="17">
        <v>2019</v>
      </c>
      <c r="I279" s="17">
        <v>2020</v>
      </c>
    </row>
    <row r="280" spans="2:9">
      <c r="B280" s="44" t="s">
        <v>226</v>
      </c>
    </row>
    <row r="281" spans="2:9">
      <c r="B281" s="44"/>
    </row>
    <row r="282" spans="2:9">
      <c r="B282" s="92" t="s">
        <v>574</v>
      </c>
    </row>
    <row r="283" spans="2:9">
      <c r="B283" s="93" t="s">
        <v>228</v>
      </c>
      <c r="C283" s="94">
        <v>150</v>
      </c>
      <c r="D283" s="94">
        <v>146</v>
      </c>
      <c r="E283" s="94">
        <v>142</v>
      </c>
      <c r="F283" s="94">
        <v>139</v>
      </c>
      <c r="G283" s="94">
        <v>139</v>
      </c>
      <c r="H283" s="94">
        <v>139</v>
      </c>
      <c r="I283" s="94">
        <v>131</v>
      </c>
    </row>
    <row r="284" spans="2:9">
      <c r="B284" s="95" t="s">
        <v>229</v>
      </c>
      <c r="C284" s="94">
        <v>150</v>
      </c>
      <c r="D284" s="94">
        <v>146</v>
      </c>
      <c r="E284" s="94">
        <v>142</v>
      </c>
      <c r="F284" s="94">
        <v>139</v>
      </c>
      <c r="G284" s="94">
        <v>139</v>
      </c>
      <c r="H284" s="94">
        <v>139</v>
      </c>
      <c r="I284" s="94">
        <v>131</v>
      </c>
    </row>
    <row r="285" spans="2:9">
      <c r="B285" s="96" t="s">
        <v>162</v>
      </c>
      <c r="C285" s="94">
        <v>22</v>
      </c>
      <c r="D285" s="94">
        <v>25</v>
      </c>
      <c r="E285" s="94">
        <v>25</v>
      </c>
      <c r="F285" s="94">
        <v>25</v>
      </c>
      <c r="G285" s="94">
        <v>25</v>
      </c>
      <c r="H285" s="94">
        <v>26</v>
      </c>
      <c r="I285" s="94">
        <v>25</v>
      </c>
    </row>
    <row r="286" spans="2:9">
      <c r="B286" s="96" t="s">
        <v>230</v>
      </c>
      <c r="C286" s="94">
        <v>1</v>
      </c>
      <c r="D286" s="94">
        <v>1</v>
      </c>
      <c r="E286" s="94">
        <v>1</v>
      </c>
      <c r="F286" s="94">
        <v>1</v>
      </c>
      <c r="G286" s="94">
        <v>1</v>
      </c>
      <c r="H286" s="94">
        <v>1</v>
      </c>
      <c r="I286" s="94">
        <v>1</v>
      </c>
    </row>
    <row r="287" spans="2:9">
      <c r="B287" s="96" t="s">
        <v>231</v>
      </c>
      <c r="C287" s="94"/>
      <c r="D287" s="94"/>
      <c r="E287" s="94"/>
      <c r="F287" s="94"/>
      <c r="G287" s="94"/>
      <c r="H287" s="94"/>
      <c r="I287" s="94"/>
    </row>
    <row r="288" spans="2:9">
      <c r="B288" s="97" t="s">
        <v>232</v>
      </c>
      <c r="C288" s="94">
        <v>10</v>
      </c>
      <c r="D288" s="94">
        <v>10</v>
      </c>
      <c r="E288" s="94">
        <v>10</v>
      </c>
      <c r="F288" s="94">
        <v>10</v>
      </c>
      <c r="G288" s="94">
        <v>10</v>
      </c>
      <c r="H288" s="94">
        <v>10</v>
      </c>
      <c r="I288" s="94">
        <v>8</v>
      </c>
    </row>
    <row r="289" spans="2:9">
      <c r="B289" s="97" t="s">
        <v>233</v>
      </c>
      <c r="C289" s="94"/>
      <c r="D289" s="94"/>
      <c r="E289" s="94"/>
      <c r="F289" s="94"/>
      <c r="G289" s="94"/>
      <c r="H289" s="94"/>
      <c r="I289" s="94"/>
    </row>
    <row r="290" spans="2:9">
      <c r="B290" s="97" t="s">
        <v>234</v>
      </c>
      <c r="C290" s="94">
        <v>6</v>
      </c>
      <c r="D290" s="94">
        <v>6</v>
      </c>
      <c r="E290" s="94">
        <v>6</v>
      </c>
      <c r="F290" s="94">
        <v>6</v>
      </c>
      <c r="G290" s="94">
        <v>7</v>
      </c>
      <c r="H290" s="94">
        <v>9</v>
      </c>
      <c r="I290" s="94">
        <v>10</v>
      </c>
    </row>
    <row r="291" spans="2:9">
      <c r="B291" s="97" t="s">
        <v>235</v>
      </c>
      <c r="C291" s="94">
        <v>111</v>
      </c>
      <c r="D291" s="94">
        <v>104</v>
      </c>
      <c r="E291" s="94">
        <v>100</v>
      </c>
      <c r="F291" s="94">
        <v>97</v>
      </c>
      <c r="G291" s="94">
        <v>96</v>
      </c>
      <c r="H291" s="94">
        <v>93</v>
      </c>
      <c r="I291" s="94">
        <v>87</v>
      </c>
    </row>
    <row r="292" spans="2:9">
      <c r="B292" s="97" t="s">
        <v>236</v>
      </c>
      <c r="C292" s="94">
        <v>0</v>
      </c>
      <c r="D292" s="94">
        <v>0</v>
      </c>
      <c r="E292" s="94">
        <v>0</v>
      </c>
      <c r="F292" s="94">
        <v>0</v>
      </c>
      <c r="G292" s="94">
        <v>0</v>
      </c>
      <c r="H292" s="94">
        <v>0</v>
      </c>
      <c r="I292" s="94">
        <v>0</v>
      </c>
    </row>
    <row r="293" spans="2:9">
      <c r="B293" s="95" t="s">
        <v>237</v>
      </c>
      <c r="C293" s="94">
        <v>0</v>
      </c>
      <c r="D293" s="94">
        <v>0</v>
      </c>
      <c r="E293" s="94">
        <v>0</v>
      </c>
      <c r="F293" s="94">
        <v>0</v>
      </c>
      <c r="G293" s="94">
        <v>0</v>
      </c>
      <c r="H293" s="94">
        <v>0</v>
      </c>
      <c r="I293" s="94">
        <v>0</v>
      </c>
    </row>
    <row r="294" spans="2:9">
      <c r="B294" s="95"/>
      <c r="C294" s="94"/>
      <c r="D294" s="94"/>
      <c r="E294" s="94"/>
      <c r="F294" s="94"/>
      <c r="G294" s="94"/>
      <c r="H294" s="94"/>
      <c r="I294" s="94"/>
    </row>
    <row r="295" spans="2:9">
      <c r="B295" s="44" t="s">
        <v>241</v>
      </c>
      <c r="C295" s="94"/>
      <c r="D295" s="94"/>
      <c r="E295" s="94"/>
      <c r="F295" s="94"/>
      <c r="G295" s="94"/>
      <c r="H295" s="94"/>
      <c r="I295" s="94"/>
    </row>
    <row r="296" spans="2:9">
      <c r="B296" s="44"/>
      <c r="C296" s="94"/>
      <c r="D296" s="94"/>
      <c r="E296" s="94"/>
      <c r="F296" s="94"/>
      <c r="G296" s="94"/>
      <c r="H296" s="94"/>
      <c r="I296" s="94"/>
    </row>
    <row r="297" spans="2:9">
      <c r="B297" s="92" t="s">
        <v>575</v>
      </c>
      <c r="C297" s="94"/>
      <c r="D297" s="94"/>
      <c r="E297" s="94"/>
      <c r="F297" s="94"/>
      <c r="G297" s="94"/>
      <c r="H297" s="94"/>
      <c r="I297" s="94"/>
    </row>
    <row r="298" spans="2:9">
      <c r="B298" s="93" t="s">
        <v>228</v>
      </c>
      <c r="C298" s="99">
        <v>25</v>
      </c>
      <c r="D298" s="99">
        <v>26</v>
      </c>
      <c r="E298" s="99">
        <v>25</v>
      </c>
      <c r="F298" s="99">
        <v>25</v>
      </c>
      <c r="G298" s="99">
        <v>25</v>
      </c>
      <c r="H298" s="99">
        <v>26</v>
      </c>
      <c r="I298" s="99">
        <v>25</v>
      </c>
    </row>
    <row r="299" spans="2:9">
      <c r="B299" s="95" t="s">
        <v>229</v>
      </c>
      <c r="C299" s="101">
        <v>25</v>
      </c>
      <c r="D299" s="101">
        <v>26</v>
      </c>
      <c r="E299" s="101">
        <v>25</v>
      </c>
      <c r="F299" s="101">
        <v>25</v>
      </c>
      <c r="G299" s="101">
        <v>25</v>
      </c>
      <c r="H299" s="101">
        <v>26</v>
      </c>
      <c r="I299" s="101">
        <v>25</v>
      </c>
    </row>
    <row r="300" spans="2:9">
      <c r="B300" s="96" t="s">
        <v>162</v>
      </c>
      <c r="C300" s="101">
        <v>22</v>
      </c>
      <c r="D300" s="101">
        <v>25</v>
      </c>
      <c r="E300" s="101">
        <v>24</v>
      </c>
      <c r="F300" s="101">
        <v>24</v>
      </c>
      <c r="G300" s="101">
        <v>24</v>
      </c>
      <c r="H300" s="101">
        <v>25</v>
      </c>
      <c r="I300" s="101">
        <v>24</v>
      </c>
    </row>
    <row r="301" spans="2:9">
      <c r="B301" s="96" t="s">
        <v>230</v>
      </c>
      <c r="C301" s="102">
        <v>1</v>
      </c>
      <c r="D301" s="102">
        <v>1</v>
      </c>
      <c r="E301" s="102">
        <v>1</v>
      </c>
      <c r="F301" s="102">
        <v>1</v>
      </c>
      <c r="G301" s="102">
        <v>1</v>
      </c>
      <c r="H301" s="102">
        <v>1</v>
      </c>
      <c r="I301" s="102">
        <v>1</v>
      </c>
    </row>
    <row r="302" spans="2:9">
      <c r="B302" s="96" t="s">
        <v>231</v>
      </c>
      <c r="C302" s="102"/>
      <c r="D302" s="102"/>
      <c r="E302" s="102"/>
      <c r="F302" s="102"/>
      <c r="G302" s="102"/>
      <c r="H302" s="102"/>
      <c r="I302" s="102"/>
    </row>
    <row r="303" spans="2:9">
      <c r="B303" s="97" t="s">
        <v>232</v>
      </c>
      <c r="C303" s="102">
        <v>0</v>
      </c>
      <c r="D303" s="102">
        <v>0</v>
      </c>
      <c r="E303" s="102">
        <v>0</v>
      </c>
      <c r="F303" s="102">
        <v>0</v>
      </c>
      <c r="G303" s="102">
        <v>0</v>
      </c>
      <c r="H303" s="102">
        <v>0</v>
      </c>
      <c r="I303" s="102">
        <v>0</v>
      </c>
    </row>
    <row r="304" spans="2:9">
      <c r="B304" s="97" t="s">
        <v>233</v>
      </c>
      <c r="C304" s="102">
        <v>0</v>
      </c>
      <c r="D304" s="102">
        <v>0</v>
      </c>
      <c r="E304" s="102">
        <v>0</v>
      </c>
      <c r="F304" s="102">
        <v>0</v>
      </c>
      <c r="G304" s="102">
        <v>0</v>
      </c>
      <c r="H304" s="102">
        <v>0</v>
      </c>
      <c r="I304" s="102">
        <v>0</v>
      </c>
    </row>
    <row r="305" spans="2:9">
      <c r="B305" s="97" t="s">
        <v>234</v>
      </c>
      <c r="C305" s="102">
        <v>0</v>
      </c>
      <c r="D305" s="102">
        <v>0</v>
      </c>
      <c r="E305" s="102">
        <v>0</v>
      </c>
      <c r="F305" s="102">
        <v>0</v>
      </c>
      <c r="G305" s="102">
        <v>0</v>
      </c>
      <c r="H305" s="102">
        <v>0</v>
      </c>
      <c r="I305" s="102">
        <v>0</v>
      </c>
    </row>
    <row r="306" spans="2:9">
      <c r="B306" s="97" t="s">
        <v>235</v>
      </c>
      <c r="C306" s="102">
        <v>2</v>
      </c>
      <c r="D306" s="102">
        <v>0</v>
      </c>
      <c r="E306" s="102">
        <v>0</v>
      </c>
      <c r="F306" s="102">
        <v>0</v>
      </c>
      <c r="G306" s="102">
        <v>0</v>
      </c>
      <c r="H306" s="102">
        <v>0</v>
      </c>
      <c r="I306" s="102">
        <v>0</v>
      </c>
    </row>
    <row r="307" spans="2:9">
      <c r="B307" s="97" t="s">
        <v>236</v>
      </c>
      <c r="C307" s="102">
        <v>0</v>
      </c>
      <c r="D307" s="102">
        <v>0</v>
      </c>
      <c r="E307" s="102">
        <v>0</v>
      </c>
      <c r="F307" s="102">
        <v>0</v>
      </c>
      <c r="G307" s="102">
        <v>0</v>
      </c>
      <c r="H307" s="102">
        <v>0</v>
      </c>
      <c r="I307" s="102">
        <v>0</v>
      </c>
    </row>
    <row r="308" spans="2:9">
      <c r="B308" s="95" t="s">
        <v>237</v>
      </c>
      <c r="C308" s="100">
        <v>0</v>
      </c>
      <c r="D308" s="100">
        <v>0</v>
      </c>
      <c r="E308" s="100">
        <v>0</v>
      </c>
      <c r="F308" s="100">
        <v>0</v>
      </c>
      <c r="G308" s="100">
        <v>0</v>
      </c>
      <c r="H308" s="100">
        <v>0</v>
      </c>
      <c r="I308" s="100">
        <v>0</v>
      </c>
    </row>
    <row r="309" spans="2:9">
      <c r="B309" s="47"/>
      <c r="C309" s="94"/>
      <c r="D309" s="94"/>
      <c r="E309" s="94"/>
      <c r="F309" s="94"/>
      <c r="G309" s="94"/>
      <c r="H309" s="94"/>
      <c r="I309" s="94"/>
    </row>
    <row r="310" spans="2:9">
      <c r="B310" s="92" t="s">
        <v>576</v>
      </c>
      <c r="C310" s="94"/>
      <c r="D310" s="94"/>
      <c r="E310" s="94"/>
      <c r="F310" s="94"/>
      <c r="G310" s="94"/>
      <c r="H310" s="94"/>
      <c r="I310" s="94"/>
    </row>
    <row r="311" spans="2:9">
      <c r="B311" s="93" t="s">
        <v>228</v>
      </c>
      <c r="C311" s="99">
        <v>37</v>
      </c>
      <c r="D311" s="99">
        <v>39</v>
      </c>
      <c r="E311" s="99">
        <v>41</v>
      </c>
      <c r="F311" s="99">
        <v>41</v>
      </c>
      <c r="G311" s="99">
        <v>41</v>
      </c>
      <c r="H311" s="99">
        <v>42</v>
      </c>
      <c r="I311" s="99">
        <v>43</v>
      </c>
    </row>
    <row r="312" spans="2:9">
      <c r="B312" s="95" t="s">
        <v>229</v>
      </c>
      <c r="C312" s="101">
        <v>37</v>
      </c>
      <c r="D312" s="101">
        <v>39</v>
      </c>
      <c r="E312" s="101">
        <v>41</v>
      </c>
      <c r="F312" s="101">
        <v>41</v>
      </c>
      <c r="G312" s="101">
        <v>41</v>
      </c>
      <c r="H312" s="101">
        <v>42</v>
      </c>
      <c r="I312" s="101">
        <v>43</v>
      </c>
    </row>
    <row r="313" spans="2:9">
      <c r="B313" s="96" t="s">
        <v>162</v>
      </c>
      <c r="C313" s="101">
        <v>20</v>
      </c>
      <c r="D313" s="101">
        <v>22</v>
      </c>
      <c r="E313" s="101">
        <v>22</v>
      </c>
      <c r="F313" s="101">
        <v>23</v>
      </c>
      <c r="G313" s="101">
        <v>23</v>
      </c>
      <c r="H313" s="101">
        <v>25</v>
      </c>
      <c r="I313" s="101">
        <v>25</v>
      </c>
    </row>
    <row r="314" spans="2:9">
      <c r="B314" s="96" t="s">
        <v>230</v>
      </c>
      <c r="C314" s="102">
        <v>1</v>
      </c>
      <c r="D314" s="102">
        <v>1</v>
      </c>
      <c r="E314" s="102">
        <v>1</v>
      </c>
      <c r="F314" s="102">
        <v>1</v>
      </c>
      <c r="G314" s="102">
        <v>1</v>
      </c>
      <c r="H314" s="102">
        <v>1</v>
      </c>
      <c r="I314" s="102">
        <v>1</v>
      </c>
    </row>
    <row r="315" spans="2:9">
      <c r="B315" s="96" t="s">
        <v>231</v>
      </c>
      <c r="C315" s="102"/>
      <c r="D315" s="102"/>
      <c r="E315" s="102"/>
      <c r="F315" s="102"/>
      <c r="G315" s="102"/>
      <c r="H315" s="102"/>
      <c r="I315" s="102"/>
    </row>
    <row r="316" spans="2:9">
      <c r="B316" s="97" t="s">
        <v>232</v>
      </c>
      <c r="C316" s="102">
        <v>1</v>
      </c>
      <c r="D316" s="102">
        <v>2</v>
      </c>
      <c r="E316" s="102">
        <v>2</v>
      </c>
      <c r="F316" s="102">
        <v>2</v>
      </c>
      <c r="G316" s="102">
        <v>2</v>
      </c>
      <c r="H316" s="102">
        <v>2</v>
      </c>
      <c r="I316" s="102">
        <v>2</v>
      </c>
    </row>
    <row r="317" spans="2:9">
      <c r="B317" s="97" t="s">
        <v>233</v>
      </c>
      <c r="C317" s="102">
        <v>0</v>
      </c>
      <c r="D317" s="102">
        <v>0</v>
      </c>
      <c r="E317" s="102">
        <v>0</v>
      </c>
      <c r="F317" s="102">
        <v>0</v>
      </c>
      <c r="G317" s="102">
        <v>0</v>
      </c>
      <c r="H317" s="102">
        <v>0</v>
      </c>
      <c r="I317" s="102">
        <v>0</v>
      </c>
    </row>
    <row r="318" spans="2:9">
      <c r="B318" s="97" t="s">
        <v>234</v>
      </c>
      <c r="C318" s="102">
        <v>0</v>
      </c>
      <c r="D318" s="102">
        <v>0</v>
      </c>
      <c r="E318" s="102">
        <v>0</v>
      </c>
      <c r="F318" s="102">
        <v>0</v>
      </c>
      <c r="G318" s="102">
        <v>0</v>
      </c>
      <c r="H318" s="102">
        <v>0</v>
      </c>
      <c r="I318" s="102">
        <v>0</v>
      </c>
    </row>
    <row r="319" spans="2:9">
      <c r="B319" s="97" t="s">
        <v>235</v>
      </c>
      <c r="C319" s="102">
        <v>15</v>
      </c>
      <c r="D319" s="102">
        <v>14</v>
      </c>
      <c r="E319" s="102">
        <v>16</v>
      </c>
      <c r="F319" s="102">
        <v>15</v>
      </c>
      <c r="G319" s="102">
        <v>15</v>
      </c>
      <c r="H319" s="102">
        <v>14</v>
      </c>
      <c r="I319" s="102">
        <v>15</v>
      </c>
    </row>
    <row r="320" spans="2:9">
      <c r="B320" s="97" t="s">
        <v>236</v>
      </c>
      <c r="C320" s="102">
        <v>0</v>
      </c>
      <c r="D320" s="102">
        <v>0</v>
      </c>
      <c r="E320" s="102">
        <v>0</v>
      </c>
      <c r="F320" s="102">
        <v>0</v>
      </c>
      <c r="G320" s="102">
        <v>0</v>
      </c>
      <c r="H320" s="102">
        <v>0</v>
      </c>
      <c r="I320" s="102">
        <v>0</v>
      </c>
    </row>
    <row r="321" spans="2:9">
      <c r="B321" s="95" t="s">
        <v>237</v>
      </c>
      <c r="C321" s="100">
        <v>0</v>
      </c>
      <c r="D321" s="100">
        <v>0</v>
      </c>
      <c r="E321" s="100">
        <v>0</v>
      </c>
      <c r="F321" s="100">
        <v>0</v>
      </c>
      <c r="G321" s="100">
        <v>0</v>
      </c>
      <c r="H321" s="100">
        <v>0</v>
      </c>
      <c r="I321" s="100">
        <v>0</v>
      </c>
    </row>
    <row r="322" spans="2:9">
      <c r="B322" s="47"/>
      <c r="C322" s="94"/>
      <c r="D322" s="94"/>
      <c r="E322" s="94"/>
      <c r="F322" s="94"/>
      <c r="G322" s="94"/>
      <c r="H322" s="94"/>
      <c r="I322" s="94"/>
    </row>
    <row r="323" spans="2:9">
      <c r="B323" s="92" t="s">
        <v>577</v>
      </c>
      <c r="C323" s="94"/>
      <c r="D323" s="94"/>
      <c r="E323" s="94"/>
      <c r="F323" s="94"/>
      <c r="G323" s="94"/>
      <c r="H323" s="94"/>
      <c r="I323" s="94"/>
    </row>
    <row r="324" spans="2:9">
      <c r="B324" s="93" t="s">
        <v>228</v>
      </c>
      <c r="C324" s="94">
        <v>20</v>
      </c>
      <c r="D324" s="94">
        <v>20</v>
      </c>
      <c r="E324" s="94">
        <v>20</v>
      </c>
      <c r="F324" s="94">
        <v>23</v>
      </c>
      <c r="G324" s="94">
        <v>25</v>
      </c>
      <c r="H324" s="94">
        <v>27</v>
      </c>
      <c r="I324" s="94">
        <v>27</v>
      </c>
    </row>
    <row r="325" spans="2:9">
      <c r="B325" s="95" t="s">
        <v>229</v>
      </c>
      <c r="C325" s="94">
        <v>20</v>
      </c>
      <c r="D325" s="94">
        <v>20</v>
      </c>
      <c r="E325" s="94">
        <v>20</v>
      </c>
      <c r="F325" s="94">
        <v>23</v>
      </c>
      <c r="G325" s="94">
        <v>25</v>
      </c>
      <c r="H325" s="94">
        <v>27</v>
      </c>
      <c r="I325" s="94">
        <v>27</v>
      </c>
    </row>
    <row r="326" spans="2:9">
      <c r="B326" s="96" t="s">
        <v>162</v>
      </c>
      <c r="C326" s="94">
        <v>19</v>
      </c>
      <c r="D326" s="94">
        <v>19</v>
      </c>
      <c r="E326" s="94">
        <v>19</v>
      </c>
      <c r="F326" s="94">
        <v>21</v>
      </c>
      <c r="G326" s="94">
        <v>23</v>
      </c>
      <c r="H326" s="94">
        <v>24</v>
      </c>
      <c r="I326" s="94">
        <v>23</v>
      </c>
    </row>
    <row r="327" spans="2:9">
      <c r="B327" s="96" t="s">
        <v>230</v>
      </c>
      <c r="C327" s="94">
        <v>0</v>
      </c>
      <c r="D327" s="94">
        <v>0</v>
      </c>
      <c r="E327" s="94">
        <v>0</v>
      </c>
      <c r="F327" s="94">
        <v>0</v>
      </c>
      <c r="G327" s="94">
        <v>0</v>
      </c>
      <c r="H327" s="94">
        <v>0</v>
      </c>
      <c r="I327" s="94">
        <v>0</v>
      </c>
    </row>
    <row r="328" spans="2:9">
      <c r="B328" s="96" t="s">
        <v>231</v>
      </c>
      <c r="C328" s="94">
        <v>0</v>
      </c>
      <c r="D328" s="94">
        <v>0</v>
      </c>
      <c r="E328" s="94">
        <v>0</v>
      </c>
      <c r="F328" s="94">
        <v>0</v>
      </c>
      <c r="G328" s="94">
        <v>0</v>
      </c>
      <c r="H328" s="94">
        <v>0</v>
      </c>
      <c r="I328" s="94"/>
    </row>
    <row r="329" spans="2:9">
      <c r="B329" s="97" t="s">
        <v>232</v>
      </c>
      <c r="C329" s="94">
        <v>0</v>
      </c>
      <c r="D329" s="94">
        <v>0</v>
      </c>
      <c r="E329" s="94">
        <v>0</v>
      </c>
      <c r="F329" s="94">
        <v>0</v>
      </c>
      <c r="G329" s="94">
        <v>0</v>
      </c>
      <c r="H329" s="94">
        <v>0</v>
      </c>
      <c r="I329" s="94">
        <v>0</v>
      </c>
    </row>
    <row r="330" spans="2:9">
      <c r="B330" s="97" t="s">
        <v>233</v>
      </c>
      <c r="C330" s="94">
        <v>0</v>
      </c>
      <c r="D330" s="94">
        <v>0</v>
      </c>
      <c r="E330" s="94">
        <v>0</v>
      </c>
      <c r="F330" s="94">
        <v>0</v>
      </c>
      <c r="G330" s="94">
        <v>0</v>
      </c>
      <c r="H330" s="94">
        <v>0</v>
      </c>
      <c r="I330" s="94">
        <v>0</v>
      </c>
    </row>
    <row r="331" spans="2:9">
      <c r="B331" s="97" t="s">
        <v>234</v>
      </c>
      <c r="C331" s="94">
        <v>0</v>
      </c>
      <c r="D331" s="94">
        <v>0</v>
      </c>
      <c r="E331" s="94">
        <v>0</v>
      </c>
      <c r="F331" s="94">
        <v>0</v>
      </c>
      <c r="G331" s="94">
        <v>0</v>
      </c>
      <c r="H331" s="94">
        <v>0</v>
      </c>
      <c r="I331" s="94">
        <v>0</v>
      </c>
    </row>
    <row r="332" spans="2:9">
      <c r="B332" s="97" t="s">
        <v>235</v>
      </c>
      <c r="C332" s="94">
        <v>1</v>
      </c>
      <c r="D332" s="94">
        <v>1</v>
      </c>
      <c r="E332" s="94">
        <v>1</v>
      </c>
      <c r="F332" s="94">
        <v>2</v>
      </c>
      <c r="G332" s="94">
        <v>2</v>
      </c>
      <c r="H332" s="94">
        <v>3</v>
      </c>
      <c r="I332" s="94">
        <v>4</v>
      </c>
    </row>
    <row r="333" spans="2:9">
      <c r="B333" s="97" t="s">
        <v>236</v>
      </c>
      <c r="C333" s="94">
        <v>0</v>
      </c>
      <c r="D333" s="94">
        <v>0</v>
      </c>
      <c r="E333" s="94">
        <v>0</v>
      </c>
      <c r="F333" s="94">
        <v>0</v>
      </c>
      <c r="G333" s="94">
        <v>0</v>
      </c>
      <c r="H333" s="94">
        <v>0</v>
      </c>
      <c r="I333" s="94">
        <v>0</v>
      </c>
    </row>
    <row r="334" spans="2:9" ht="15" thickBot="1">
      <c r="B334" s="95" t="s">
        <v>237</v>
      </c>
      <c r="C334" s="94">
        <v>0</v>
      </c>
      <c r="D334" s="94">
        <v>0</v>
      </c>
      <c r="E334" s="94">
        <v>0</v>
      </c>
      <c r="F334" s="94">
        <v>0</v>
      </c>
      <c r="G334" s="94">
        <v>0</v>
      </c>
      <c r="H334" s="94">
        <v>0</v>
      </c>
      <c r="I334" s="94">
        <v>0</v>
      </c>
    </row>
    <row r="335" spans="2:9" ht="15" thickTop="1">
      <c r="B335" s="1324" t="s">
        <v>578</v>
      </c>
      <c r="C335" s="1324"/>
      <c r="D335" s="1324"/>
      <c r="E335" s="1324"/>
      <c r="F335" s="1324"/>
      <c r="G335" s="1324"/>
      <c r="H335" s="1324"/>
      <c r="I335" s="1324"/>
    </row>
    <row r="336" spans="2:9">
      <c r="B336" s="55"/>
      <c r="C336" s="55"/>
      <c r="D336" s="55"/>
      <c r="E336" s="55"/>
      <c r="F336" s="55"/>
      <c r="G336" s="55"/>
      <c r="H336" s="890"/>
      <c r="I336" s="890"/>
    </row>
    <row r="337" spans="2:9">
      <c r="B337" s="1319" t="s">
        <v>26</v>
      </c>
      <c r="C337" s="1319"/>
      <c r="D337" s="1319"/>
      <c r="E337" s="1319"/>
      <c r="F337" s="1319"/>
      <c r="G337" s="1319"/>
      <c r="H337" s="1319"/>
      <c r="I337" s="1319"/>
    </row>
    <row r="338" spans="2:9">
      <c r="B338" s="13" t="s">
        <v>25</v>
      </c>
    </row>
    <row r="339" spans="2:9">
      <c r="B339" s="26" t="s">
        <v>115</v>
      </c>
    </row>
    <row r="340" spans="2:9">
      <c r="B340" s="27"/>
    </row>
    <row r="341" spans="2:9">
      <c r="B341" s="16"/>
      <c r="C341" s="17">
        <v>2014</v>
      </c>
      <c r="D341" s="17">
        <v>2015</v>
      </c>
      <c r="E341" s="17">
        <v>2016</v>
      </c>
      <c r="F341" s="17">
        <v>2017</v>
      </c>
      <c r="G341" s="17">
        <v>2018</v>
      </c>
      <c r="H341" s="17">
        <v>2019</v>
      </c>
      <c r="I341" s="17">
        <v>2020</v>
      </c>
    </row>
    <row r="342" spans="2:9">
      <c r="B342" s="44" t="s">
        <v>226</v>
      </c>
      <c r="C342" s="106"/>
      <c r="D342" s="106"/>
      <c r="E342" s="106"/>
      <c r="F342" s="106"/>
      <c r="G342" s="106"/>
      <c r="H342" s="106"/>
      <c r="I342" s="106"/>
    </row>
    <row r="343" spans="2:9">
      <c r="B343" s="44"/>
      <c r="C343" s="106"/>
      <c r="D343" s="106"/>
      <c r="E343" s="106"/>
      <c r="F343" s="106"/>
      <c r="G343" s="106"/>
      <c r="H343" s="106"/>
      <c r="I343" s="106"/>
    </row>
    <row r="344" spans="2:9">
      <c r="B344" s="92" t="s">
        <v>574</v>
      </c>
      <c r="C344" s="106"/>
      <c r="D344" s="106"/>
      <c r="E344" s="106"/>
      <c r="F344" s="106"/>
      <c r="G344" s="106"/>
      <c r="H344" s="106"/>
      <c r="I344" s="106"/>
    </row>
    <row r="345" spans="2:9">
      <c r="B345" s="93" t="s">
        <v>246</v>
      </c>
      <c r="C345" s="111">
        <v>1.8470390000000001</v>
      </c>
      <c r="D345" s="111">
        <v>1.8054539999999999</v>
      </c>
      <c r="E345" s="111">
        <v>1.8630899999999999</v>
      </c>
      <c r="F345" s="111">
        <v>1.932687</v>
      </c>
      <c r="G345" s="111">
        <v>1.97</v>
      </c>
      <c r="H345" s="111">
        <v>1.653</v>
      </c>
      <c r="I345" s="111">
        <v>1.5893520000000001</v>
      </c>
    </row>
    <row r="346" spans="2:9">
      <c r="B346" s="95" t="s">
        <v>247</v>
      </c>
      <c r="C346" s="111">
        <v>1.8470390000000001</v>
      </c>
      <c r="D346" s="111">
        <v>1.8054539999999999</v>
      </c>
      <c r="E346" s="111">
        <v>1.8630899999999999</v>
      </c>
      <c r="F346" s="111">
        <v>1.932687</v>
      </c>
      <c r="G346" s="111">
        <v>1.97</v>
      </c>
      <c r="H346" s="111">
        <v>1.653</v>
      </c>
      <c r="I346" s="111">
        <v>1.5893520000000001</v>
      </c>
    </row>
    <row r="347" spans="2:9">
      <c r="B347" s="107" t="s">
        <v>248</v>
      </c>
      <c r="C347" s="275">
        <v>0</v>
      </c>
      <c r="D347" s="275">
        <v>0</v>
      </c>
      <c r="E347" s="275">
        <v>0</v>
      </c>
      <c r="F347" s="275">
        <v>0</v>
      </c>
      <c r="G347" s="275">
        <v>0</v>
      </c>
      <c r="H347" s="275">
        <v>0</v>
      </c>
      <c r="I347" s="275">
        <v>0</v>
      </c>
    </row>
    <row r="348" spans="2:9">
      <c r="B348" s="107" t="s">
        <v>249</v>
      </c>
      <c r="C348" s="275">
        <v>0</v>
      </c>
      <c r="D348" s="275">
        <v>0</v>
      </c>
      <c r="E348" s="275">
        <v>0</v>
      </c>
      <c r="F348" s="275">
        <v>0</v>
      </c>
      <c r="G348" s="275">
        <v>0</v>
      </c>
      <c r="H348" s="275">
        <v>0</v>
      </c>
      <c r="I348" s="275">
        <v>0</v>
      </c>
    </row>
    <row r="349" spans="2:9">
      <c r="B349" s="47" t="s">
        <v>253</v>
      </c>
      <c r="C349" s="276">
        <v>0.2063888233428568</v>
      </c>
      <c r="D349" s="276">
        <v>0.330544793158636</v>
      </c>
      <c r="E349" s="276">
        <v>0.29358272858104001</v>
      </c>
      <c r="F349" s="276">
        <v>0.32879999999999998</v>
      </c>
      <c r="G349" s="276">
        <v>0.33</v>
      </c>
      <c r="H349" s="276">
        <v>0.28520000000000001</v>
      </c>
      <c r="I349" s="276">
        <v>0.27213311552752728</v>
      </c>
    </row>
    <row r="350" spans="2:9">
      <c r="B350" s="97"/>
      <c r="C350" s="110"/>
      <c r="D350" s="110"/>
      <c r="E350" s="110"/>
      <c r="F350" s="110"/>
      <c r="G350" s="110"/>
      <c r="H350" s="110"/>
      <c r="I350" s="110"/>
    </row>
    <row r="351" spans="2:9">
      <c r="B351" s="44" t="s">
        <v>241</v>
      </c>
      <c r="C351" s="106"/>
      <c r="D351" s="106"/>
      <c r="E351" s="106"/>
      <c r="F351" s="106"/>
      <c r="G351" s="106"/>
      <c r="H351" s="106"/>
      <c r="I351" s="106"/>
    </row>
    <row r="352" spans="2:9">
      <c r="B352" s="44"/>
      <c r="C352" s="106"/>
      <c r="D352" s="106"/>
      <c r="E352" s="106"/>
      <c r="F352" s="106"/>
      <c r="G352" s="106"/>
      <c r="H352" s="106"/>
      <c r="I352" s="106"/>
    </row>
    <row r="353" spans="2:9">
      <c r="B353" s="92" t="s">
        <v>575</v>
      </c>
      <c r="C353" s="106"/>
      <c r="D353" s="106"/>
      <c r="E353" s="106"/>
      <c r="F353" s="106"/>
      <c r="G353" s="106"/>
      <c r="H353" s="106"/>
      <c r="I353" s="106"/>
    </row>
    <row r="354" spans="2:9">
      <c r="B354" s="93" t="s">
        <v>246</v>
      </c>
      <c r="C354" s="111">
        <v>23.853919999999999</v>
      </c>
      <c r="D354" s="111">
        <v>20.9</v>
      </c>
      <c r="E354" s="111">
        <v>18.093720999999999</v>
      </c>
      <c r="F354" s="111">
        <v>13.472</v>
      </c>
      <c r="G354" s="111">
        <v>11.481999999999999</v>
      </c>
      <c r="H354" s="111">
        <v>9.9350000000000005</v>
      </c>
      <c r="I354" s="111">
        <v>5.3696149999999996</v>
      </c>
    </row>
    <row r="355" spans="2:9">
      <c r="B355" s="95" t="s">
        <v>247</v>
      </c>
      <c r="C355" s="111">
        <v>23.853919999999999</v>
      </c>
      <c r="D355" s="111">
        <v>20.9</v>
      </c>
      <c r="E355" s="111">
        <v>18.093720999999999</v>
      </c>
      <c r="F355" s="111">
        <v>13.472</v>
      </c>
      <c r="G355" s="111">
        <v>11.481999999999999</v>
      </c>
      <c r="H355" s="111">
        <v>9.9350000000000005</v>
      </c>
      <c r="I355" s="111">
        <v>5.3696149999999996</v>
      </c>
    </row>
    <row r="356" spans="2:9">
      <c r="B356" s="112" t="s">
        <v>254</v>
      </c>
      <c r="C356" s="275">
        <v>0</v>
      </c>
      <c r="D356" s="275">
        <v>0</v>
      </c>
      <c r="E356" s="275">
        <v>0</v>
      </c>
      <c r="F356" s="275">
        <v>0</v>
      </c>
      <c r="G356" s="275">
        <v>0</v>
      </c>
      <c r="H356" s="275">
        <v>0</v>
      </c>
      <c r="I356" s="275">
        <v>0</v>
      </c>
    </row>
    <row r="357" spans="2:9">
      <c r="B357" s="112" t="s">
        <v>255</v>
      </c>
      <c r="C357" s="275">
        <v>0</v>
      </c>
      <c r="D357" s="275">
        <v>0</v>
      </c>
      <c r="E357" s="275">
        <v>0</v>
      </c>
      <c r="F357" s="275">
        <v>0</v>
      </c>
      <c r="G357" s="275">
        <v>0</v>
      </c>
      <c r="H357" s="275">
        <v>0</v>
      </c>
      <c r="I357" s="275">
        <v>0</v>
      </c>
    </row>
    <row r="358" spans="2:9">
      <c r="B358" s="112" t="s">
        <v>256</v>
      </c>
      <c r="C358" s="275">
        <v>0</v>
      </c>
      <c r="D358" s="275">
        <v>0</v>
      </c>
      <c r="E358" s="275">
        <v>0</v>
      </c>
      <c r="F358" s="275">
        <v>0</v>
      </c>
      <c r="G358" s="275">
        <v>0</v>
      </c>
      <c r="H358" s="275">
        <v>0</v>
      </c>
      <c r="I358" s="275">
        <v>0</v>
      </c>
    </row>
    <row r="359" spans="2:9">
      <c r="B359" s="112" t="s">
        <v>257</v>
      </c>
      <c r="C359" s="275">
        <v>0</v>
      </c>
      <c r="D359" s="275">
        <v>0</v>
      </c>
      <c r="E359" s="275">
        <v>0</v>
      </c>
      <c r="F359" s="275">
        <v>0</v>
      </c>
      <c r="G359" s="275">
        <v>0</v>
      </c>
      <c r="H359" s="275">
        <v>0</v>
      </c>
      <c r="I359" s="275">
        <v>0</v>
      </c>
    </row>
    <row r="360" spans="2:9">
      <c r="B360" s="112" t="s">
        <v>258</v>
      </c>
      <c r="C360" s="275">
        <v>0</v>
      </c>
      <c r="D360" s="275">
        <v>0</v>
      </c>
      <c r="E360" s="275">
        <v>0</v>
      </c>
      <c r="F360" s="275">
        <v>0</v>
      </c>
      <c r="G360" s="275">
        <v>0</v>
      </c>
      <c r="H360" s="275">
        <v>0</v>
      </c>
      <c r="I360" s="275">
        <v>0</v>
      </c>
    </row>
    <row r="361" spans="2:9">
      <c r="B361" s="112" t="s">
        <v>259</v>
      </c>
      <c r="C361" s="111">
        <v>23.853919999999999</v>
      </c>
      <c r="D361" s="111">
        <v>20.9</v>
      </c>
      <c r="E361" s="111">
        <v>18.093720999999999</v>
      </c>
      <c r="F361" s="111">
        <v>13.472</v>
      </c>
      <c r="G361" s="111">
        <v>11.481999999999999</v>
      </c>
      <c r="H361" s="111">
        <v>9.9350000000000005</v>
      </c>
      <c r="I361" s="111">
        <v>5.3696149999999996</v>
      </c>
    </row>
    <row r="362" spans="2:9">
      <c r="B362" s="112" t="s">
        <v>260</v>
      </c>
      <c r="C362" s="275">
        <v>0</v>
      </c>
      <c r="D362" s="275">
        <v>0</v>
      </c>
      <c r="E362" s="275">
        <v>0</v>
      </c>
      <c r="F362" s="275">
        <v>0</v>
      </c>
      <c r="G362" s="275">
        <v>0</v>
      </c>
      <c r="H362" s="275">
        <v>0</v>
      </c>
      <c r="I362" s="275">
        <v>0</v>
      </c>
    </row>
    <row r="363" spans="2:9">
      <c r="B363" s="107" t="s">
        <v>248</v>
      </c>
      <c r="C363" s="275">
        <v>0</v>
      </c>
      <c r="D363" s="275">
        <v>0</v>
      </c>
      <c r="E363" s="275">
        <v>0</v>
      </c>
      <c r="F363" s="275">
        <v>0</v>
      </c>
      <c r="G363" s="275">
        <v>0</v>
      </c>
      <c r="H363" s="275">
        <v>0</v>
      </c>
      <c r="I363" s="275">
        <v>0</v>
      </c>
    </row>
    <row r="364" spans="2:9">
      <c r="B364" s="112" t="s">
        <v>254</v>
      </c>
      <c r="C364" s="275">
        <v>0</v>
      </c>
      <c r="D364" s="275">
        <v>0</v>
      </c>
      <c r="E364" s="275">
        <v>0</v>
      </c>
      <c r="F364" s="275">
        <v>0</v>
      </c>
      <c r="G364" s="275">
        <v>0</v>
      </c>
      <c r="H364" s="275">
        <v>0</v>
      </c>
      <c r="I364" s="275">
        <v>0</v>
      </c>
    </row>
    <row r="365" spans="2:9">
      <c r="B365" s="112" t="s">
        <v>255</v>
      </c>
      <c r="C365" s="275">
        <v>0</v>
      </c>
      <c r="D365" s="275">
        <v>0</v>
      </c>
      <c r="E365" s="275">
        <v>0</v>
      </c>
      <c r="F365" s="275">
        <v>0</v>
      </c>
      <c r="G365" s="275">
        <v>0</v>
      </c>
      <c r="H365" s="275">
        <v>0</v>
      </c>
      <c r="I365" s="275">
        <v>0</v>
      </c>
    </row>
    <row r="366" spans="2:9">
      <c r="B366" s="112" t="s">
        <v>256</v>
      </c>
      <c r="C366" s="275">
        <v>0</v>
      </c>
      <c r="D366" s="275">
        <v>0</v>
      </c>
      <c r="E366" s="275">
        <v>0</v>
      </c>
      <c r="F366" s="275">
        <v>0</v>
      </c>
      <c r="G366" s="275">
        <v>0</v>
      </c>
      <c r="H366" s="275">
        <v>0</v>
      </c>
      <c r="I366" s="275">
        <v>0</v>
      </c>
    </row>
    <row r="367" spans="2:9">
      <c r="B367" s="112" t="s">
        <v>257</v>
      </c>
      <c r="C367" s="275">
        <v>0</v>
      </c>
      <c r="D367" s="275">
        <v>0</v>
      </c>
      <c r="E367" s="275">
        <v>0</v>
      </c>
      <c r="F367" s="275">
        <v>0</v>
      </c>
      <c r="G367" s="275">
        <v>0</v>
      </c>
      <c r="H367" s="275">
        <v>0</v>
      </c>
      <c r="I367" s="275">
        <v>0</v>
      </c>
    </row>
    <row r="368" spans="2:9">
      <c r="B368" s="112" t="s">
        <v>258</v>
      </c>
      <c r="C368" s="275">
        <v>0</v>
      </c>
      <c r="D368" s="275">
        <v>0</v>
      </c>
      <c r="E368" s="275">
        <v>0</v>
      </c>
      <c r="F368" s="275">
        <v>0</v>
      </c>
      <c r="G368" s="275">
        <v>0</v>
      </c>
      <c r="H368" s="275">
        <v>0</v>
      </c>
      <c r="I368" s="275">
        <v>0</v>
      </c>
    </row>
    <row r="369" spans="2:9">
      <c r="B369" s="112" t="s">
        <v>259</v>
      </c>
      <c r="C369" s="275">
        <v>0</v>
      </c>
      <c r="D369" s="275">
        <v>0</v>
      </c>
      <c r="E369" s="275">
        <v>0</v>
      </c>
      <c r="F369" s="275">
        <v>0</v>
      </c>
      <c r="G369" s="275">
        <v>0</v>
      </c>
      <c r="H369" s="275">
        <v>0</v>
      </c>
      <c r="I369" s="275">
        <v>0</v>
      </c>
    </row>
    <row r="370" spans="2:9">
      <c r="B370" s="112" t="s">
        <v>260</v>
      </c>
      <c r="C370" s="275">
        <v>0</v>
      </c>
      <c r="D370" s="275">
        <v>0</v>
      </c>
      <c r="E370" s="275">
        <v>0</v>
      </c>
      <c r="F370" s="275">
        <v>0</v>
      </c>
      <c r="G370" s="275">
        <v>0</v>
      </c>
      <c r="H370" s="275">
        <v>0</v>
      </c>
      <c r="I370" s="275">
        <v>0</v>
      </c>
    </row>
    <row r="371" spans="2:9">
      <c r="B371" s="113" t="s">
        <v>253</v>
      </c>
      <c r="C371" s="111" t="s">
        <v>354</v>
      </c>
      <c r="D371" s="111" t="s">
        <v>354</v>
      </c>
      <c r="E371" s="111" t="s">
        <v>354</v>
      </c>
      <c r="F371" s="111">
        <v>0.73309999999999997</v>
      </c>
      <c r="G371" s="111">
        <v>0.73199999999999998</v>
      </c>
      <c r="H371" s="111">
        <v>0.7278</v>
      </c>
      <c r="I371" s="111">
        <v>0.73286837138230576</v>
      </c>
    </row>
    <row r="372" spans="2:9">
      <c r="B372" s="44"/>
      <c r="C372" s="106"/>
      <c r="D372" s="106"/>
      <c r="E372" s="106"/>
      <c r="F372" s="106"/>
      <c r="G372" s="106"/>
      <c r="H372" s="106"/>
      <c r="I372" s="106"/>
    </row>
    <row r="373" spans="2:9">
      <c r="B373" s="92" t="s">
        <v>576</v>
      </c>
      <c r="C373" s="106"/>
      <c r="D373" s="106"/>
      <c r="E373" s="106"/>
      <c r="F373" s="106"/>
      <c r="G373" s="106"/>
      <c r="H373" s="106"/>
      <c r="I373" s="106"/>
    </row>
    <row r="374" spans="2:9">
      <c r="B374" s="93" t="s">
        <v>246</v>
      </c>
      <c r="C374" s="34">
        <v>11.610922</v>
      </c>
      <c r="D374" s="34">
        <v>10.82775</v>
      </c>
      <c r="E374" s="34">
        <v>11.195679</v>
      </c>
      <c r="F374" s="34">
        <v>11.754534</v>
      </c>
      <c r="G374" s="34">
        <v>11.733000000000001</v>
      </c>
      <c r="H374" s="34">
        <v>11.451427000000001</v>
      </c>
      <c r="I374" s="34">
        <v>10.083778000000001</v>
      </c>
    </row>
    <row r="375" spans="2:9">
      <c r="B375" s="95" t="s">
        <v>247</v>
      </c>
      <c r="C375" s="34">
        <v>11.610922</v>
      </c>
      <c r="D375" s="34">
        <v>10.82775</v>
      </c>
      <c r="E375" s="34">
        <v>11.195679</v>
      </c>
      <c r="F375" s="34">
        <v>11.754534</v>
      </c>
      <c r="G375" s="34">
        <v>11.733000000000001</v>
      </c>
      <c r="H375" s="34">
        <v>11.451427000000001</v>
      </c>
      <c r="I375" s="34">
        <v>10.083778000000001</v>
      </c>
    </row>
    <row r="376" spans="2:9">
      <c r="B376" s="112" t="s">
        <v>254</v>
      </c>
      <c r="C376" s="34">
        <v>11.035981</v>
      </c>
      <c r="D376" s="34">
        <v>10.410511</v>
      </c>
      <c r="E376" s="34">
        <v>10.909837</v>
      </c>
      <c r="F376" s="34">
        <v>11.549242</v>
      </c>
      <c r="G376" s="34">
        <v>11.567335</v>
      </c>
      <c r="H376" s="34">
        <v>11.249571</v>
      </c>
      <c r="I376" s="34">
        <v>9.8175810000000006</v>
      </c>
    </row>
    <row r="377" spans="2:9">
      <c r="B377" s="112" t="s">
        <v>255</v>
      </c>
      <c r="C377" s="34">
        <v>0.57494100000000004</v>
      </c>
      <c r="D377" s="34">
        <v>0.41723900000000003</v>
      </c>
      <c r="E377" s="34">
        <v>0.28584199999999998</v>
      </c>
      <c r="F377" s="34">
        <v>0.205292</v>
      </c>
      <c r="G377" s="34">
        <v>0.16566500000000062</v>
      </c>
      <c r="H377" s="34">
        <v>0.20185600000000115</v>
      </c>
      <c r="I377" s="34">
        <v>0.26619700000000002</v>
      </c>
    </row>
    <row r="378" spans="2:9">
      <c r="B378" s="112" t="s">
        <v>256</v>
      </c>
      <c r="C378" s="275">
        <v>0</v>
      </c>
      <c r="D378" s="275">
        <v>0</v>
      </c>
      <c r="E378" s="275">
        <v>0</v>
      </c>
      <c r="F378" s="275">
        <v>0</v>
      </c>
      <c r="G378" s="275">
        <v>0</v>
      </c>
      <c r="H378" s="275">
        <v>0</v>
      </c>
      <c r="I378" s="275">
        <v>0</v>
      </c>
    </row>
    <row r="379" spans="2:9">
      <c r="B379" s="112" t="s">
        <v>257</v>
      </c>
      <c r="C379" s="275">
        <v>0</v>
      </c>
      <c r="D379" s="275">
        <v>0</v>
      </c>
      <c r="E379" s="275">
        <v>0</v>
      </c>
      <c r="F379" s="275">
        <v>0</v>
      </c>
      <c r="G379" s="275">
        <v>0</v>
      </c>
      <c r="H379" s="275">
        <v>0</v>
      </c>
      <c r="I379" s="275">
        <v>0</v>
      </c>
    </row>
    <row r="380" spans="2:9">
      <c r="B380" s="112" t="s">
        <v>258</v>
      </c>
      <c r="C380" s="275">
        <v>0</v>
      </c>
      <c r="D380" s="275">
        <v>0</v>
      </c>
      <c r="E380" s="275">
        <v>0</v>
      </c>
      <c r="F380" s="275">
        <v>0</v>
      </c>
      <c r="G380" s="275">
        <v>0</v>
      </c>
      <c r="H380" s="275">
        <v>0</v>
      </c>
      <c r="I380" s="275">
        <v>0</v>
      </c>
    </row>
    <row r="381" spans="2:9">
      <c r="B381" s="112" t="s">
        <v>259</v>
      </c>
      <c r="C381" s="275">
        <v>0</v>
      </c>
      <c r="D381" s="275">
        <v>0</v>
      </c>
      <c r="E381" s="275">
        <v>0</v>
      </c>
      <c r="F381" s="275">
        <v>0</v>
      </c>
      <c r="G381" s="275">
        <v>0</v>
      </c>
      <c r="H381" s="275">
        <v>0</v>
      </c>
      <c r="I381" s="275">
        <v>0</v>
      </c>
    </row>
    <row r="382" spans="2:9">
      <c r="B382" s="112" t="s">
        <v>260</v>
      </c>
      <c r="C382" s="275">
        <v>0</v>
      </c>
      <c r="D382" s="275">
        <v>0</v>
      </c>
      <c r="E382" s="275">
        <v>0</v>
      </c>
      <c r="F382" s="275">
        <v>0</v>
      </c>
      <c r="G382" s="275">
        <v>0</v>
      </c>
      <c r="H382" s="275">
        <v>0</v>
      </c>
      <c r="I382" s="275">
        <v>0</v>
      </c>
    </row>
    <row r="383" spans="2:9">
      <c r="B383" s="107" t="s">
        <v>248</v>
      </c>
      <c r="C383" s="275">
        <v>0</v>
      </c>
      <c r="D383" s="275">
        <v>0</v>
      </c>
      <c r="E383" s="275">
        <v>0</v>
      </c>
      <c r="F383" s="275">
        <v>0</v>
      </c>
      <c r="G383" s="275">
        <v>0</v>
      </c>
      <c r="H383" s="275">
        <v>0</v>
      </c>
      <c r="I383" s="275">
        <v>0</v>
      </c>
    </row>
    <row r="384" spans="2:9">
      <c r="B384" s="112" t="s">
        <v>254</v>
      </c>
      <c r="C384" s="275">
        <v>0</v>
      </c>
      <c r="D384" s="275">
        <v>0</v>
      </c>
      <c r="E384" s="275">
        <v>0</v>
      </c>
      <c r="F384" s="275">
        <v>0</v>
      </c>
      <c r="G384" s="275">
        <v>0</v>
      </c>
      <c r="H384" s="275">
        <v>0</v>
      </c>
      <c r="I384" s="275">
        <v>0</v>
      </c>
    </row>
    <row r="385" spans="2:9">
      <c r="B385" s="112" t="s">
        <v>255</v>
      </c>
      <c r="C385" s="275">
        <v>0</v>
      </c>
      <c r="D385" s="275">
        <v>0</v>
      </c>
      <c r="E385" s="275">
        <v>0</v>
      </c>
      <c r="F385" s="275">
        <v>0</v>
      </c>
      <c r="G385" s="275">
        <v>0</v>
      </c>
      <c r="H385" s="275">
        <v>0</v>
      </c>
      <c r="I385" s="275">
        <v>0</v>
      </c>
    </row>
    <row r="386" spans="2:9">
      <c r="B386" s="112" t="s">
        <v>256</v>
      </c>
      <c r="C386" s="275">
        <v>0</v>
      </c>
      <c r="D386" s="275">
        <v>0</v>
      </c>
      <c r="E386" s="275">
        <v>0</v>
      </c>
      <c r="F386" s="275">
        <v>0</v>
      </c>
      <c r="G386" s="275">
        <v>0</v>
      </c>
      <c r="H386" s="275">
        <v>0</v>
      </c>
      <c r="I386" s="275">
        <v>0</v>
      </c>
    </row>
    <row r="387" spans="2:9">
      <c r="B387" s="112" t="s">
        <v>257</v>
      </c>
      <c r="C387" s="275">
        <v>0</v>
      </c>
      <c r="D387" s="275">
        <v>0</v>
      </c>
      <c r="E387" s="275">
        <v>0</v>
      </c>
      <c r="F387" s="275">
        <v>0</v>
      </c>
      <c r="G387" s="275">
        <v>0</v>
      </c>
      <c r="H387" s="275">
        <v>0</v>
      </c>
      <c r="I387" s="275">
        <v>0</v>
      </c>
    </row>
    <row r="388" spans="2:9">
      <c r="B388" s="112" t="s">
        <v>258</v>
      </c>
      <c r="C388" s="275">
        <v>0</v>
      </c>
      <c r="D388" s="275">
        <v>0</v>
      </c>
      <c r="E388" s="275">
        <v>0</v>
      </c>
      <c r="F388" s="275">
        <v>0</v>
      </c>
      <c r="G388" s="275">
        <v>0</v>
      </c>
      <c r="H388" s="275">
        <v>0</v>
      </c>
      <c r="I388" s="275">
        <v>0</v>
      </c>
    </row>
    <row r="389" spans="2:9">
      <c r="B389" s="112" t="s">
        <v>259</v>
      </c>
      <c r="C389" s="275">
        <v>0</v>
      </c>
      <c r="D389" s="275">
        <v>0</v>
      </c>
      <c r="E389" s="275">
        <v>0</v>
      </c>
      <c r="F389" s="275">
        <v>0</v>
      </c>
      <c r="G389" s="275">
        <v>0</v>
      </c>
      <c r="H389" s="275">
        <v>0</v>
      </c>
      <c r="I389" s="275">
        <v>0</v>
      </c>
    </row>
    <row r="390" spans="2:9">
      <c r="B390" s="112" t="s">
        <v>260</v>
      </c>
      <c r="C390" s="275">
        <v>0</v>
      </c>
      <c r="D390" s="275">
        <v>0</v>
      </c>
      <c r="E390" s="275">
        <v>0</v>
      </c>
      <c r="F390" s="275">
        <v>0</v>
      </c>
      <c r="G390" s="275">
        <v>0</v>
      </c>
      <c r="H390" s="275">
        <v>0</v>
      </c>
      <c r="I390" s="275">
        <v>0</v>
      </c>
    </row>
    <row r="391" spans="2:9">
      <c r="B391" s="113" t="s">
        <v>253</v>
      </c>
      <c r="C391" s="277">
        <v>0.79786566475943943</v>
      </c>
      <c r="D391" s="277">
        <v>0.8659</v>
      </c>
      <c r="E391" s="277">
        <v>0.90499959850581646</v>
      </c>
      <c r="F391" s="277">
        <v>0.89100000000000001</v>
      </c>
      <c r="G391" s="277">
        <v>0.88239999999999996</v>
      </c>
      <c r="H391" s="277">
        <v>0.82169999999999999</v>
      </c>
      <c r="I391" s="277">
        <v>0.81257639745738153</v>
      </c>
    </row>
    <row r="392" spans="2:9">
      <c r="B392" s="44"/>
      <c r="C392" s="106"/>
      <c r="D392" s="106"/>
      <c r="E392" s="106"/>
      <c r="F392" s="106"/>
      <c r="G392" s="106"/>
      <c r="H392" s="106"/>
      <c r="I392" s="106"/>
    </row>
    <row r="393" spans="2:9">
      <c r="B393" s="92" t="s">
        <v>579</v>
      </c>
      <c r="C393" s="106"/>
      <c r="D393" s="106"/>
      <c r="E393" s="106"/>
      <c r="F393" s="106"/>
      <c r="G393" s="106"/>
      <c r="H393" s="106"/>
      <c r="I393" s="106"/>
    </row>
    <row r="394" spans="2:9">
      <c r="B394" s="93" t="s">
        <v>246</v>
      </c>
      <c r="C394" s="111">
        <v>135.773574</v>
      </c>
      <c r="D394" s="111">
        <v>147.91714999999999</v>
      </c>
      <c r="E394" s="111">
        <v>158.97026199999999</v>
      </c>
      <c r="F394" s="111">
        <v>174.49826200000001</v>
      </c>
      <c r="G394" s="111">
        <v>196.54626099999999</v>
      </c>
      <c r="H394" s="111">
        <v>221.95</v>
      </c>
      <c r="I394" s="111">
        <v>255.856641</v>
      </c>
    </row>
    <row r="395" spans="2:9">
      <c r="B395" s="95" t="s">
        <v>247</v>
      </c>
      <c r="C395" s="111">
        <v>135.773574</v>
      </c>
      <c r="D395" s="111">
        <v>147.91714999999999</v>
      </c>
      <c r="E395" s="111">
        <v>158.97026199999999</v>
      </c>
      <c r="F395" s="111">
        <v>174.49826200000001</v>
      </c>
      <c r="G395" s="111">
        <v>196.54626099999999</v>
      </c>
      <c r="H395" s="111">
        <v>221.95</v>
      </c>
      <c r="I395" s="111">
        <v>255.856641</v>
      </c>
    </row>
    <row r="396" spans="2:9">
      <c r="B396" s="112" t="s">
        <v>254</v>
      </c>
      <c r="C396" s="111">
        <v>130.177502</v>
      </c>
      <c r="D396" s="111">
        <v>141.70192599999999</v>
      </c>
      <c r="E396" s="111">
        <v>151.10110599999999</v>
      </c>
      <c r="F396" s="111">
        <v>164.35761600000001</v>
      </c>
      <c r="G396" s="111">
        <v>181.34458599999999</v>
      </c>
      <c r="H396" s="111">
        <v>201.43392</v>
      </c>
      <c r="I396" s="111">
        <v>241.11922200000001</v>
      </c>
    </row>
    <row r="397" spans="2:9">
      <c r="B397" s="112" t="s">
        <v>255</v>
      </c>
      <c r="C397" s="111">
        <v>5.5960720000000004</v>
      </c>
      <c r="D397" s="111">
        <v>6.2152240000000001</v>
      </c>
      <c r="E397" s="111">
        <v>7.8691560000000038</v>
      </c>
      <c r="F397" s="111">
        <v>10.140646</v>
      </c>
      <c r="G397" s="111">
        <v>15.201674999999994</v>
      </c>
      <c r="H397" s="111">
        <v>20.516079999999988</v>
      </c>
      <c r="I397" s="111">
        <v>14.737418999999989</v>
      </c>
    </row>
    <row r="398" spans="2:9">
      <c r="B398" s="112" t="s">
        <v>256</v>
      </c>
      <c r="C398" s="275">
        <v>0</v>
      </c>
      <c r="D398" s="275">
        <v>0</v>
      </c>
      <c r="E398" s="275">
        <v>0</v>
      </c>
      <c r="F398" s="275">
        <v>0</v>
      </c>
      <c r="G398" s="275">
        <v>0</v>
      </c>
      <c r="H398" s="275">
        <v>0</v>
      </c>
      <c r="I398" s="275">
        <v>0</v>
      </c>
    </row>
    <row r="399" spans="2:9">
      <c r="B399" s="112" t="s">
        <v>257</v>
      </c>
      <c r="C399" s="275">
        <v>0</v>
      </c>
      <c r="D399" s="275">
        <v>0</v>
      </c>
      <c r="E399" s="275">
        <v>0</v>
      </c>
      <c r="F399" s="275">
        <v>0</v>
      </c>
      <c r="G399" s="275">
        <v>0</v>
      </c>
      <c r="H399" s="275">
        <v>0</v>
      </c>
      <c r="I399" s="275">
        <v>0</v>
      </c>
    </row>
    <row r="400" spans="2:9">
      <c r="B400" s="112" t="s">
        <v>258</v>
      </c>
      <c r="C400" s="275">
        <v>0</v>
      </c>
      <c r="D400" s="275">
        <v>0</v>
      </c>
      <c r="E400" s="275">
        <v>0</v>
      </c>
      <c r="F400" s="275">
        <v>0</v>
      </c>
      <c r="G400" s="275">
        <v>0</v>
      </c>
      <c r="H400" s="275">
        <v>0</v>
      </c>
      <c r="I400" s="275">
        <v>0</v>
      </c>
    </row>
    <row r="401" spans="2:9">
      <c r="B401" s="112" t="s">
        <v>259</v>
      </c>
      <c r="C401" s="275">
        <v>0</v>
      </c>
      <c r="D401" s="275">
        <v>0</v>
      </c>
      <c r="E401" s="275">
        <v>0</v>
      </c>
      <c r="F401" s="275">
        <v>0</v>
      </c>
      <c r="G401" s="275">
        <v>0</v>
      </c>
      <c r="H401" s="275">
        <v>0</v>
      </c>
      <c r="I401" s="275">
        <v>0</v>
      </c>
    </row>
    <row r="402" spans="2:9">
      <c r="B402" s="112" t="s">
        <v>260</v>
      </c>
      <c r="C402" s="275">
        <v>0</v>
      </c>
      <c r="D402" s="275">
        <v>0</v>
      </c>
      <c r="E402" s="275">
        <v>0</v>
      </c>
      <c r="F402" s="275">
        <v>0</v>
      </c>
      <c r="G402" s="275">
        <v>0</v>
      </c>
      <c r="H402" s="275">
        <v>0</v>
      </c>
      <c r="I402" s="275">
        <v>0</v>
      </c>
    </row>
    <row r="403" spans="2:9">
      <c r="B403" s="107" t="s">
        <v>248</v>
      </c>
      <c r="C403" s="275">
        <v>0</v>
      </c>
      <c r="D403" s="275">
        <v>0</v>
      </c>
      <c r="E403" s="275">
        <v>0</v>
      </c>
      <c r="F403" s="275">
        <v>0</v>
      </c>
      <c r="G403" s="275">
        <v>0</v>
      </c>
      <c r="H403" s="275">
        <v>0</v>
      </c>
      <c r="I403" s="275">
        <v>0</v>
      </c>
    </row>
    <row r="404" spans="2:9">
      <c r="B404" s="112" t="s">
        <v>254</v>
      </c>
      <c r="C404" s="275">
        <v>0</v>
      </c>
      <c r="D404" s="275">
        <v>0</v>
      </c>
      <c r="E404" s="275">
        <v>0</v>
      </c>
      <c r="F404" s="275">
        <v>0</v>
      </c>
      <c r="G404" s="275">
        <v>0</v>
      </c>
      <c r="H404" s="275">
        <v>0</v>
      </c>
      <c r="I404" s="275">
        <v>0</v>
      </c>
    </row>
    <row r="405" spans="2:9">
      <c r="B405" s="112" t="s">
        <v>255</v>
      </c>
      <c r="C405" s="275">
        <v>0</v>
      </c>
      <c r="D405" s="275">
        <v>0</v>
      </c>
      <c r="E405" s="275">
        <v>0</v>
      </c>
      <c r="F405" s="275">
        <v>0</v>
      </c>
      <c r="G405" s="275">
        <v>0</v>
      </c>
      <c r="H405" s="275">
        <v>0</v>
      </c>
      <c r="I405" s="275">
        <v>0</v>
      </c>
    </row>
    <row r="406" spans="2:9">
      <c r="B406" s="112" t="s">
        <v>256</v>
      </c>
      <c r="C406" s="275">
        <v>0</v>
      </c>
      <c r="D406" s="275">
        <v>0</v>
      </c>
      <c r="E406" s="275">
        <v>0</v>
      </c>
      <c r="F406" s="275">
        <v>0</v>
      </c>
      <c r="G406" s="275">
        <v>0</v>
      </c>
      <c r="H406" s="275">
        <v>0</v>
      </c>
      <c r="I406" s="275">
        <v>0</v>
      </c>
    </row>
    <row r="407" spans="2:9">
      <c r="B407" s="112" t="s">
        <v>257</v>
      </c>
      <c r="C407" s="275">
        <v>0</v>
      </c>
      <c r="D407" s="275">
        <v>0</v>
      </c>
      <c r="E407" s="275">
        <v>0</v>
      </c>
      <c r="F407" s="275">
        <v>0</v>
      </c>
      <c r="G407" s="275">
        <v>0</v>
      </c>
      <c r="H407" s="275">
        <v>0</v>
      </c>
      <c r="I407" s="275">
        <v>0</v>
      </c>
    </row>
    <row r="408" spans="2:9">
      <c r="B408" s="112" t="s">
        <v>258</v>
      </c>
      <c r="C408" s="275">
        <v>0</v>
      </c>
      <c r="D408" s="275">
        <v>0</v>
      </c>
      <c r="E408" s="275">
        <v>0</v>
      </c>
      <c r="F408" s="275">
        <v>0</v>
      </c>
      <c r="G408" s="275">
        <v>0</v>
      </c>
      <c r="H408" s="275">
        <v>0</v>
      </c>
      <c r="I408" s="275">
        <v>0</v>
      </c>
    </row>
    <row r="409" spans="2:9">
      <c r="B409" s="112" t="s">
        <v>259</v>
      </c>
      <c r="C409" s="275">
        <v>0</v>
      </c>
      <c r="D409" s="275">
        <v>0</v>
      </c>
      <c r="E409" s="275">
        <v>0</v>
      </c>
      <c r="F409" s="275">
        <v>0</v>
      </c>
      <c r="G409" s="275">
        <v>0</v>
      </c>
      <c r="H409" s="275">
        <v>0</v>
      </c>
      <c r="I409" s="275">
        <v>0</v>
      </c>
    </row>
    <row r="410" spans="2:9">
      <c r="B410" s="112" t="s">
        <v>260</v>
      </c>
      <c r="C410" s="275">
        <v>0</v>
      </c>
      <c r="D410" s="275">
        <v>0</v>
      </c>
      <c r="E410" s="275">
        <v>0</v>
      </c>
      <c r="F410" s="275">
        <v>0</v>
      </c>
      <c r="G410" s="275">
        <v>0</v>
      </c>
      <c r="H410" s="275">
        <v>0</v>
      </c>
      <c r="I410" s="275">
        <v>0</v>
      </c>
    </row>
    <row r="411" spans="2:9" ht="15" thickBot="1">
      <c r="B411" s="113" t="s">
        <v>253</v>
      </c>
      <c r="C411" s="109">
        <v>0.68959451981815911</v>
      </c>
      <c r="D411" s="109">
        <v>0.66822194078445452</v>
      </c>
      <c r="E411" s="109">
        <v>0.66263690691749921</v>
      </c>
      <c r="F411" s="109">
        <v>0.69210000000000005</v>
      </c>
      <c r="G411" s="109">
        <v>0.7036</v>
      </c>
      <c r="H411" s="109">
        <v>0.73429999999999995</v>
      </c>
      <c r="I411" s="109">
        <v>0.72284709967380645</v>
      </c>
    </row>
    <row r="412" spans="2:9" ht="15" thickTop="1">
      <c r="B412" s="1324" t="s">
        <v>580</v>
      </c>
      <c r="C412" s="1324"/>
      <c r="D412" s="1324"/>
      <c r="E412" s="1324"/>
      <c r="F412" s="1324"/>
      <c r="G412" s="1324"/>
      <c r="H412" s="1324"/>
      <c r="I412" s="1324"/>
    </row>
    <row r="413" spans="2:9">
      <c r="B413" s="55"/>
      <c r="C413" s="55"/>
      <c r="D413" s="55"/>
      <c r="E413" s="55"/>
      <c r="F413" s="55"/>
      <c r="G413" s="55"/>
      <c r="H413" s="890"/>
      <c r="I413" s="890"/>
    </row>
    <row r="414" spans="2:9">
      <c r="B414" s="1319" t="s">
        <v>28</v>
      </c>
      <c r="C414" s="1319"/>
      <c r="D414" s="1319"/>
      <c r="E414" s="1319"/>
      <c r="F414" s="1319"/>
      <c r="G414" s="1319"/>
      <c r="H414" s="1319"/>
      <c r="I414" s="1319"/>
    </row>
    <row r="415" spans="2:9">
      <c r="B415" s="13" t="s">
        <v>27</v>
      </c>
    </row>
    <row r="416" spans="2:9">
      <c r="B416" s="26" t="s">
        <v>224</v>
      </c>
    </row>
    <row r="417" spans="2:9">
      <c r="B417" s="27"/>
    </row>
    <row r="418" spans="2:9">
      <c r="B418" s="16"/>
      <c r="C418" s="17">
        <v>2014</v>
      </c>
      <c r="D418" s="17">
        <v>2015</v>
      </c>
      <c r="E418" s="17">
        <v>2016</v>
      </c>
      <c r="F418" s="17">
        <v>2017</v>
      </c>
      <c r="G418" s="17">
        <v>2018</v>
      </c>
      <c r="H418" s="17">
        <v>2019</v>
      </c>
      <c r="I418" s="17">
        <v>2020</v>
      </c>
    </row>
    <row r="419" spans="2:9">
      <c r="B419" s="44" t="s">
        <v>226</v>
      </c>
      <c r="C419" s="106"/>
      <c r="D419" s="106"/>
      <c r="E419" s="106"/>
      <c r="F419" s="106"/>
      <c r="G419" s="106"/>
      <c r="H419" s="106"/>
      <c r="I419" s="106"/>
    </row>
    <row r="420" spans="2:9">
      <c r="B420" s="44"/>
      <c r="C420" s="106"/>
      <c r="D420" s="106"/>
      <c r="E420" s="106"/>
      <c r="F420" s="106"/>
      <c r="G420" s="106"/>
      <c r="H420" s="106"/>
      <c r="I420" s="106"/>
    </row>
    <row r="421" spans="2:9">
      <c r="B421" s="92" t="s">
        <v>574</v>
      </c>
      <c r="C421" s="106"/>
      <c r="D421" s="106"/>
      <c r="E421" s="106"/>
      <c r="F421" s="106"/>
      <c r="G421" s="106"/>
      <c r="H421" s="106"/>
      <c r="I421" s="106"/>
    </row>
    <row r="422" spans="2:9">
      <c r="B422" s="93" t="s">
        <v>246</v>
      </c>
      <c r="C422" s="34">
        <v>4381319.4563848292</v>
      </c>
      <c r="D422" s="34">
        <v>3695452.2459739232</v>
      </c>
      <c r="E422" s="34">
        <v>4196068.0155366771</v>
      </c>
      <c r="F422" s="34">
        <v>4572578.3169272998</v>
      </c>
      <c r="G422" s="34">
        <v>4574386.5308509897</v>
      </c>
      <c r="H422" s="34">
        <v>3772693.8328474071</v>
      </c>
      <c r="I422" s="34">
        <v>3937801.7198464097</v>
      </c>
    </row>
    <row r="423" spans="2:9">
      <c r="B423" s="95" t="s">
        <v>247</v>
      </c>
      <c r="C423" s="34">
        <v>4381319.4563848302</v>
      </c>
      <c r="D423" s="34">
        <v>3695452.2459739232</v>
      </c>
      <c r="E423" s="34">
        <v>4196068.0155366771</v>
      </c>
      <c r="F423" s="34">
        <v>4572578.3169272998</v>
      </c>
      <c r="G423" s="34">
        <v>4574386.5308509897</v>
      </c>
      <c r="H423" s="34">
        <v>3772693.8328474071</v>
      </c>
      <c r="I423" s="34">
        <v>3937801.7198464097</v>
      </c>
    </row>
    <row r="424" spans="2:9">
      <c r="B424" s="107" t="s">
        <v>248</v>
      </c>
      <c r="C424" s="275">
        <v>0</v>
      </c>
      <c r="D424" s="275">
        <v>0</v>
      </c>
      <c r="E424" s="275">
        <v>0</v>
      </c>
      <c r="F424" s="275">
        <v>0</v>
      </c>
      <c r="G424" s="275">
        <v>0</v>
      </c>
      <c r="H424" s="275">
        <v>0</v>
      </c>
      <c r="I424" s="275">
        <v>0</v>
      </c>
    </row>
    <row r="425" spans="2:9">
      <c r="B425" s="107" t="s">
        <v>249</v>
      </c>
      <c r="C425" s="275">
        <v>0</v>
      </c>
      <c r="D425" s="275">
        <v>0</v>
      </c>
      <c r="E425" s="275">
        <v>0</v>
      </c>
      <c r="F425" s="275">
        <v>0</v>
      </c>
      <c r="G425" s="275">
        <v>0</v>
      </c>
      <c r="H425" s="275">
        <v>0</v>
      </c>
      <c r="I425" s="275">
        <v>0</v>
      </c>
    </row>
    <row r="426" spans="2:9">
      <c r="B426" s="47" t="s">
        <v>265</v>
      </c>
      <c r="C426" s="109">
        <v>0.3581828616552859</v>
      </c>
      <c r="D426" s="109">
        <v>0.375</v>
      </c>
      <c r="E426" s="109">
        <v>0.31642239755763862</v>
      </c>
      <c r="F426" s="109">
        <v>0.36499999999999999</v>
      </c>
      <c r="G426" s="109">
        <v>0.35399999999999998</v>
      </c>
      <c r="H426" s="109">
        <v>0.35899999999999999</v>
      </c>
      <c r="I426" s="109">
        <v>0.35546992243575015</v>
      </c>
    </row>
    <row r="427" spans="2:9">
      <c r="B427" s="97"/>
    </row>
    <row r="428" spans="2:9">
      <c r="B428" s="44" t="s">
        <v>241</v>
      </c>
      <c r="C428" s="106"/>
      <c r="D428" s="106"/>
      <c r="E428" s="106"/>
      <c r="F428" s="106"/>
      <c r="G428" s="106"/>
      <c r="H428" s="106"/>
      <c r="I428" s="106"/>
    </row>
    <row r="429" spans="2:9">
      <c r="B429" s="44"/>
      <c r="C429" s="106"/>
      <c r="D429" s="106"/>
      <c r="E429" s="106"/>
      <c r="F429" s="106"/>
      <c r="G429" s="106"/>
      <c r="H429" s="106"/>
      <c r="I429" s="106"/>
    </row>
    <row r="430" spans="2:9">
      <c r="B430" s="92" t="s">
        <v>575</v>
      </c>
      <c r="C430" s="106"/>
      <c r="D430" s="106"/>
      <c r="E430" s="106"/>
      <c r="F430" s="106"/>
      <c r="G430" s="106"/>
      <c r="H430" s="106"/>
      <c r="I430" s="106"/>
    </row>
    <row r="431" spans="2:9">
      <c r="B431" s="93" t="s">
        <v>246</v>
      </c>
      <c r="C431" s="34">
        <v>146474.12693537824</v>
      </c>
      <c r="D431" s="34">
        <v>103905.74082367549</v>
      </c>
      <c r="E431" s="34">
        <v>87773.232965003161</v>
      </c>
      <c r="F431" s="34">
        <v>70800.880673635693</v>
      </c>
      <c r="G431" s="34">
        <v>63848.496973590118</v>
      </c>
      <c r="H431" s="34">
        <v>56534.207021551374</v>
      </c>
      <c r="I431" s="34">
        <v>34542.916605575527</v>
      </c>
    </row>
    <row r="432" spans="2:9">
      <c r="B432" s="95" t="s">
        <v>247</v>
      </c>
      <c r="C432" s="34">
        <v>146474.12693537824</v>
      </c>
      <c r="D432" s="34">
        <v>103905.74082367549</v>
      </c>
      <c r="E432" s="34">
        <v>87773.232965003161</v>
      </c>
      <c r="F432" s="34">
        <v>70800.880673635693</v>
      </c>
      <c r="G432" s="34">
        <v>63848.496973590118</v>
      </c>
      <c r="H432" s="34">
        <v>56534.207021551374</v>
      </c>
      <c r="I432" s="34">
        <v>34542.916605575527</v>
      </c>
    </row>
    <row r="433" spans="2:9">
      <c r="B433" s="112" t="s">
        <v>254</v>
      </c>
      <c r="C433" s="34">
        <v>0</v>
      </c>
      <c r="D433" s="34">
        <v>0</v>
      </c>
      <c r="E433" s="34">
        <v>0</v>
      </c>
      <c r="F433" s="34">
        <v>0</v>
      </c>
      <c r="G433" s="34">
        <v>0</v>
      </c>
      <c r="H433" s="34"/>
      <c r="I433" s="34">
        <v>0</v>
      </c>
    </row>
    <row r="434" spans="2:9">
      <c r="B434" s="112" t="s">
        <v>255</v>
      </c>
      <c r="C434" s="34">
        <v>0</v>
      </c>
      <c r="D434" s="34">
        <v>0</v>
      </c>
      <c r="E434" s="34">
        <v>0</v>
      </c>
      <c r="F434" s="34">
        <v>0</v>
      </c>
      <c r="G434" s="34">
        <v>0</v>
      </c>
      <c r="H434" s="34"/>
      <c r="I434" s="34">
        <v>0</v>
      </c>
    </row>
    <row r="435" spans="2:9">
      <c r="B435" s="112" t="s">
        <v>256</v>
      </c>
      <c r="C435" s="34">
        <v>0</v>
      </c>
      <c r="D435" s="34">
        <v>0</v>
      </c>
      <c r="E435" s="34">
        <v>0</v>
      </c>
      <c r="F435" s="34">
        <v>0</v>
      </c>
      <c r="G435" s="34">
        <v>0</v>
      </c>
      <c r="H435" s="34"/>
      <c r="I435" s="34">
        <v>0</v>
      </c>
    </row>
    <row r="436" spans="2:9">
      <c r="B436" s="112" t="s">
        <v>257</v>
      </c>
      <c r="C436" s="34">
        <v>0</v>
      </c>
      <c r="D436" s="34">
        <v>0</v>
      </c>
      <c r="E436" s="34">
        <v>0</v>
      </c>
      <c r="F436" s="34">
        <v>0</v>
      </c>
      <c r="G436" s="34">
        <v>0</v>
      </c>
      <c r="H436" s="34"/>
      <c r="I436" s="34">
        <v>0</v>
      </c>
    </row>
    <row r="437" spans="2:9">
      <c r="B437" s="112" t="s">
        <v>258</v>
      </c>
      <c r="C437" s="34">
        <v>0</v>
      </c>
      <c r="D437" s="34">
        <v>0</v>
      </c>
      <c r="E437" s="34">
        <v>0</v>
      </c>
      <c r="F437" s="34">
        <v>0</v>
      </c>
      <c r="G437" s="34">
        <v>0</v>
      </c>
      <c r="H437" s="34"/>
      <c r="I437" s="34">
        <v>0</v>
      </c>
    </row>
    <row r="438" spans="2:9">
      <c r="B438" s="112" t="s">
        <v>259</v>
      </c>
      <c r="C438" s="34">
        <v>146474.12693537824</v>
      </c>
      <c r="D438" s="34">
        <v>103905.74082367549</v>
      </c>
      <c r="E438" s="34">
        <v>87773.232965003161</v>
      </c>
      <c r="F438" s="34">
        <v>70800.880673635693</v>
      </c>
      <c r="G438" s="34">
        <v>63848.496973590118</v>
      </c>
      <c r="H438" s="34">
        <v>56534.207021551374</v>
      </c>
      <c r="I438" s="34">
        <v>34542.916605575527</v>
      </c>
    </row>
    <row r="439" spans="2:9">
      <c r="B439" s="112" t="s">
        <v>260</v>
      </c>
      <c r="C439" s="275">
        <v>0</v>
      </c>
      <c r="D439" s="275">
        <v>0</v>
      </c>
      <c r="E439" s="275">
        <v>0</v>
      </c>
      <c r="F439" s="275">
        <v>0</v>
      </c>
      <c r="G439" s="275">
        <v>0</v>
      </c>
      <c r="H439" s="275">
        <v>0</v>
      </c>
      <c r="I439" s="275">
        <v>0</v>
      </c>
    </row>
    <row r="440" spans="2:9">
      <c r="B440" s="107" t="s">
        <v>248</v>
      </c>
      <c r="C440" s="275">
        <v>0</v>
      </c>
      <c r="D440" s="275">
        <v>0</v>
      </c>
      <c r="E440" s="275">
        <v>0</v>
      </c>
      <c r="F440" s="275">
        <v>0</v>
      </c>
      <c r="G440" s="275">
        <v>0</v>
      </c>
      <c r="H440" s="275">
        <v>0</v>
      </c>
      <c r="I440" s="275">
        <v>0</v>
      </c>
    </row>
    <row r="441" spans="2:9">
      <c r="B441" s="112" t="s">
        <v>254</v>
      </c>
      <c r="C441" s="275">
        <v>0</v>
      </c>
      <c r="D441" s="275">
        <v>0</v>
      </c>
      <c r="E441" s="275">
        <v>0</v>
      </c>
      <c r="F441" s="275">
        <v>0</v>
      </c>
      <c r="G441" s="275">
        <v>0</v>
      </c>
      <c r="H441" s="275">
        <v>0</v>
      </c>
      <c r="I441" s="275">
        <v>0</v>
      </c>
    </row>
    <row r="442" spans="2:9">
      <c r="B442" s="112" t="s">
        <v>255</v>
      </c>
      <c r="C442" s="275">
        <v>0</v>
      </c>
      <c r="D442" s="275">
        <v>0</v>
      </c>
      <c r="E442" s="275">
        <v>0</v>
      </c>
      <c r="F442" s="275">
        <v>0</v>
      </c>
      <c r="G442" s="275">
        <v>0</v>
      </c>
      <c r="H442" s="275">
        <v>0</v>
      </c>
      <c r="I442" s="275">
        <v>0</v>
      </c>
    </row>
    <row r="443" spans="2:9">
      <c r="B443" s="112" t="s">
        <v>256</v>
      </c>
      <c r="C443" s="275">
        <v>0</v>
      </c>
      <c r="D443" s="275">
        <v>0</v>
      </c>
      <c r="E443" s="275">
        <v>0</v>
      </c>
      <c r="F443" s="275">
        <v>0</v>
      </c>
      <c r="G443" s="275">
        <v>0</v>
      </c>
      <c r="H443" s="275">
        <v>0</v>
      </c>
      <c r="I443" s="275">
        <v>0</v>
      </c>
    </row>
    <row r="444" spans="2:9">
      <c r="B444" s="112" t="s">
        <v>257</v>
      </c>
      <c r="C444" s="275">
        <v>0</v>
      </c>
      <c r="D444" s="275">
        <v>0</v>
      </c>
      <c r="E444" s="275">
        <v>0</v>
      </c>
      <c r="F444" s="275">
        <v>0</v>
      </c>
      <c r="G444" s="275">
        <v>0</v>
      </c>
      <c r="H444" s="275">
        <v>0</v>
      </c>
      <c r="I444" s="275">
        <v>0</v>
      </c>
    </row>
    <row r="445" spans="2:9">
      <c r="B445" s="112" t="s">
        <v>258</v>
      </c>
      <c r="C445" s="275">
        <v>0</v>
      </c>
      <c r="D445" s="275">
        <v>0</v>
      </c>
      <c r="E445" s="275">
        <v>0</v>
      </c>
      <c r="F445" s="275">
        <v>0</v>
      </c>
      <c r="G445" s="275">
        <v>0</v>
      </c>
      <c r="H445" s="275">
        <v>0</v>
      </c>
      <c r="I445" s="275">
        <v>0</v>
      </c>
    </row>
    <row r="446" spans="2:9">
      <c r="B446" s="112" t="s">
        <v>259</v>
      </c>
      <c r="C446" s="275">
        <v>0</v>
      </c>
      <c r="D446" s="275">
        <v>0</v>
      </c>
      <c r="E446" s="275">
        <v>0</v>
      </c>
      <c r="F446" s="275">
        <v>0</v>
      </c>
      <c r="G446" s="275">
        <v>0</v>
      </c>
      <c r="H446" s="275">
        <v>0</v>
      </c>
      <c r="I446" s="275">
        <v>0</v>
      </c>
    </row>
    <row r="447" spans="2:9">
      <c r="B447" s="112" t="s">
        <v>260</v>
      </c>
      <c r="C447" s="275">
        <v>0</v>
      </c>
      <c r="D447" s="275">
        <v>0</v>
      </c>
      <c r="E447" s="275">
        <v>0</v>
      </c>
      <c r="F447" s="275">
        <v>0</v>
      </c>
      <c r="G447" s="275">
        <v>0</v>
      </c>
      <c r="H447" s="275">
        <v>0</v>
      </c>
      <c r="I447" s="275">
        <v>0</v>
      </c>
    </row>
    <row r="448" spans="2:9">
      <c r="B448" s="113" t="s">
        <v>265</v>
      </c>
      <c r="C448" s="109">
        <v>0.72148214434495206</v>
      </c>
      <c r="D448" s="109">
        <v>0.72099999999999997</v>
      </c>
      <c r="E448" s="109">
        <v>0.72213950928136161</v>
      </c>
      <c r="F448" s="109">
        <v>0.73299999999999998</v>
      </c>
      <c r="G448" s="109">
        <v>0.71299999999999997</v>
      </c>
      <c r="H448" s="109">
        <v>0.70779999999999998</v>
      </c>
      <c r="I448" s="109">
        <v>0.70519417777369087</v>
      </c>
    </row>
    <row r="449" spans="2:9">
      <c r="B449" s="113"/>
      <c r="C449" s="114"/>
      <c r="D449" s="114"/>
      <c r="E449" s="114"/>
      <c r="F449" s="114"/>
      <c r="G449" s="114"/>
      <c r="H449" s="114"/>
      <c r="I449" s="114"/>
    </row>
    <row r="450" spans="2:9">
      <c r="B450" s="92" t="s">
        <v>576</v>
      </c>
      <c r="C450" s="106"/>
      <c r="D450" s="106"/>
      <c r="E450" s="106"/>
      <c r="F450" s="106"/>
      <c r="G450" s="106"/>
      <c r="H450" s="106"/>
      <c r="I450" s="106"/>
    </row>
    <row r="451" spans="2:9">
      <c r="B451" s="93" t="s">
        <v>246</v>
      </c>
      <c r="C451" s="34">
        <v>81805.686066737311</v>
      </c>
      <c r="D451" s="34">
        <v>63686.841654924327</v>
      </c>
      <c r="E451" s="34">
        <v>58878.801475067303</v>
      </c>
      <c r="F451" s="34">
        <v>65411.050399777625</v>
      </c>
      <c r="G451" s="34">
        <v>68444.791006431828</v>
      </c>
      <c r="H451" s="34">
        <v>66428.090507221874</v>
      </c>
      <c r="I451" s="34">
        <v>70171.391114348138</v>
      </c>
    </row>
    <row r="452" spans="2:9">
      <c r="B452" s="95" t="s">
        <v>247</v>
      </c>
      <c r="C452" s="34">
        <v>81805.686066737311</v>
      </c>
      <c r="D452" s="34">
        <v>63686.841654924327</v>
      </c>
      <c r="E452" s="34">
        <v>58878.801475067303</v>
      </c>
      <c r="F452" s="34">
        <v>65411.050399777625</v>
      </c>
      <c r="G452" s="34">
        <v>68444.791006431828</v>
      </c>
      <c r="H452" s="34">
        <v>66428.090507221874</v>
      </c>
      <c r="I452" s="34">
        <v>70171.391114348138</v>
      </c>
    </row>
    <row r="453" spans="2:9">
      <c r="B453" s="112" t="s">
        <v>254</v>
      </c>
      <c r="C453" s="34">
        <v>81591.25897194953</v>
      </c>
      <c r="D453" s="34">
        <v>63502.605162262837</v>
      </c>
      <c r="E453" s="34">
        <v>58676.500448677223</v>
      </c>
      <c r="F453" s="34">
        <v>65216.271622926652</v>
      </c>
      <c r="G453" s="34">
        <v>68271.886565921843</v>
      </c>
      <c r="H453" s="34">
        <v>66277.620879907627</v>
      </c>
      <c r="I453" s="34">
        <v>70006.409322651132</v>
      </c>
    </row>
    <row r="454" spans="2:9">
      <c r="B454" s="112" t="s">
        <v>255</v>
      </c>
      <c r="C454" s="34">
        <v>214.42709478777215</v>
      </c>
      <c r="D454" s="34">
        <v>184.23649266148914</v>
      </c>
      <c r="E454" s="34">
        <v>202.30102639008064</v>
      </c>
      <c r="F454" s="34">
        <v>194.77877685096988</v>
      </c>
      <c r="G454" s="34">
        <v>172.90444050998147</v>
      </c>
      <c r="H454" s="34">
        <v>150.46962731424358</v>
      </c>
      <c r="I454" s="34">
        <v>164.98179169701385</v>
      </c>
    </row>
    <row r="455" spans="2:9">
      <c r="B455" s="112" t="s">
        <v>256</v>
      </c>
      <c r="C455" s="275">
        <v>0</v>
      </c>
      <c r="D455" s="275">
        <v>0</v>
      </c>
      <c r="E455" s="275">
        <v>0</v>
      </c>
      <c r="F455" s="275">
        <v>0</v>
      </c>
      <c r="G455" s="275">
        <v>0</v>
      </c>
      <c r="H455" s="275">
        <v>0</v>
      </c>
      <c r="I455" s="275">
        <v>0</v>
      </c>
    </row>
    <row r="456" spans="2:9">
      <c r="B456" s="112" t="s">
        <v>257</v>
      </c>
      <c r="C456" s="275">
        <v>0</v>
      </c>
      <c r="D456" s="275">
        <v>0</v>
      </c>
      <c r="E456" s="275">
        <v>0</v>
      </c>
      <c r="F456" s="275">
        <v>0</v>
      </c>
      <c r="G456" s="275">
        <v>0</v>
      </c>
      <c r="H456" s="275">
        <v>0</v>
      </c>
      <c r="I456" s="275">
        <v>0</v>
      </c>
    </row>
    <row r="457" spans="2:9">
      <c r="B457" s="112" t="s">
        <v>258</v>
      </c>
      <c r="C457" s="275">
        <v>0</v>
      </c>
      <c r="D457" s="275">
        <v>0</v>
      </c>
      <c r="E457" s="275">
        <v>0</v>
      </c>
      <c r="F457" s="275">
        <v>0</v>
      </c>
      <c r="G457" s="275">
        <v>0</v>
      </c>
      <c r="H457" s="275">
        <v>0</v>
      </c>
      <c r="I457" s="275">
        <v>0</v>
      </c>
    </row>
    <row r="458" spans="2:9">
      <c r="B458" s="112" t="s">
        <v>259</v>
      </c>
      <c r="C458" s="275">
        <v>0</v>
      </c>
      <c r="D458" s="275">
        <v>0</v>
      </c>
      <c r="E458" s="275">
        <v>0</v>
      </c>
      <c r="F458" s="275">
        <v>0</v>
      </c>
      <c r="G458" s="275">
        <v>0</v>
      </c>
      <c r="H458" s="275">
        <v>0</v>
      </c>
      <c r="I458" s="275">
        <v>0</v>
      </c>
    </row>
    <row r="459" spans="2:9">
      <c r="B459" s="112" t="s">
        <v>260</v>
      </c>
      <c r="C459" s="275">
        <v>0</v>
      </c>
      <c r="D459" s="275">
        <v>0</v>
      </c>
      <c r="E459" s="275">
        <v>0</v>
      </c>
      <c r="F459" s="275">
        <v>0</v>
      </c>
      <c r="G459" s="275">
        <v>0</v>
      </c>
      <c r="H459" s="275">
        <v>0</v>
      </c>
      <c r="I459" s="275">
        <v>0</v>
      </c>
    </row>
    <row r="460" spans="2:9">
      <c r="B460" s="107" t="s">
        <v>248</v>
      </c>
      <c r="C460" s="275">
        <v>0</v>
      </c>
      <c r="D460" s="275">
        <v>0</v>
      </c>
      <c r="E460" s="275">
        <v>0</v>
      </c>
      <c r="F460" s="275">
        <v>0</v>
      </c>
      <c r="G460" s="275">
        <v>0</v>
      </c>
      <c r="H460" s="275">
        <v>0</v>
      </c>
      <c r="I460" s="275">
        <v>0</v>
      </c>
    </row>
    <row r="461" spans="2:9">
      <c r="B461" s="112" t="s">
        <v>254</v>
      </c>
      <c r="C461" s="275">
        <v>0</v>
      </c>
      <c r="D461" s="275">
        <v>0</v>
      </c>
      <c r="E461" s="275">
        <v>0</v>
      </c>
      <c r="F461" s="275">
        <v>0</v>
      </c>
      <c r="G461" s="275">
        <v>0</v>
      </c>
      <c r="H461" s="275">
        <v>0</v>
      </c>
      <c r="I461" s="275">
        <v>0</v>
      </c>
    </row>
    <row r="462" spans="2:9">
      <c r="B462" s="112" t="s">
        <v>255</v>
      </c>
      <c r="C462" s="275">
        <v>0</v>
      </c>
      <c r="D462" s="275">
        <v>0</v>
      </c>
      <c r="E462" s="275">
        <v>0</v>
      </c>
      <c r="F462" s="275">
        <v>0</v>
      </c>
      <c r="G462" s="275">
        <v>0</v>
      </c>
      <c r="H462" s="275">
        <v>0</v>
      </c>
      <c r="I462" s="275">
        <v>0</v>
      </c>
    </row>
    <row r="463" spans="2:9">
      <c r="B463" s="112" t="s">
        <v>256</v>
      </c>
      <c r="C463" s="275">
        <v>0</v>
      </c>
      <c r="D463" s="275">
        <v>0</v>
      </c>
      <c r="E463" s="275">
        <v>0</v>
      </c>
      <c r="F463" s="275">
        <v>0</v>
      </c>
      <c r="G463" s="275">
        <v>0</v>
      </c>
      <c r="H463" s="275">
        <v>0</v>
      </c>
      <c r="I463" s="275">
        <v>0</v>
      </c>
    </row>
    <row r="464" spans="2:9">
      <c r="B464" s="112" t="s">
        <v>257</v>
      </c>
      <c r="C464" s="275">
        <v>0</v>
      </c>
      <c r="D464" s="275">
        <v>0</v>
      </c>
      <c r="E464" s="275">
        <v>0</v>
      </c>
      <c r="F464" s="275">
        <v>0</v>
      </c>
      <c r="G464" s="275">
        <v>0</v>
      </c>
      <c r="H464" s="275">
        <v>0</v>
      </c>
      <c r="I464" s="275">
        <v>0</v>
      </c>
    </row>
    <row r="465" spans="2:9">
      <c r="B465" s="112" t="s">
        <v>258</v>
      </c>
      <c r="C465" s="275">
        <v>0</v>
      </c>
      <c r="D465" s="275">
        <v>0</v>
      </c>
      <c r="E465" s="275">
        <v>0</v>
      </c>
      <c r="F465" s="275">
        <v>0</v>
      </c>
      <c r="G465" s="275">
        <v>0</v>
      </c>
      <c r="H465" s="275">
        <v>0</v>
      </c>
      <c r="I465" s="275">
        <v>0</v>
      </c>
    </row>
    <row r="466" spans="2:9">
      <c r="B466" s="112" t="s">
        <v>259</v>
      </c>
      <c r="C466" s="275">
        <v>0</v>
      </c>
      <c r="D466" s="275">
        <v>0</v>
      </c>
      <c r="E466" s="275">
        <v>0</v>
      </c>
      <c r="F466" s="275">
        <v>0</v>
      </c>
      <c r="G466" s="275">
        <v>0</v>
      </c>
      <c r="H466" s="275">
        <v>0</v>
      </c>
      <c r="I466" s="275">
        <v>0</v>
      </c>
    </row>
    <row r="467" spans="2:9">
      <c r="B467" s="112" t="s">
        <v>260</v>
      </c>
      <c r="C467" s="275">
        <v>0</v>
      </c>
      <c r="D467" s="275">
        <v>0</v>
      </c>
      <c r="E467" s="275">
        <v>0</v>
      </c>
      <c r="F467" s="275">
        <v>0</v>
      </c>
      <c r="G467" s="275">
        <v>0</v>
      </c>
      <c r="H467" s="275">
        <v>0</v>
      </c>
      <c r="I467" s="275">
        <v>0</v>
      </c>
    </row>
    <row r="468" spans="2:9">
      <c r="B468" s="113" t="s">
        <v>265</v>
      </c>
      <c r="C468" s="109">
        <v>0.91022965000049294</v>
      </c>
      <c r="D468" s="109">
        <v>0.91814836733125871</v>
      </c>
      <c r="E468" s="109">
        <v>0.9393795586379915</v>
      </c>
      <c r="F468" s="109">
        <v>0.93969999999999998</v>
      </c>
      <c r="G468" s="109">
        <v>0.92530000000000001</v>
      </c>
      <c r="H468" s="109">
        <v>0.9365</v>
      </c>
      <c r="I468" s="109">
        <v>0.9446656155267773</v>
      </c>
    </row>
    <row r="469" spans="2:9">
      <c r="B469" s="113"/>
      <c r="C469" s="114"/>
      <c r="D469" s="114"/>
      <c r="E469" s="114"/>
      <c r="F469" s="114"/>
      <c r="G469" s="114"/>
      <c r="H469" s="114"/>
      <c r="I469" s="114"/>
    </row>
    <row r="470" spans="2:9">
      <c r="B470" s="92" t="s">
        <v>581</v>
      </c>
      <c r="C470" s="106"/>
      <c r="D470" s="106"/>
      <c r="E470" s="106"/>
      <c r="F470" s="106"/>
      <c r="G470" s="106"/>
      <c r="H470" s="106"/>
      <c r="I470" s="106"/>
    </row>
    <row r="471" spans="2:9">
      <c r="B471" s="93" t="s">
        <v>246</v>
      </c>
      <c r="C471" s="114">
        <v>309269.8454025978</v>
      </c>
      <c r="D471" s="114">
        <v>253461.32957542303</v>
      </c>
      <c r="E471" s="114">
        <v>240299.72475817974</v>
      </c>
      <c r="F471" s="114">
        <v>273892.71583835478</v>
      </c>
      <c r="G471" s="114">
        <v>308242.24793864932</v>
      </c>
      <c r="H471" s="114">
        <v>313331.22784204804</v>
      </c>
      <c r="I471" s="114">
        <v>325363.63576842827</v>
      </c>
    </row>
    <row r="472" spans="2:9">
      <c r="B472" s="95" t="s">
        <v>247</v>
      </c>
      <c r="C472" s="114">
        <v>309269.8454025978</v>
      </c>
      <c r="D472" s="114">
        <v>253461.32957542303</v>
      </c>
      <c r="E472" s="114">
        <v>240299.72475817974</v>
      </c>
      <c r="F472" s="114">
        <v>273892.71583835478</v>
      </c>
      <c r="G472" s="114">
        <v>308242.24793864932</v>
      </c>
      <c r="H472" s="114">
        <v>313331.22784204804</v>
      </c>
      <c r="I472" s="114">
        <v>325363.63576842827</v>
      </c>
    </row>
    <row r="473" spans="2:9">
      <c r="B473" s="112" t="s">
        <v>254</v>
      </c>
      <c r="C473" s="114">
        <v>308326.89972789399</v>
      </c>
      <c r="D473" s="114">
        <v>252695.07949526524</v>
      </c>
      <c r="E473" s="114">
        <v>239451.6315159536</v>
      </c>
      <c r="F473" s="114">
        <v>272824.46438204293</v>
      </c>
      <c r="G473" s="114">
        <v>306906.21476477798</v>
      </c>
      <c r="H473" s="114">
        <v>312061.90742490685</v>
      </c>
      <c r="I473" s="114">
        <v>324312.36392356415</v>
      </c>
    </row>
    <row r="474" spans="2:9">
      <c r="B474" s="112" t="s">
        <v>255</v>
      </c>
      <c r="C474" s="114">
        <v>942.94567470378081</v>
      </c>
      <c r="D474" s="114">
        <v>766.25008015780088</v>
      </c>
      <c r="E474" s="114">
        <v>848.09324222614816</v>
      </c>
      <c r="F474" s="114">
        <v>1068.2514563118275</v>
      </c>
      <c r="G474" s="114">
        <v>1336.0331738713469</v>
      </c>
      <c r="H474" s="114">
        <v>1269.320417141193</v>
      </c>
      <c r="I474" s="114">
        <v>1051.2718448640999</v>
      </c>
    </row>
    <row r="475" spans="2:9">
      <c r="B475" s="112" t="s">
        <v>256</v>
      </c>
      <c r="C475" s="275">
        <v>0</v>
      </c>
      <c r="D475" s="275">
        <v>0</v>
      </c>
      <c r="E475" s="275">
        <v>0</v>
      </c>
      <c r="F475" s="275">
        <v>0</v>
      </c>
      <c r="G475" s="275">
        <v>0</v>
      </c>
      <c r="H475" s="275"/>
      <c r="I475" s="275">
        <v>0</v>
      </c>
    </row>
    <row r="476" spans="2:9">
      <c r="B476" s="112" t="s">
        <v>257</v>
      </c>
      <c r="C476" s="275">
        <v>0</v>
      </c>
      <c r="D476" s="275">
        <v>0</v>
      </c>
      <c r="E476" s="275">
        <v>0</v>
      </c>
      <c r="F476" s="275">
        <v>0</v>
      </c>
      <c r="G476" s="275">
        <v>0</v>
      </c>
      <c r="H476" s="275"/>
      <c r="I476" s="275">
        <v>0</v>
      </c>
    </row>
    <row r="477" spans="2:9">
      <c r="B477" s="112" t="s">
        <v>258</v>
      </c>
      <c r="C477" s="275">
        <v>0</v>
      </c>
      <c r="D477" s="275">
        <v>0</v>
      </c>
      <c r="E477" s="275">
        <v>0</v>
      </c>
      <c r="F477" s="275">
        <v>0</v>
      </c>
      <c r="G477" s="275">
        <v>0</v>
      </c>
      <c r="H477" s="275">
        <v>0</v>
      </c>
      <c r="I477" s="275">
        <v>0</v>
      </c>
    </row>
    <row r="478" spans="2:9">
      <c r="B478" s="112" t="s">
        <v>259</v>
      </c>
      <c r="C478" s="275">
        <v>0</v>
      </c>
      <c r="D478" s="275">
        <v>0</v>
      </c>
      <c r="E478" s="275">
        <v>0</v>
      </c>
      <c r="F478" s="275">
        <v>0</v>
      </c>
      <c r="G478" s="275">
        <v>0</v>
      </c>
      <c r="H478" s="275">
        <v>0</v>
      </c>
      <c r="I478" s="275">
        <v>0</v>
      </c>
    </row>
    <row r="479" spans="2:9">
      <c r="B479" s="112" t="s">
        <v>260</v>
      </c>
      <c r="C479" s="275">
        <v>0</v>
      </c>
      <c r="D479" s="275">
        <v>0</v>
      </c>
      <c r="E479" s="275">
        <v>0</v>
      </c>
      <c r="F479" s="275">
        <v>0</v>
      </c>
      <c r="G479" s="275">
        <v>0</v>
      </c>
      <c r="H479" s="275">
        <v>0</v>
      </c>
      <c r="I479" s="275">
        <v>0</v>
      </c>
    </row>
    <row r="480" spans="2:9">
      <c r="B480" s="107" t="s">
        <v>248</v>
      </c>
      <c r="C480" s="275">
        <v>0</v>
      </c>
      <c r="D480" s="275">
        <v>0</v>
      </c>
      <c r="E480" s="275">
        <v>0</v>
      </c>
      <c r="F480" s="275">
        <v>0</v>
      </c>
      <c r="G480" s="275">
        <v>0</v>
      </c>
      <c r="H480" s="275">
        <v>0</v>
      </c>
      <c r="I480" s="275">
        <v>0</v>
      </c>
    </row>
    <row r="481" spans="2:9">
      <c r="B481" s="112" t="s">
        <v>254</v>
      </c>
      <c r="C481" s="275">
        <v>0</v>
      </c>
      <c r="D481" s="275">
        <v>0</v>
      </c>
      <c r="E481" s="275">
        <v>0</v>
      </c>
      <c r="F481" s="275">
        <v>0</v>
      </c>
      <c r="G481" s="275">
        <v>0</v>
      </c>
      <c r="H481" s="275">
        <v>0</v>
      </c>
      <c r="I481" s="275">
        <v>0</v>
      </c>
    </row>
    <row r="482" spans="2:9">
      <c r="B482" s="112" t="s">
        <v>255</v>
      </c>
      <c r="C482" s="275">
        <v>0</v>
      </c>
      <c r="D482" s="275">
        <v>0</v>
      </c>
      <c r="E482" s="275">
        <v>0</v>
      </c>
      <c r="F482" s="275">
        <v>0</v>
      </c>
      <c r="G482" s="275">
        <v>0</v>
      </c>
      <c r="H482" s="275">
        <v>0</v>
      </c>
      <c r="I482" s="275">
        <v>0</v>
      </c>
    </row>
    <row r="483" spans="2:9">
      <c r="B483" s="112" t="s">
        <v>256</v>
      </c>
      <c r="C483" s="275">
        <v>0</v>
      </c>
      <c r="D483" s="275">
        <v>0</v>
      </c>
      <c r="E483" s="275">
        <v>0</v>
      </c>
      <c r="F483" s="275">
        <v>0</v>
      </c>
      <c r="G483" s="275">
        <v>0</v>
      </c>
      <c r="H483" s="275">
        <v>0</v>
      </c>
      <c r="I483" s="275">
        <v>0</v>
      </c>
    </row>
    <row r="484" spans="2:9">
      <c r="B484" s="112" t="s">
        <v>257</v>
      </c>
      <c r="C484" s="275">
        <v>0</v>
      </c>
      <c r="D484" s="275">
        <v>0</v>
      </c>
      <c r="E484" s="275">
        <v>0</v>
      </c>
      <c r="F484" s="275">
        <v>0</v>
      </c>
      <c r="G484" s="275">
        <v>0</v>
      </c>
      <c r="H484" s="275">
        <v>0</v>
      </c>
      <c r="I484" s="275">
        <v>0</v>
      </c>
    </row>
    <row r="485" spans="2:9">
      <c r="B485" s="112" t="s">
        <v>258</v>
      </c>
      <c r="C485" s="275">
        <v>0</v>
      </c>
      <c r="D485" s="275">
        <v>0</v>
      </c>
      <c r="E485" s="275">
        <v>0</v>
      </c>
      <c r="F485" s="275">
        <v>0</v>
      </c>
      <c r="G485" s="275">
        <v>0</v>
      </c>
      <c r="H485" s="275">
        <v>0</v>
      </c>
      <c r="I485" s="275">
        <v>0</v>
      </c>
    </row>
    <row r="486" spans="2:9">
      <c r="B486" s="112" t="s">
        <v>259</v>
      </c>
      <c r="C486" s="275">
        <v>0</v>
      </c>
      <c r="D486" s="275">
        <v>0</v>
      </c>
      <c r="E486" s="275">
        <v>0</v>
      </c>
      <c r="F486" s="275">
        <v>0</v>
      </c>
      <c r="G486" s="275">
        <v>0</v>
      </c>
      <c r="H486" s="275">
        <v>0</v>
      </c>
      <c r="I486" s="275">
        <v>0</v>
      </c>
    </row>
    <row r="487" spans="2:9">
      <c r="B487" s="112" t="s">
        <v>260</v>
      </c>
      <c r="C487" s="275">
        <v>0</v>
      </c>
      <c r="D487" s="275">
        <v>0</v>
      </c>
      <c r="E487" s="275">
        <v>0</v>
      </c>
      <c r="F487" s="275">
        <v>0</v>
      </c>
      <c r="G487" s="275">
        <v>0</v>
      </c>
      <c r="H487" s="275">
        <v>0</v>
      </c>
      <c r="I487" s="275">
        <v>0</v>
      </c>
    </row>
    <row r="488" spans="2:9" ht="15" thickBot="1">
      <c r="B488" s="113" t="s">
        <v>265</v>
      </c>
      <c r="C488" s="109">
        <v>0.70240429238262725</v>
      </c>
      <c r="D488" s="109">
        <v>0.70279999999999998</v>
      </c>
      <c r="E488" s="109">
        <v>0.85281291134636961</v>
      </c>
      <c r="F488" s="109">
        <v>0.91</v>
      </c>
      <c r="G488" s="109">
        <v>0.74250000000000005</v>
      </c>
      <c r="H488" s="109">
        <v>0.74250000000000005</v>
      </c>
      <c r="I488" s="109">
        <v>0.74325003129789891</v>
      </c>
    </row>
    <row r="489" spans="2:9" ht="15" thickTop="1">
      <c r="B489" s="1324" t="s">
        <v>580</v>
      </c>
      <c r="C489" s="1324"/>
      <c r="D489" s="1324"/>
      <c r="E489" s="1324"/>
      <c r="F489" s="1324"/>
      <c r="G489" s="1324"/>
      <c r="H489" s="1324"/>
      <c r="I489" s="1324"/>
    </row>
    <row r="490" spans="2:9">
      <c r="B490" s="278"/>
      <c r="C490" s="278"/>
      <c r="D490" s="278"/>
      <c r="E490" s="278"/>
      <c r="F490" s="278"/>
      <c r="G490" s="278"/>
      <c r="H490" s="278"/>
      <c r="I490" s="278"/>
    </row>
    <row r="491" spans="2:9">
      <c r="B491" s="1319" t="s">
        <v>29</v>
      </c>
      <c r="C491" s="1319"/>
      <c r="D491" s="1319"/>
      <c r="E491" s="1319"/>
      <c r="F491" s="1319"/>
      <c r="G491" s="1319"/>
      <c r="H491" s="1319"/>
      <c r="I491" s="1319"/>
    </row>
    <row r="492" spans="2:9">
      <c r="B492" s="13" t="s">
        <v>267</v>
      </c>
    </row>
    <row r="493" spans="2:9">
      <c r="B493" s="26" t="s">
        <v>172</v>
      </c>
    </row>
    <row r="494" spans="2:9">
      <c r="B494" s="27"/>
    </row>
    <row r="495" spans="2:9">
      <c r="B495" s="1319" t="s">
        <v>34</v>
      </c>
      <c r="C495" s="1319"/>
      <c r="D495" s="1319"/>
      <c r="E495" s="1319"/>
      <c r="F495" s="1319"/>
      <c r="G495" s="1319"/>
      <c r="H495" s="1319"/>
      <c r="I495" s="1319"/>
    </row>
    <row r="496" spans="2:9">
      <c r="B496" s="13" t="s">
        <v>33</v>
      </c>
    </row>
    <row r="497" spans="2:9">
      <c r="B497" s="127" t="s">
        <v>172</v>
      </c>
    </row>
    <row r="498" spans="2:9">
      <c r="B498" s="128"/>
    </row>
    <row r="499" spans="2:9">
      <c r="B499" s="16"/>
      <c r="C499" s="17">
        <v>2014</v>
      </c>
      <c r="D499" s="17">
        <v>2015</v>
      </c>
      <c r="E499" s="17">
        <v>2016</v>
      </c>
      <c r="F499" s="17">
        <v>2017</v>
      </c>
      <c r="G499" s="17">
        <v>2018</v>
      </c>
      <c r="H499" s="17">
        <v>2019</v>
      </c>
      <c r="I499" s="17">
        <v>2020</v>
      </c>
    </row>
    <row r="500" spans="2:9">
      <c r="B500" s="129" t="s">
        <v>634</v>
      </c>
      <c r="C500" s="130"/>
      <c r="D500" s="130"/>
      <c r="E500" s="130"/>
      <c r="F500" s="130"/>
      <c r="G500" s="130"/>
      <c r="H500" s="130"/>
      <c r="I500" s="130"/>
    </row>
    <row r="501" spans="2:9">
      <c r="B501" s="93" t="s">
        <v>88</v>
      </c>
      <c r="C501" s="130">
        <v>41</v>
      </c>
      <c r="D501" s="130">
        <v>30</v>
      </c>
      <c r="E501" s="130">
        <v>30</v>
      </c>
      <c r="F501" s="130">
        <v>31</v>
      </c>
      <c r="G501" s="130">
        <v>30</v>
      </c>
      <c r="H501" s="130">
        <v>29</v>
      </c>
      <c r="I501" s="130">
        <v>30</v>
      </c>
    </row>
    <row r="502" spans="2:9">
      <c r="B502" s="96" t="s">
        <v>157</v>
      </c>
      <c r="C502" s="132">
        <v>0</v>
      </c>
      <c r="D502" s="132">
        <v>0</v>
      </c>
      <c r="E502" s="132">
        <v>0</v>
      </c>
      <c r="F502" s="132">
        <v>0</v>
      </c>
      <c r="G502" s="132">
        <v>0</v>
      </c>
      <c r="H502" s="132">
        <v>0</v>
      </c>
      <c r="I502" s="132">
        <v>0</v>
      </c>
    </row>
    <row r="503" spans="2:9">
      <c r="B503" s="96" t="s">
        <v>280</v>
      </c>
      <c r="C503" s="132">
        <v>0</v>
      </c>
      <c r="D503" s="132">
        <v>0</v>
      </c>
      <c r="E503" s="132">
        <v>0</v>
      </c>
      <c r="F503" s="132">
        <v>0</v>
      </c>
      <c r="G503" s="132">
        <v>0</v>
      </c>
      <c r="H503" s="132">
        <v>0</v>
      </c>
      <c r="I503" s="132">
        <v>0</v>
      </c>
    </row>
    <row r="504" spans="2:9">
      <c r="B504" s="96" t="s">
        <v>162</v>
      </c>
      <c r="C504" s="130">
        <v>17</v>
      </c>
      <c r="D504" s="130">
        <v>13</v>
      </c>
      <c r="E504" s="130">
        <v>13</v>
      </c>
      <c r="F504" s="130">
        <v>13</v>
      </c>
      <c r="G504" s="130">
        <v>13</v>
      </c>
      <c r="H504" s="130">
        <v>14</v>
      </c>
      <c r="I504" s="130">
        <v>13</v>
      </c>
    </row>
    <row r="505" spans="2:9">
      <c r="B505" s="96" t="s">
        <v>236</v>
      </c>
      <c r="C505" s="130">
        <v>24</v>
      </c>
      <c r="D505" s="130">
        <v>17</v>
      </c>
      <c r="E505" s="130">
        <v>17</v>
      </c>
      <c r="F505" s="130">
        <v>18</v>
      </c>
      <c r="G505" s="130">
        <v>17</v>
      </c>
      <c r="H505" s="130">
        <v>15</v>
      </c>
      <c r="I505" s="130">
        <v>17</v>
      </c>
    </row>
    <row r="506" spans="2:9">
      <c r="B506" s="96"/>
      <c r="C506" s="130"/>
      <c r="D506" s="130"/>
      <c r="E506" s="130"/>
      <c r="F506" s="130"/>
      <c r="G506" s="130"/>
      <c r="H506" s="130"/>
      <c r="I506" s="130"/>
    </row>
    <row r="507" spans="2:9">
      <c r="B507" s="93" t="s">
        <v>281</v>
      </c>
      <c r="C507" s="130">
        <v>41</v>
      </c>
      <c r="D507" s="130">
        <v>30</v>
      </c>
      <c r="E507" s="130">
        <v>30</v>
      </c>
      <c r="F507" s="130">
        <v>31</v>
      </c>
      <c r="G507" s="130">
        <v>30</v>
      </c>
      <c r="H507" s="130">
        <v>29</v>
      </c>
      <c r="I507" s="130">
        <v>30</v>
      </c>
    </row>
    <row r="508" spans="2:9">
      <c r="B508" s="96" t="s">
        <v>157</v>
      </c>
      <c r="C508" s="132">
        <v>0</v>
      </c>
      <c r="D508" s="132">
        <v>0</v>
      </c>
      <c r="E508" s="132">
        <v>0</v>
      </c>
      <c r="F508" s="132">
        <v>0</v>
      </c>
      <c r="G508" s="132">
        <v>0</v>
      </c>
      <c r="H508" s="132">
        <v>0</v>
      </c>
      <c r="I508" s="132">
        <v>0</v>
      </c>
    </row>
    <row r="509" spans="2:9">
      <c r="B509" s="96" t="s">
        <v>280</v>
      </c>
      <c r="C509" s="132">
        <v>0</v>
      </c>
      <c r="D509" s="132">
        <v>0</v>
      </c>
      <c r="E509" s="132">
        <v>0</v>
      </c>
      <c r="F509" s="132">
        <v>0</v>
      </c>
      <c r="G509" s="132">
        <v>0</v>
      </c>
      <c r="H509" s="132">
        <v>0</v>
      </c>
      <c r="I509" s="132">
        <v>0</v>
      </c>
    </row>
    <row r="510" spans="2:9">
      <c r="B510" s="96" t="s">
        <v>162</v>
      </c>
      <c r="C510" s="130">
        <v>17</v>
      </c>
      <c r="D510" s="130">
        <v>13</v>
      </c>
      <c r="E510" s="130">
        <v>13</v>
      </c>
      <c r="F510" s="130">
        <v>13</v>
      </c>
      <c r="G510" s="130">
        <v>13</v>
      </c>
      <c r="H510" s="130">
        <v>14</v>
      </c>
      <c r="I510" s="130">
        <v>14</v>
      </c>
    </row>
    <row r="511" spans="2:9">
      <c r="B511" s="96" t="s">
        <v>236</v>
      </c>
      <c r="C511" s="130">
        <v>24</v>
      </c>
      <c r="D511" s="130">
        <v>17</v>
      </c>
      <c r="E511" s="130">
        <v>17</v>
      </c>
      <c r="F511" s="130">
        <v>18</v>
      </c>
      <c r="G511" s="130">
        <v>17</v>
      </c>
      <c r="H511" s="130">
        <v>15</v>
      </c>
      <c r="I511" s="130">
        <v>16</v>
      </c>
    </row>
    <row r="512" spans="2:9">
      <c r="B512" s="96"/>
      <c r="C512" s="130"/>
      <c r="D512" s="130"/>
      <c r="E512" s="130"/>
      <c r="F512" s="130"/>
      <c r="G512" s="130"/>
      <c r="H512" s="130"/>
      <c r="I512" s="130"/>
    </row>
    <row r="513" spans="2:9">
      <c r="B513" s="93" t="s">
        <v>282</v>
      </c>
      <c r="C513" s="132">
        <v>0</v>
      </c>
      <c r="D513" s="132">
        <v>0</v>
      </c>
      <c r="E513" s="132">
        <v>0</v>
      </c>
      <c r="F513" s="132">
        <v>0</v>
      </c>
      <c r="G513" s="132">
        <v>0</v>
      </c>
      <c r="H513" s="132">
        <v>0</v>
      </c>
      <c r="I513" s="132">
        <v>0</v>
      </c>
    </row>
    <row r="514" spans="2:9">
      <c r="B514" s="96" t="s">
        <v>157</v>
      </c>
      <c r="C514" s="132">
        <v>0</v>
      </c>
      <c r="D514" s="132">
        <v>0</v>
      </c>
      <c r="E514" s="132">
        <v>0</v>
      </c>
      <c r="F514" s="132">
        <v>0</v>
      </c>
      <c r="G514" s="132">
        <v>0</v>
      </c>
      <c r="H514" s="132">
        <v>0</v>
      </c>
      <c r="I514" s="132">
        <v>0</v>
      </c>
    </row>
    <row r="515" spans="2:9">
      <c r="B515" s="96" t="s">
        <v>280</v>
      </c>
      <c r="C515" s="132">
        <v>0</v>
      </c>
      <c r="D515" s="132">
        <v>0</v>
      </c>
      <c r="E515" s="132">
        <v>0</v>
      </c>
      <c r="F515" s="132">
        <v>0</v>
      </c>
      <c r="G515" s="132">
        <v>0</v>
      </c>
      <c r="H515" s="132">
        <v>0</v>
      </c>
      <c r="I515" s="132">
        <v>0</v>
      </c>
    </row>
    <row r="516" spans="2:9">
      <c r="B516" s="96" t="s">
        <v>162</v>
      </c>
      <c r="C516" s="132">
        <v>0</v>
      </c>
      <c r="D516" s="132">
        <v>0</v>
      </c>
      <c r="E516" s="132">
        <v>0</v>
      </c>
      <c r="F516" s="132">
        <v>0</v>
      </c>
      <c r="G516" s="132">
        <v>0</v>
      </c>
      <c r="H516" s="132">
        <v>0</v>
      </c>
      <c r="I516" s="132">
        <v>13</v>
      </c>
    </row>
    <row r="517" spans="2:9">
      <c r="B517" s="96" t="s">
        <v>236</v>
      </c>
      <c r="C517" s="132">
        <v>0</v>
      </c>
      <c r="D517" s="132">
        <v>0</v>
      </c>
      <c r="E517" s="132">
        <v>0</v>
      </c>
      <c r="F517" s="132">
        <v>0</v>
      </c>
      <c r="G517" s="132">
        <v>0</v>
      </c>
      <c r="H517" s="132">
        <v>0</v>
      </c>
      <c r="I517" s="132">
        <v>17</v>
      </c>
    </row>
    <row r="518" spans="2:9">
      <c r="B518" s="96"/>
      <c r="C518" s="131"/>
      <c r="D518" s="131"/>
      <c r="E518" s="131"/>
      <c r="F518" s="131"/>
      <c r="G518" s="131"/>
      <c r="H518" s="131"/>
      <c r="I518" s="131"/>
    </row>
    <row r="519" spans="2:9">
      <c r="B519" s="129" t="s">
        <v>635</v>
      </c>
      <c r="C519" s="130"/>
      <c r="D519" s="130"/>
      <c r="E519" s="130"/>
      <c r="F519" s="130"/>
      <c r="G519" s="130"/>
      <c r="H519" s="130"/>
      <c r="I519" s="130"/>
    </row>
    <row r="520" spans="2:9">
      <c r="B520" s="93" t="s">
        <v>88</v>
      </c>
      <c r="C520" s="45">
        <v>107</v>
      </c>
      <c r="D520" s="45">
        <v>107</v>
      </c>
      <c r="E520" s="45">
        <v>108</v>
      </c>
      <c r="F520" s="45">
        <v>100</v>
      </c>
      <c r="G520" s="45">
        <v>102</v>
      </c>
      <c r="H520" s="45">
        <v>103</v>
      </c>
      <c r="I520" s="45">
        <v>98</v>
      </c>
    </row>
    <row r="521" spans="2:9">
      <c r="B521" s="96" t="s">
        <v>157</v>
      </c>
      <c r="C521" s="132">
        <v>0</v>
      </c>
      <c r="D521" s="132">
        <v>0</v>
      </c>
      <c r="E521" s="132">
        <v>0</v>
      </c>
      <c r="F521" s="132">
        <v>0</v>
      </c>
      <c r="G521" s="132">
        <v>0</v>
      </c>
      <c r="H521" s="132">
        <v>0</v>
      </c>
      <c r="I521" s="132">
        <v>0</v>
      </c>
    </row>
    <row r="522" spans="2:9">
      <c r="B522" s="96" t="s">
        <v>280</v>
      </c>
      <c r="C522" s="132">
        <v>0</v>
      </c>
      <c r="D522" s="132">
        <v>0</v>
      </c>
      <c r="E522" s="132">
        <v>0</v>
      </c>
      <c r="F522" s="132">
        <v>0</v>
      </c>
      <c r="G522" s="132">
        <v>0</v>
      </c>
      <c r="H522" s="132">
        <v>0</v>
      </c>
      <c r="I522" s="132">
        <v>0</v>
      </c>
    </row>
    <row r="523" spans="2:9">
      <c r="B523" s="96" t="s">
        <v>162</v>
      </c>
      <c r="C523" s="45">
        <v>21</v>
      </c>
      <c r="D523" s="45">
        <v>20</v>
      </c>
      <c r="E523" s="45">
        <v>20</v>
      </c>
      <c r="F523" s="45">
        <v>20</v>
      </c>
      <c r="G523" s="45">
        <v>21</v>
      </c>
      <c r="H523" s="45">
        <v>21</v>
      </c>
      <c r="I523" s="45">
        <v>20</v>
      </c>
    </row>
    <row r="524" spans="2:9">
      <c r="B524" s="96" t="s">
        <v>236</v>
      </c>
      <c r="C524" s="45">
        <v>86</v>
      </c>
      <c r="D524" s="45">
        <v>87</v>
      </c>
      <c r="E524" s="45">
        <v>88</v>
      </c>
      <c r="F524" s="45">
        <v>80</v>
      </c>
      <c r="G524" s="45">
        <v>81</v>
      </c>
      <c r="H524" s="45">
        <v>82</v>
      </c>
      <c r="I524" s="45">
        <v>78</v>
      </c>
    </row>
    <row r="525" spans="2:9">
      <c r="B525" s="96"/>
      <c r="C525" s="45"/>
      <c r="D525" s="45"/>
      <c r="E525" s="45"/>
      <c r="F525" s="45"/>
      <c r="G525" s="45"/>
      <c r="H525" s="45"/>
      <c r="I525" s="45"/>
    </row>
    <row r="526" spans="2:9">
      <c r="B526" s="93" t="s">
        <v>281</v>
      </c>
      <c r="C526" s="45">
        <v>107</v>
      </c>
      <c r="D526" s="45">
        <v>107</v>
      </c>
      <c r="E526" s="45">
        <v>108</v>
      </c>
      <c r="F526" s="45">
        <v>100</v>
      </c>
      <c r="G526" s="45">
        <v>102</v>
      </c>
      <c r="H526" s="45">
        <v>103</v>
      </c>
      <c r="I526" s="45">
        <v>98</v>
      </c>
    </row>
    <row r="527" spans="2:9">
      <c r="B527" s="96" t="s">
        <v>157</v>
      </c>
      <c r="C527" s="132">
        <v>0</v>
      </c>
      <c r="D527" s="132">
        <v>0</v>
      </c>
      <c r="E527" s="132">
        <v>0</v>
      </c>
      <c r="F527" s="132">
        <v>0</v>
      </c>
      <c r="G527" s="132">
        <v>0</v>
      </c>
      <c r="H527" s="132">
        <v>0</v>
      </c>
      <c r="I527" s="132">
        <v>0</v>
      </c>
    </row>
    <row r="528" spans="2:9">
      <c r="B528" s="96" t="s">
        <v>280</v>
      </c>
      <c r="C528" s="132">
        <v>0</v>
      </c>
      <c r="D528" s="132">
        <v>0</v>
      </c>
      <c r="E528" s="132">
        <v>0</v>
      </c>
      <c r="F528" s="132">
        <v>0</v>
      </c>
      <c r="G528" s="132">
        <v>0</v>
      </c>
      <c r="H528" s="132">
        <v>0</v>
      </c>
      <c r="I528" s="132">
        <v>0</v>
      </c>
    </row>
    <row r="529" spans="2:9">
      <c r="B529" s="96" t="s">
        <v>162</v>
      </c>
      <c r="C529" s="45">
        <v>21</v>
      </c>
      <c r="D529" s="45">
        <v>20</v>
      </c>
      <c r="E529" s="45">
        <v>20</v>
      </c>
      <c r="F529" s="45">
        <v>20</v>
      </c>
      <c r="G529" s="45">
        <v>21</v>
      </c>
      <c r="H529" s="45">
        <v>21</v>
      </c>
      <c r="I529" s="45">
        <v>20</v>
      </c>
    </row>
    <row r="530" spans="2:9">
      <c r="B530" s="96" t="s">
        <v>236</v>
      </c>
      <c r="C530" s="45">
        <v>86</v>
      </c>
      <c r="D530" s="45">
        <v>87</v>
      </c>
      <c r="E530" s="45">
        <v>88</v>
      </c>
      <c r="F530" s="45">
        <v>80</v>
      </c>
      <c r="G530" s="45">
        <v>81</v>
      </c>
      <c r="H530" s="45">
        <v>82</v>
      </c>
      <c r="I530" s="45">
        <v>78</v>
      </c>
    </row>
    <row r="531" spans="2:9">
      <c r="B531" s="96"/>
      <c r="C531" s="45"/>
      <c r="D531" s="45"/>
      <c r="E531" s="45"/>
      <c r="F531" s="45"/>
      <c r="G531" s="45"/>
      <c r="H531" s="45"/>
      <c r="I531" s="45"/>
    </row>
    <row r="532" spans="2:9">
      <c r="B532" s="93" t="s">
        <v>282</v>
      </c>
      <c r="C532" s="132">
        <v>0</v>
      </c>
      <c r="D532" s="132">
        <v>0</v>
      </c>
      <c r="E532" s="132">
        <v>0</v>
      </c>
      <c r="F532" s="132">
        <v>0</v>
      </c>
      <c r="G532" s="132">
        <v>0</v>
      </c>
      <c r="H532" s="132">
        <v>0</v>
      </c>
      <c r="I532" s="132">
        <v>0</v>
      </c>
    </row>
    <row r="533" spans="2:9">
      <c r="B533" s="96" t="s">
        <v>157</v>
      </c>
      <c r="C533" s="132">
        <v>0</v>
      </c>
      <c r="D533" s="132">
        <v>0</v>
      </c>
      <c r="E533" s="132">
        <v>0</v>
      </c>
      <c r="F533" s="132">
        <v>0</v>
      </c>
      <c r="G533" s="132">
        <v>0</v>
      </c>
      <c r="H533" s="132">
        <v>0</v>
      </c>
      <c r="I533" s="132">
        <v>0</v>
      </c>
    </row>
    <row r="534" spans="2:9">
      <c r="B534" s="96" t="s">
        <v>280</v>
      </c>
      <c r="C534" s="132">
        <v>0</v>
      </c>
      <c r="D534" s="132">
        <v>0</v>
      </c>
      <c r="E534" s="132">
        <v>0</v>
      </c>
      <c r="F534" s="132">
        <v>0</v>
      </c>
      <c r="G534" s="132">
        <v>0</v>
      </c>
      <c r="H534" s="132">
        <v>0</v>
      </c>
      <c r="I534" s="132">
        <v>0</v>
      </c>
    </row>
    <row r="535" spans="2:9">
      <c r="B535" s="96" t="s">
        <v>162</v>
      </c>
      <c r="C535" s="132">
        <v>0</v>
      </c>
      <c r="D535" s="132">
        <v>0</v>
      </c>
      <c r="E535" s="132">
        <v>0</v>
      </c>
      <c r="F535" s="132">
        <v>0</v>
      </c>
      <c r="G535" s="132">
        <v>0</v>
      </c>
      <c r="H535" s="132">
        <v>0</v>
      </c>
      <c r="I535" s="132">
        <v>0</v>
      </c>
    </row>
    <row r="536" spans="2:9">
      <c r="B536" s="96" t="s">
        <v>236</v>
      </c>
      <c r="C536" s="132">
        <v>0</v>
      </c>
      <c r="D536" s="132">
        <v>0</v>
      </c>
      <c r="E536" s="132">
        <v>0</v>
      </c>
      <c r="F536" s="132">
        <v>0</v>
      </c>
      <c r="G536" s="132">
        <v>0</v>
      </c>
      <c r="H536" s="132">
        <v>0</v>
      </c>
      <c r="I536" s="132">
        <v>0</v>
      </c>
    </row>
    <row r="537" spans="2:9">
      <c r="B537" s="96"/>
      <c r="C537" s="45"/>
      <c r="D537" s="45"/>
      <c r="E537" s="45"/>
      <c r="F537" s="45"/>
      <c r="G537" s="45"/>
      <c r="H537" s="45"/>
      <c r="I537" s="45"/>
    </row>
    <row r="538" spans="2:9">
      <c r="B538" s="129" t="s">
        <v>636</v>
      </c>
      <c r="C538" s="45"/>
      <c r="D538" s="45"/>
      <c r="E538" s="45"/>
      <c r="F538" s="45"/>
      <c r="G538" s="45"/>
      <c r="H538" s="45"/>
      <c r="I538" s="45"/>
    </row>
    <row r="539" spans="2:9">
      <c r="B539" s="93" t="s">
        <v>88</v>
      </c>
      <c r="C539" s="45">
        <v>44</v>
      </c>
      <c r="D539" s="45">
        <v>43</v>
      </c>
      <c r="E539" s="45">
        <v>41</v>
      </c>
      <c r="F539" s="45">
        <v>40</v>
      </c>
      <c r="G539" s="45">
        <v>39</v>
      </c>
      <c r="H539" s="45">
        <v>38</v>
      </c>
      <c r="I539" s="45">
        <v>36</v>
      </c>
    </row>
    <row r="540" spans="2:9">
      <c r="B540" s="96" t="s">
        <v>157</v>
      </c>
      <c r="C540" s="45">
        <v>0</v>
      </c>
      <c r="D540" s="45">
        <v>0</v>
      </c>
      <c r="E540" s="45">
        <v>0</v>
      </c>
      <c r="F540" s="45">
        <v>0</v>
      </c>
      <c r="G540" s="45">
        <v>0</v>
      </c>
      <c r="H540" s="45">
        <v>0</v>
      </c>
      <c r="I540" s="45">
        <v>0</v>
      </c>
    </row>
    <row r="541" spans="2:9">
      <c r="B541" s="96" t="s">
        <v>280</v>
      </c>
      <c r="C541" s="45">
        <v>1</v>
      </c>
      <c r="D541" s="45">
        <v>1</v>
      </c>
      <c r="E541" s="45">
        <v>1</v>
      </c>
      <c r="F541" s="45">
        <v>1</v>
      </c>
      <c r="G541" s="45">
        <v>1</v>
      </c>
      <c r="H541" s="45">
        <v>1</v>
      </c>
      <c r="I541" s="45">
        <v>1</v>
      </c>
    </row>
    <row r="542" spans="2:9">
      <c r="B542" s="96" t="s">
        <v>162</v>
      </c>
      <c r="C542" s="45">
        <v>12</v>
      </c>
      <c r="D542" s="45">
        <v>11</v>
      </c>
      <c r="E542" s="45">
        <v>11</v>
      </c>
      <c r="F542" s="45">
        <v>11</v>
      </c>
      <c r="G542" s="45">
        <v>11</v>
      </c>
      <c r="H542" s="45">
        <v>11</v>
      </c>
      <c r="I542" s="45">
        <v>12</v>
      </c>
    </row>
    <row r="543" spans="2:9">
      <c r="B543" s="96" t="s">
        <v>236</v>
      </c>
      <c r="C543" s="45">
        <v>31</v>
      </c>
      <c r="D543" s="45">
        <v>31</v>
      </c>
      <c r="E543" s="45">
        <v>29</v>
      </c>
      <c r="F543" s="45">
        <v>28</v>
      </c>
      <c r="G543" s="45">
        <v>27</v>
      </c>
      <c r="H543" s="45">
        <v>26</v>
      </c>
      <c r="I543" s="45">
        <v>23</v>
      </c>
    </row>
    <row r="544" spans="2:9">
      <c r="B544" s="96"/>
      <c r="C544" s="45"/>
      <c r="D544" s="45"/>
      <c r="E544" s="45"/>
      <c r="F544" s="45"/>
      <c r="G544" s="45"/>
      <c r="H544" s="45"/>
      <c r="I544" s="45"/>
    </row>
    <row r="545" spans="2:9">
      <c r="B545" s="93" t="s">
        <v>281</v>
      </c>
      <c r="C545" s="45">
        <v>44</v>
      </c>
      <c r="D545" s="45">
        <v>43</v>
      </c>
      <c r="E545" s="45">
        <v>41</v>
      </c>
      <c r="F545" s="45">
        <v>40</v>
      </c>
      <c r="G545" s="45">
        <v>39</v>
      </c>
      <c r="H545" s="45">
        <v>38</v>
      </c>
      <c r="I545" s="45">
        <v>36</v>
      </c>
    </row>
    <row r="546" spans="2:9">
      <c r="B546" s="96" t="s">
        <v>157</v>
      </c>
      <c r="C546" s="45">
        <v>0</v>
      </c>
      <c r="D546" s="45">
        <v>0</v>
      </c>
      <c r="E546" s="45">
        <v>0</v>
      </c>
      <c r="F546" s="45">
        <v>0</v>
      </c>
      <c r="G546" s="45">
        <v>0</v>
      </c>
      <c r="H546" s="45">
        <v>0</v>
      </c>
      <c r="I546" s="45">
        <v>0</v>
      </c>
    </row>
    <row r="547" spans="2:9">
      <c r="B547" s="96" t="s">
        <v>280</v>
      </c>
      <c r="C547" s="45">
        <v>1</v>
      </c>
      <c r="D547" s="45">
        <v>1</v>
      </c>
      <c r="E547" s="45">
        <v>1</v>
      </c>
      <c r="F547" s="45">
        <v>1</v>
      </c>
      <c r="G547" s="45">
        <v>1</v>
      </c>
      <c r="H547" s="45">
        <v>1</v>
      </c>
      <c r="I547" s="45">
        <v>1</v>
      </c>
    </row>
    <row r="548" spans="2:9">
      <c r="B548" s="96" t="s">
        <v>162</v>
      </c>
      <c r="C548" s="45">
        <v>12</v>
      </c>
      <c r="D548" s="45">
        <v>11</v>
      </c>
      <c r="E548" s="45">
        <v>11</v>
      </c>
      <c r="F548" s="45">
        <v>11</v>
      </c>
      <c r="G548" s="45">
        <v>11</v>
      </c>
      <c r="H548" s="45">
        <v>11</v>
      </c>
      <c r="I548" s="45">
        <v>12</v>
      </c>
    </row>
    <row r="549" spans="2:9">
      <c r="B549" s="96" t="s">
        <v>236</v>
      </c>
      <c r="C549" s="45">
        <v>31</v>
      </c>
      <c r="D549" s="45">
        <v>31</v>
      </c>
      <c r="E549" s="45">
        <v>29</v>
      </c>
      <c r="F549" s="45">
        <v>28</v>
      </c>
      <c r="G549" s="45">
        <v>27</v>
      </c>
      <c r="H549" s="45">
        <v>26</v>
      </c>
      <c r="I549" s="45">
        <v>23</v>
      </c>
    </row>
    <row r="550" spans="2:9">
      <c r="B550" s="96"/>
      <c r="C550" s="45"/>
      <c r="D550" s="45"/>
      <c r="E550" s="45"/>
      <c r="F550" s="45"/>
      <c r="G550" s="45"/>
      <c r="H550" s="45"/>
      <c r="I550" s="45"/>
    </row>
    <row r="551" spans="2:9">
      <c r="B551" s="93" t="s">
        <v>282</v>
      </c>
      <c r="C551" s="45">
        <v>0</v>
      </c>
      <c r="D551" s="45">
        <v>0</v>
      </c>
      <c r="E551" s="45">
        <v>0</v>
      </c>
      <c r="F551" s="45">
        <v>0</v>
      </c>
      <c r="G551" s="45">
        <v>0</v>
      </c>
      <c r="H551" s="45">
        <v>0</v>
      </c>
      <c r="I551" s="45">
        <v>0</v>
      </c>
    </row>
    <row r="552" spans="2:9">
      <c r="B552" s="96" t="s">
        <v>157</v>
      </c>
      <c r="C552" s="45">
        <v>0</v>
      </c>
      <c r="D552" s="45">
        <v>0</v>
      </c>
      <c r="E552" s="45">
        <v>0</v>
      </c>
      <c r="F552" s="45">
        <v>0</v>
      </c>
      <c r="G552" s="45">
        <v>0</v>
      </c>
      <c r="H552" s="45">
        <v>0</v>
      </c>
      <c r="I552" s="45">
        <v>0</v>
      </c>
    </row>
    <row r="553" spans="2:9">
      <c r="B553" s="96" t="s">
        <v>280</v>
      </c>
      <c r="C553" s="45">
        <v>0</v>
      </c>
      <c r="D553" s="45">
        <v>0</v>
      </c>
      <c r="E553" s="45">
        <v>0</v>
      </c>
      <c r="F553" s="45">
        <v>0</v>
      </c>
      <c r="G553" s="45">
        <v>0</v>
      </c>
      <c r="H553" s="45">
        <v>0</v>
      </c>
      <c r="I553" s="45">
        <v>0</v>
      </c>
    </row>
    <row r="554" spans="2:9">
      <c r="B554" s="96" t="s">
        <v>162</v>
      </c>
      <c r="C554" s="45">
        <v>0</v>
      </c>
      <c r="D554" s="45">
        <v>0</v>
      </c>
      <c r="E554" s="45">
        <v>0</v>
      </c>
      <c r="F554" s="45">
        <v>0</v>
      </c>
      <c r="G554" s="45">
        <v>0</v>
      </c>
      <c r="H554" s="45">
        <v>0</v>
      </c>
      <c r="I554" s="45">
        <v>0</v>
      </c>
    </row>
    <row r="555" spans="2:9" ht="15" thickBot="1">
      <c r="B555" s="96" t="s">
        <v>236</v>
      </c>
      <c r="C555" s="45">
        <v>0</v>
      </c>
      <c r="D555" s="45">
        <v>0</v>
      </c>
      <c r="E555" s="45">
        <v>0</v>
      </c>
      <c r="F555" s="45">
        <v>0</v>
      </c>
      <c r="G555" s="45">
        <v>0</v>
      </c>
      <c r="H555" s="45">
        <v>0</v>
      </c>
      <c r="I555" s="45">
        <v>0</v>
      </c>
    </row>
    <row r="556" spans="2:9" ht="15" thickTop="1">
      <c r="B556" s="1324" t="s">
        <v>582</v>
      </c>
      <c r="C556" s="1324"/>
      <c r="D556" s="1324"/>
      <c r="E556" s="1324"/>
      <c r="F556" s="1324"/>
      <c r="G556" s="1324"/>
      <c r="H556" s="1324"/>
      <c r="I556" s="1324"/>
    </row>
    <row r="557" spans="2:9">
      <c r="B557" s="134"/>
    </row>
    <row r="558" spans="2:9">
      <c r="B558" s="1319" t="s">
        <v>36</v>
      </c>
      <c r="C558" s="1319"/>
      <c r="D558" s="1319"/>
      <c r="E558" s="1319"/>
      <c r="F558" s="1319"/>
      <c r="G558" s="1319"/>
      <c r="H558" s="1319"/>
      <c r="I558" s="1319"/>
    </row>
    <row r="559" spans="2:9">
      <c r="B559" s="13" t="s">
        <v>35</v>
      </c>
    </row>
    <row r="560" spans="2:9">
      <c r="B560" s="127" t="s">
        <v>288</v>
      </c>
    </row>
    <row r="561" spans="2:9">
      <c r="B561" s="134"/>
    </row>
    <row r="562" spans="2:9">
      <c r="B562" s="16"/>
      <c r="C562" s="17">
        <v>2014</v>
      </c>
      <c r="D562" s="17">
        <v>2015</v>
      </c>
      <c r="E562" s="17">
        <v>2016</v>
      </c>
      <c r="F562" s="17">
        <v>2017</v>
      </c>
      <c r="G562" s="17">
        <v>2018</v>
      </c>
      <c r="H562" s="17">
        <v>2019</v>
      </c>
      <c r="I562" s="17">
        <v>2020</v>
      </c>
    </row>
    <row r="563" spans="2:9">
      <c r="B563" s="92" t="s">
        <v>442</v>
      </c>
    </row>
    <row r="564" spans="2:9">
      <c r="B564" s="93" t="s">
        <v>290</v>
      </c>
      <c r="C564" s="946">
        <v>0.52100000000000002</v>
      </c>
      <c r="D564" s="946">
        <v>0.36899999999999999</v>
      </c>
      <c r="E564" s="946">
        <v>0.29199999999999998</v>
      </c>
      <c r="F564" s="946">
        <v>0.253</v>
      </c>
      <c r="G564" s="946">
        <v>0.20300000000000001</v>
      </c>
      <c r="H564" s="946">
        <v>0.20299999999999999</v>
      </c>
      <c r="I564" s="946">
        <v>0.23599999999999999</v>
      </c>
    </row>
    <row r="565" spans="2:9">
      <c r="B565" s="96" t="s">
        <v>291</v>
      </c>
      <c r="C565" s="946">
        <v>0.52100000000000002</v>
      </c>
      <c r="D565" s="946">
        <v>0.36899999999999999</v>
      </c>
      <c r="E565" s="946">
        <v>0.29199999999999998</v>
      </c>
      <c r="F565" s="946">
        <v>0.253</v>
      </c>
      <c r="G565" s="946">
        <v>0.20300000000000001</v>
      </c>
      <c r="H565" s="946">
        <v>0.20299999999999999</v>
      </c>
      <c r="I565" s="946">
        <v>0.23599999999999999</v>
      </c>
    </row>
    <row r="566" spans="2:9">
      <c r="B566" s="136" t="s">
        <v>292</v>
      </c>
      <c r="C566" s="946">
        <v>0.20300000000000001</v>
      </c>
      <c r="D566" s="946">
        <v>0.187</v>
      </c>
      <c r="E566" s="946">
        <v>0.109</v>
      </c>
      <c r="F566" s="946">
        <v>0.14299999999999999</v>
      </c>
      <c r="G566" s="946">
        <v>0.14000000000000001</v>
      </c>
      <c r="H566" s="946">
        <v>0.151</v>
      </c>
      <c r="I566" s="946">
        <v>0.191</v>
      </c>
    </row>
    <row r="567" spans="2:9">
      <c r="B567" s="136" t="s">
        <v>293</v>
      </c>
      <c r="C567" s="946">
        <v>0.318</v>
      </c>
      <c r="D567" s="946">
        <v>0.182</v>
      </c>
      <c r="E567" s="946">
        <v>0.183</v>
      </c>
      <c r="F567" s="946">
        <v>0.11</v>
      </c>
      <c r="G567" s="946">
        <v>6.3E-2</v>
      </c>
      <c r="H567" s="946">
        <v>5.1999999999999998E-2</v>
      </c>
      <c r="I567" s="946">
        <v>4.4999999999999998E-2</v>
      </c>
    </row>
    <row r="568" spans="2:9">
      <c r="B568" s="96" t="s">
        <v>294</v>
      </c>
      <c r="C568" s="946" t="s">
        <v>139</v>
      </c>
      <c r="D568" s="946" t="s">
        <v>139</v>
      </c>
      <c r="E568" s="946" t="s">
        <v>139</v>
      </c>
      <c r="F568" s="946" t="s">
        <v>139</v>
      </c>
      <c r="G568" s="946" t="s">
        <v>139</v>
      </c>
      <c r="H568" s="946" t="s">
        <v>139</v>
      </c>
      <c r="I568" s="946" t="s">
        <v>139</v>
      </c>
    </row>
    <row r="569" spans="2:9">
      <c r="B569" s="96" t="s">
        <v>236</v>
      </c>
      <c r="C569" s="946" t="s">
        <v>139</v>
      </c>
      <c r="D569" s="946" t="s">
        <v>139</v>
      </c>
      <c r="E569" s="946" t="s">
        <v>139</v>
      </c>
      <c r="F569" s="946" t="s">
        <v>139</v>
      </c>
      <c r="G569" s="946" t="s">
        <v>139</v>
      </c>
      <c r="H569" s="946" t="s">
        <v>139</v>
      </c>
      <c r="I569" s="946" t="s">
        <v>139</v>
      </c>
    </row>
    <row r="570" spans="2:9">
      <c r="B570" s="96"/>
      <c r="C570" s="946"/>
      <c r="D570" s="946"/>
      <c r="E570" s="946"/>
      <c r="F570" s="946"/>
      <c r="G570" s="946"/>
      <c r="H570" s="946"/>
      <c r="I570" s="946"/>
    </row>
    <row r="571" spans="2:9">
      <c r="B571" s="92" t="s">
        <v>583</v>
      </c>
      <c r="C571" s="1125"/>
      <c r="D571" s="1125"/>
      <c r="E571" s="1125"/>
      <c r="F571" s="1125"/>
      <c r="G571" s="1125"/>
      <c r="H571" s="1125"/>
      <c r="I571" s="1125"/>
    </row>
    <row r="572" spans="2:9">
      <c r="B572" s="93" t="s">
        <v>290</v>
      </c>
      <c r="C572" s="946">
        <v>0.19800000000000001</v>
      </c>
      <c r="D572" s="946">
        <v>0.20200000000000001</v>
      </c>
      <c r="E572" s="946">
        <v>0.19800000000000001</v>
      </c>
      <c r="F572" s="946">
        <v>0.83</v>
      </c>
      <c r="G572" s="946">
        <v>0.86</v>
      </c>
      <c r="H572" s="946">
        <v>0.74</v>
      </c>
      <c r="I572" s="946">
        <v>0.438</v>
      </c>
    </row>
    <row r="573" spans="2:9">
      <c r="B573" s="96" t="s">
        <v>291</v>
      </c>
      <c r="C573" s="946">
        <v>0.19800000000000001</v>
      </c>
      <c r="D573" s="946">
        <v>0.20200000000000001</v>
      </c>
      <c r="E573" s="946">
        <v>0.19800000000000001</v>
      </c>
      <c r="F573" s="946">
        <v>0.83</v>
      </c>
      <c r="G573" s="946">
        <v>0.86</v>
      </c>
      <c r="H573" s="946">
        <v>0.74</v>
      </c>
      <c r="I573" s="946">
        <v>0.438</v>
      </c>
    </row>
    <row r="574" spans="2:9">
      <c r="B574" s="136" t="s">
        <v>292</v>
      </c>
      <c r="C574" s="946" t="s">
        <v>124</v>
      </c>
      <c r="D574" s="946" t="s">
        <v>124</v>
      </c>
      <c r="E574" s="946" t="s">
        <v>124</v>
      </c>
      <c r="F574" s="946" t="s">
        <v>124</v>
      </c>
      <c r="G574" s="946" t="s">
        <v>124</v>
      </c>
      <c r="H574" s="946">
        <v>8.0000000000000002E-3</v>
      </c>
      <c r="I574" s="946">
        <v>8.0000000000000002E-3</v>
      </c>
    </row>
    <row r="575" spans="2:9">
      <c r="B575" s="136" t="s">
        <v>293</v>
      </c>
      <c r="C575" s="946" t="s">
        <v>124</v>
      </c>
      <c r="D575" s="946" t="s">
        <v>124</v>
      </c>
      <c r="E575" s="946" t="s">
        <v>124</v>
      </c>
      <c r="F575" s="946" t="s">
        <v>124</v>
      </c>
      <c r="G575" s="946" t="s">
        <v>124</v>
      </c>
      <c r="H575" s="946">
        <v>0.73199999999999998</v>
      </c>
      <c r="I575" s="946">
        <v>0.43</v>
      </c>
    </row>
    <row r="576" spans="2:9">
      <c r="B576" s="96" t="s">
        <v>294</v>
      </c>
      <c r="C576" s="946" t="s">
        <v>139</v>
      </c>
      <c r="D576" s="946" t="s">
        <v>139</v>
      </c>
      <c r="E576" s="946" t="s">
        <v>139</v>
      </c>
      <c r="F576" s="946" t="s">
        <v>139</v>
      </c>
      <c r="G576" s="946" t="s">
        <v>139</v>
      </c>
      <c r="H576" s="946" t="s">
        <v>139</v>
      </c>
      <c r="I576" s="946" t="s">
        <v>139</v>
      </c>
    </row>
    <row r="577" spans="2:9">
      <c r="B577" s="96" t="s">
        <v>236</v>
      </c>
      <c r="C577" s="946" t="s">
        <v>139</v>
      </c>
      <c r="D577" s="946" t="s">
        <v>139</v>
      </c>
      <c r="E577" s="946" t="s">
        <v>139</v>
      </c>
      <c r="F577" s="946" t="s">
        <v>139</v>
      </c>
      <c r="G577" s="946" t="s">
        <v>139</v>
      </c>
      <c r="H577" s="946" t="s">
        <v>139</v>
      </c>
      <c r="I577" s="946" t="s">
        <v>139</v>
      </c>
    </row>
    <row r="578" spans="2:9">
      <c r="B578" s="96"/>
      <c r="C578" s="946"/>
      <c r="D578" s="946"/>
      <c r="E578" s="946"/>
      <c r="F578" s="946"/>
      <c r="G578" s="946"/>
      <c r="H578" s="946"/>
      <c r="I578" s="946"/>
    </row>
    <row r="579" spans="2:9">
      <c r="B579" s="92" t="s">
        <v>584</v>
      </c>
      <c r="C579" s="1125"/>
      <c r="D579" s="1125"/>
      <c r="E579" s="1125"/>
      <c r="F579" s="1125"/>
      <c r="G579" s="1125"/>
      <c r="H579" s="1125"/>
      <c r="I579" s="1125"/>
    </row>
    <row r="580" spans="2:9">
      <c r="B580" s="93" t="s">
        <v>290</v>
      </c>
      <c r="C580" s="946">
        <v>8.8999999999999996E-2</v>
      </c>
      <c r="D580" s="946">
        <v>0.09</v>
      </c>
      <c r="E580" s="946">
        <v>8.7999999999999995E-2</v>
      </c>
      <c r="F580" s="946">
        <v>8.5000000000000006E-2</v>
      </c>
      <c r="G580" s="946">
        <v>8.4000000000000005E-2</v>
      </c>
      <c r="H580" s="946">
        <v>8.3000000000000004E-2</v>
      </c>
      <c r="I580" s="946">
        <v>8.1000000000000003E-2</v>
      </c>
    </row>
    <row r="581" spans="2:9">
      <c r="B581" s="96" t="s">
        <v>291</v>
      </c>
      <c r="C581" s="946" t="s">
        <v>139</v>
      </c>
      <c r="D581" s="946" t="s">
        <v>139</v>
      </c>
      <c r="E581" s="946" t="s">
        <v>139</v>
      </c>
      <c r="F581" s="946" t="s">
        <v>139</v>
      </c>
      <c r="G581" s="946" t="s">
        <v>139</v>
      </c>
      <c r="H581" s="946" t="s">
        <v>139</v>
      </c>
      <c r="I581" s="946" t="s">
        <v>139</v>
      </c>
    </row>
    <row r="582" spans="2:9">
      <c r="B582" s="136" t="s">
        <v>292</v>
      </c>
      <c r="C582" s="946" t="s">
        <v>139</v>
      </c>
      <c r="D582" s="946" t="s">
        <v>139</v>
      </c>
      <c r="E582" s="946" t="s">
        <v>139</v>
      </c>
      <c r="F582" s="946" t="s">
        <v>139</v>
      </c>
      <c r="G582" s="946" t="s">
        <v>139</v>
      </c>
      <c r="H582" s="946" t="s">
        <v>139</v>
      </c>
      <c r="I582" s="946" t="s">
        <v>139</v>
      </c>
    </row>
    <row r="583" spans="2:9">
      <c r="B583" s="136" t="s">
        <v>297</v>
      </c>
      <c r="C583" s="946" t="s">
        <v>139</v>
      </c>
      <c r="D583" s="946" t="s">
        <v>139</v>
      </c>
      <c r="E583" s="946" t="s">
        <v>139</v>
      </c>
      <c r="F583" s="946" t="s">
        <v>139</v>
      </c>
      <c r="G583" s="946" t="s">
        <v>139</v>
      </c>
      <c r="H583" s="946" t="s">
        <v>139</v>
      </c>
      <c r="I583" s="946" t="s">
        <v>139</v>
      </c>
    </row>
    <row r="584" spans="2:9">
      <c r="B584" s="96" t="s">
        <v>294</v>
      </c>
      <c r="C584" s="946">
        <v>8.6999999999999994E-2</v>
      </c>
      <c r="D584" s="946">
        <v>8.6999999999999994E-2</v>
      </c>
      <c r="E584" s="946">
        <v>8.4999999999999992E-2</v>
      </c>
      <c r="F584" s="946">
        <v>8.2000000000000003E-2</v>
      </c>
      <c r="G584" s="946">
        <v>8.1000000000000003E-2</v>
      </c>
      <c r="H584" s="946">
        <v>8.1000000000000003E-2</v>
      </c>
      <c r="I584" s="946">
        <v>7.9000000000000001E-2</v>
      </c>
    </row>
    <row r="585" spans="2:9" ht="15" thickBot="1">
      <c r="B585" s="96" t="s">
        <v>236</v>
      </c>
      <c r="C585" s="946">
        <v>2E-3</v>
      </c>
      <c r="D585" s="946">
        <v>3.0000000000000001E-3</v>
      </c>
      <c r="E585" s="946">
        <v>3.0000000000000001E-3</v>
      </c>
      <c r="F585" s="946">
        <v>3.0000000000000001E-3</v>
      </c>
      <c r="G585" s="946">
        <v>3.0000000000000001E-3</v>
      </c>
      <c r="H585" s="946">
        <v>2E-3</v>
      </c>
      <c r="I585" s="946">
        <v>2E-3</v>
      </c>
    </row>
    <row r="586" spans="2:9" ht="15" thickTop="1">
      <c r="B586" s="1324" t="s">
        <v>585</v>
      </c>
      <c r="C586" s="1324"/>
      <c r="D586" s="1324"/>
      <c r="E586" s="1324"/>
      <c r="F586" s="1324"/>
      <c r="G586" s="1324"/>
      <c r="H586" s="1324"/>
      <c r="I586" s="1324"/>
    </row>
    <row r="587" spans="2:9">
      <c r="B587" s="141"/>
    </row>
    <row r="588" spans="2:9">
      <c r="B588" s="1319" t="s">
        <v>38</v>
      </c>
      <c r="C588" s="1319"/>
      <c r="D588" s="1319"/>
      <c r="E588" s="1319"/>
      <c r="F588" s="1319"/>
      <c r="G588" s="1319"/>
      <c r="H588" s="1319"/>
      <c r="I588" s="1319"/>
    </row>
    <row r="589" spans="2:9">
      <c r="B589" s="13" t="s">
        <v>37</v>
      </c>
    </row>
    <row r="590" spans="2:9">
      <c r="B590" s="142" t="s">
        <v>115</v>
      </c>
    </row>
    <row r="591" spans="2:9">
      <c r="B591" s="143"/>
    </row>
    <row r="592" spans="2:9">
      <c r="B592" s="16"/>
      <c r="C592" s="17">
        <v>2014</v>
      </c>
      <c r="D592" s="17">
        <v>2015</v>
      </c>
      <c r="E592" s="17">
        <v>2016</v>
      </c>
      <c r="F592" s="17">
        <v>2017</v>
      </c>
      <c r="G592" s="17">
        <v>2018</v>
      </c>
      <c r="H592" s="17">
        <v>2019</v>
      </c>
      <c r="I592" s="17">
        <v>2020</v>
      </c>
    </row>
    <row r="593" spans="2:9">
      <c r="B593" s="44" t="s">
        <v>584</v>
      </c>
    </row>
    <row r="594" spans="2:9" ht="15" thickBot="1">
      <c r="B594" s="144" t="s">
        <v>304</v>
      </c>
      <c r="C594" s="147">
        <v>152189.51351727865</v>
      </c>
      <c r="D594" s="147">
        <v>88487.854681899698</v>
      </c>
      <c r="E594" s="147">
        <v>103770.15169322328</v>
      </c>
      <c r="F594" s="147">
        <v>121931.58749521807</v>
      </c>
      <c r="G594" s="147">
        <v>104516.77077112164</v>
      </c>
      <c r="H594" s="147">
        <v>133282.73825323093</v>
      </c>
      <c r="I594" s="147">
        <v>106528.15061553415</v>
      </c>
    </row>
    <row r="595" spans="2:9" ht="15" thickTop="1">
      <c r="B595" s="1320" t="s">
        <v>586</v>
      </c>
      <c r="C595" s="1320"/>
      <c r="D595" s="1320"/>
      <c r="E595" s="1320"/>
      <c r="F595" s="1320"/>
      <c r="G595" s="1320"/>
      <c r="H595" s="1320"/>
      <c r="I595" s="1320"/>
    </row>
    <row r="596" spans="2:9">
      <c r="B596" s="145"/>
    </row>
    <row r="597" spans="2:9">
      <c r="B597" s="1319" t="s">
        <v>40</v>
      </c>
      <c r="C597" s="1319"/>
      <c r="D597" s="1319"/>
      <c r="E597" s="1319"/>
      <c r="F597" s="1319"/>
      <c r="G597" s="1319"/>
      <c r="H597" s="1319"/>
      <c r="I597" s="1319"/>
    </row>
    <row r="598" spans="2:9">
      <c r="B598" s="13" t="s">
        <v>39</v>
      </c>
    </row>
    <row r="599" spans="2:9">
      <c r="B599" s="142" t="s">
        <v>271</v>
      </c>
    </row>
    <row r="600" spans="2:9">
      <c r="B600" s="141"/>
    </row>
    <row r="601" spans="2:9">
      <c r="B601" s="16"/>
      <c r="C601" s="17">
        <v>2014</v>
      </c>
      <c r="D601" s="17">
        <v>2015</v>
      </c>
      <c r="E601" s="17">
        <v>2016</v>
      </c>
      <c r="F601" s="17">
        <v>2017</v>
      </c>
      <c r="G601" s="17">
        <v>2018</v>
      </c>
      <c r="H601" s="17">
        <v>2019</v>
      </c>
      <c r="I601" s="17">
        <v>2020</v>
      </c>
    </row>
    <row r="602" spans="2:9">
      <c r="B602" s="92" t="s">
        <v>442</v>
      </c>
    </row>
    <row r="603" spans="2:9">
      <c r="B603" s="93" t="s">
        <v>306</v>
      </c>
      <c r="C603" s="86">
        <v>258.41800000000001</v>
      </c>
      <c r="D603" s="86">
        <v>193.34299999999999</v>
      </c>
      <c r="E603" s="86">
        <v>150.636</v>
      </c>
      <c r="F603" s="86">
        <v>305.92399999999998</v>
      </c>
      <c r="G603" s="86">
        <v>424.49599999999998</v>
      </c>
      <c r="H603" s="86">
        <v>187.566</v>
      </c>
      <c r="I603" s="86">
        <v>151.86099999999999</v>
      </c>
    </row>
    <row r="604" spans="2:9">
      <c r="B604" s="96" t="s">
        <v>291</v>
      </c>
      <c r="C604" s="86">
        <v>258.41800000000001</v>
      </c>
      <c r="D604" s="86">
        <v>193.34299999999999</v>
      </c>
      <c r="E604" s="86">
        <v>150.636</v>
      </c>
      <c r="F604" s="86">
        <v>305.92399999999998</v>
      </c>
      <c r="G604" s="86">
        <v>424.49599999999998</v>
      </c>
      <c r="H604" s="86">
        <v>187.566</v>
      </c>
      <c r="I604" s="86">
        <v>151.86099999999999</v>
      </c>
    </row>
    <row r="605" spans="2:9">
      <c r="B605" s="146" t="s">
        <v>292</v>
      </c>
      <c r="C605" s="86" t="s">
        <v>124</v>
      </c>
      <c r="D605" s="86" t="s">
        <v>124</v>
      </c>
      <c r="E605" s="86" t="s">
        <v>124</v>
      </c>
      <c r="F605" s="86" t="s">
        <v>124</v>
      </c>
      <c r="G605" s="86" t="s">
        <v>124</v>
      </c>
      <c r="H605" s="86" t="s">
        <v>124</v>
      </c>
      <c r="I605" s="86" t="s">
        <v>124</v>
      </c>
    </row>
    <row r="606" spans="2:9">
      <c r="B606" s="146" t="s">
        <v>553</v>
      </c>
      <c r="C606" s="86">
        <v>258.41800000000001</v>
      </c>
      <c r="D606" s="86">
        <v>193.34299999999999</v>
      </c>
      <c r="E606" s="86">
        <v>150.636</v>
      </c>
      <c r="F606" s="86">
        <v>305.92399999999998</v>
      </c>
      <c r="G606" s="86">
        <v>424.49599999999998</v>
      </c>
      <c r="H606" s="86">
        <v>187.566</v>
      </c>
      <c r="I606" s="86">
        <v>151.86099999999999</v>
      </c>
    </row>
    <row r="607" spans="2:9">
      <c r="B607" s="96" t="s">
        <v>294</v>
      </c>
      <c r="C607" s="48" t="s">
        <v>139</v>
      </c>
      <c r="D607" s="48" t="s">
        <v>139</v>
      </c>
      <c r="E607" s="48" t="s">
        <v>139</v>
      </c>
      <c r="F607" s="48" t="s">
        <v>139</v>
      </c>
      <c r="G607" s="48" t="s">
        <v>139</v>
      </c>
      <c r="H607" s="48" t="s">
        <v>139</v>
      </c>
      <c r="I607" s="48" t="s">
        <v>139</v>
      </c>
    </row>
    <row r="608" spans="2:9">
      <c r="B608" s="96" t="s">
        <v>236</v>
      </c>
      <c r="C608" s="48" t="s">
        <v>139</v>
      </c>
      <c r="D608" s="48" t="s">
        <v>139</v>
      </c>
      <c r="E608" s="48" t="s">
        <v>139</v>
      </c>
      <c r="F608" s="48" t="s">
        <v>139</v>
      </c>
      <c r="G608" s="48" t="s">
        <v>139</v>
      </c>
      <c r="H608" s="48" t="s">
        <v>139</v>
      </c>
      <c r="I608" s="48" t="s">
        <v>139</v>
      </c>
    </row>
    <row r="609" spans="2:9">
      <c r="B609" s="96"/>
      <c r="C609" s="86"/>
      <c r="D609" s="86"/>
      <c r="E609" s="86"/>
      <c r="F609" s="86"/>
      <c r="G609" s="86"/>
      <c r="H609" s="86"/>
      <c r="I609" s="86"/>
    </row>
    <row r="610" spans="2:9">
      <c r="B610" s="93" t="s">
        <v>308</v>
      </c>
      <c r="C610" s="48" t="s">
        <v>139</v>
      </c>
      <c r="D610" s="48" t="s">
        <v>139</v>
      </c>
      <c r="E610" s="48" t="s">
        <v>139</v>
      </c>
      <c r="F610" s="48" t="s">
        <v>139</v>
      </c>
      <c r="G610" s="48" t="s">
        <v>139</v>
      </c>
      <c r="H610" s="48" t="s">
        <v>139</v>
      </c>
      <c r="I610" s="48" t="s">
        <v>139</v>
      </c>
    </row>
    <row r="611" spans="2:9">
      <c r="B611" s="96" t="s">
        <v>309</v>
      </c>
      <c r="C611" s="48" t="s">
        <v>139</v>
      </c>
      <c r="D611" s="48" t="s">
        <v>139</v>
      </c>
      <c r="E611" s="48" t="s">
        <v>139</v>
      </c>
      <c r="F611" s="48" t="s">
        <v>139</v>
      </c>
      <c r="G611" s="48" t="s">
        <v>139</v>
      </c>
      <c r="H611" s="48" t="s">
        <v>139</v>
      </c>
      <c r="I611" s="48" t="s">
        <v>139</v>
      </c>
    </row>
    <row r="612" spans="2:9">
      <c r="B612" s="96" t="s">
        <v>310</v>
      </c>
      <c r="C612" s="48" t="s">
        <v>139</v>
      </c>
      <c r="D612" s="48" t="s">
        <v>139</v>
      </c>
      <c r="E612" s="48" t="s">
        <v>139</v>
      </c>
      <c r="F612" s="48" t="s">
        <v>139</v>
      </c>
      <c r="G612" s="48" t="s">
        <v>139</v>
      </c>
      <c r="H612" s="48" t="s">
        <v>139</v>
      </c>
      <c r="I612" s="48" t="s">
        <v>139</v>
      </c>
    </row>
    <row r="613" spans="2:9">
      <c r="B613" s="96" t="s">
        <v>311</v>
      </c>
      <c r="C613" s="48" t="s">
        <v>139</v>
      </c>
      <c r="D613" s="48" t="s">
        <v>139</v>
      </c>
      <c r="E613" s="48" t="s">
        <v>139</v>
      </c>
      <c r="F613" s="48" t="s">
        <v>139</v>
      </c>
      <c r="G613" s="48" t="s">
        <v>139</v>
      </c>
      <c r="H613" s="48" t="s">
        <v>139</v>
      </c>
      <c r="I613" s="48" t="s">
        <v>139</v>
      </c>
    </row>
    <row r="614" spans="2:9">
      <c r="B614" s="96" t="s">
        <v>312</v>
      </c>
      <c r="C614" s="48" t="s">
        <v>139</v>
      </c>
      <c r="D614" s="48" t="s">
        <v>139</v>
      </c>
      <c r="E614" s="48" t="s">
        <v>139</v>
      </c>
      <c r="F614" s="48" t="s">
        <v>139</v>
      </c>
      <c r="G614" s="48" t="s">
        <v>139</v>
      </c>
      <c r="H614" s="48" t="s">
        <v>139</v>
      </c>
      <c r="I614" s="48" t="s">
        <v>139</v>
      </c>
    </row>
    <row r="615" spans="2:9">
      <c r="B615" s="96" t="s">
        <v>313</v>
      </c>
      <c r="C615" s="48" t="s">
        <v>139</v>
      </c>
      <c r="D615" s="48" t="s">
        <v>139</v>
      </c>
      <c r="E615" s="48" t="s">
        <v>139</v>
      </c>
      <c r="F615" s="48" t="s">
        <v>139</v>
      </c>
      <c r="G615" s="48" t="s">
        <v>139</v>
      </c>
      <c r="H615" s="48" t="s">
        <v>139</v>
      </c>
      <c r="I615" s="48" t="s">
        <v>139</v>
      </c>
    </row>
    <row r="616" spans="2:9">
      <c r="B616" s="96" t="s">
        <v>314</v>
      </c>
      <c r="C616" s="48" t="s">
        <v>139</v>
      </c>
      <c r="D616" s="48" t="s">
        <v>139</v>
      </c>
      <c r="E616" s="48" t="s">
        <v>139</v>
      </c>
      <c r="F616" s="48" t="s">
        <v>139</v>
      </c>
      <c r="G616" s="48" t="s">
        <v>139</v>
      </c>
      <c r="H616" s="48" t="s">
        <v>139</v>
      </c>
      <c r="I616" s="48" t="s">
        <v>139</v>
      </c>
    </row>
    <row r="617" spans="2:9">
      <c r="B617" s="96"/>
      <c r="C617" s="86"/>
      <c r="D617" s="86"/>
      <c r="E617" s="86"/>
      <c r="F617" s="86"/>
      <c r="G617" s="86"/>
      <c r="H617" s="86"/>
      <c r="I617" s="86"/>
    </row>
    <row r="618" spans="2:9">
      <c r="B618" s="92" t="s">
        <v>583</v>
      </c>
      <c r="C618" s="86"/>
      <c r="D618" s="86"/>
      <c r="E618" s="86"/>
      <c r="F618" s="86"/>
      <c r="G618" s="86"/>
      <c r="H618" s="86"/>
      <c r="I618" s="86"/>
    </row>
    <row r="619" spans="2:9">
      <c r="B619" s="93" t="s">
        <v>306</v>
      </c>
      <c r="C619" s="970">
        <v>423.62900000000002</v>
      </c>
      <c r="D619" s="970">
        <v>389.97800000000001</v>
      </c>
      <c r="E619" s="970">
        <v>411.82799999999997</v>
      </c>
      <c r="F619" s="970">
        <v>355.32100000000003</v>
      </c>
      <c r="G619" s="970">
        <v>299.726</v>
      </c>
      <c r="H619" s="970">
        <v>256.48200000000003</v>
      </c>
      <c r="I619" s="970">
        <v>214.33600000000001</v>
      </c>
    </row>
    <row r="620" spans="2:9">
      <c r="B620" s="96" t="s">
        <v>291</v>
      </c>
      <c r="C620" s="970">
        <v>423.62900000000002</v>
      </c>
      <c r="D620" s="970">
        <v>389.97800000000001</v>
      </c>
      <c r="E620" s="970">
        <v>411.82799999999997</v>
      </c>
      <c r="F620" s="970">
        <v>355.32100000000003</v>
      </c>
      <c r="G620" s="970">
        <v>299.726</v>
      </c>
      <c r="H620" s="970">
        <v>256.48200000000003</v>
      </c>
      <c r="I620" s="970">
        <v>214.33600000000001</v>
      </c>
    </row>
    <row r="621" spans="2:9">
      <c r="B621" s="146" t="s">
        <v>292</v>
      </c>
      <c r="C621" s="970">
        <v>58.822000000000003</v>
      </c>
      <c r="D621" s="970">
        <v>66.724000000000004</v>
      </c>
      <c r="E621" s="970">
        <v>90.412000000000006</v>
      </c>
      <c r="F621" s="970">
        <v>74.486999999999995</v>
      </c>
      <c r="G621" s="970">
        <v>71.256</v>
      </c>
      <c r="H621" s="970">
        <v>68.388000000000005</v>
      </c>
      <c r="I621" s="970">
        <v>59.505000000000003</v>
      </c>
    </row>
    <row r="622" spans="2:9">
      <c r="B622" s="146" t="s">
        <v>293</v>
      </c>
      <c r="C622" s="970">
        <v>364.80700000000002</v>
      </c>
      <c r="D622" s="970">
        <v>323.25400000000002</v>
      </c>
      <c r="E622" s="970">
        <v>321.41599999999994</v>
      </c>
      <c r="F622" s="970">
        <v>280.83400000000006</v>
      </c>
      <c r="G622" s="970">
        <v>228.47</v>
      </c>
      <c r="H622" s="970">
        <v>188.09400000000002</v>
      </c>
      <c r="I622" s="970">
        <v>154.83100000000002</v>
      </c>
    </row>
    <row r="623" spans="2:9">
      <c r="B623" s="96" t="s">
        <v>294</v>
      </c>
      <c r="C623" s="970" t="s">
        <v>139</v>
      </c>
      <c r="D623" s="970" t="s">
        <v>139</v>
      </c>
      <c r="E623" s="970" t="s">
        <v>139</v>
      </c>
      <c r="F623" s="970" t="s">
        <v>139</v>
      </c>
      <c r="G623" s="970" t="s">
        <v>139</v>
      </c>
      <c r="H623" s="970" t="s">
        <v>139</v>
      </c>
      <c r="I623" s="970" t="s">
        <v>139</v>
      </c>
    </row>
    <row r="624" spans="2:9">
      <c r="B624" s="96" t="s">
        <v>236</v>
      </c>
      <c r="C624" s="970" t="s">
        <v>139</v>
      </c>
      <c r="D624" s="970" t="s">
        <v>139</v>
      </c>
      <c r="E624" s="970" t="s">
        <v>139</v>
      </c>
      <c r="F624" s="970" t="s">
        <v>139</v>
      </c>
      <c r="G624" s="970" t="s">
        <v>139</v>
      </c>
      <c r="H624" s="970" t="s">
        <v>139</v>
      </c>
      <c r="I624" s="970" t="s">
        <v>139</v>
      </c>
    </row>
    <row r="625" spans="2:9">
      <c r="B625" s="96"/>
      <c r="C625" s="86"/>
      <c r="D625" s="86"/>
      <c r="E625" s="86"/>
      <c r="F625" s="86"/>
      <c r="G625" s="86"/>
      <c r="H625" s="86"/>
      <c r="I625" s="86"/>
    </row>
    <row r="626" spans="2:9">
      <c r="B626" s="93" t="s">
        <v>308</v>
      </c>
      <c r="C626" s="86" t="s">
        <v>139</v>
      </c>
      <c r="D626" s="86" t="s">
        <v>139</v>
      </c>
      <c r="E626" s="86" t="s">
        <v>139</v>
      </c>
      <c r="F626" s="86" t="s">
        <v>139</v>
      </c>
      <c r="G626" s="86" t="s">
        <v>139</v>
      </c>
      <c r="H626" s="86" t="s">
        <v>139</v>
      </c>
      <c r="I626" s="86" t="s">
        <v>139</v>
      </c>
    </row>
    <row r="627" spans="2:9">
      <c r="B627" s="96" t="s">
        <v>309</v>
      </c>
      <c r="C627" s="86" t="s">
        <v>139</v>
      </c>
      <c r="D627" s="86" t="s">
        <v>139</v>
      </c>
      <c r="E627" s="86" t="s">
        <v>139</v>
      </c>
      <c r="F627" s="86" t="s">
        <v>139</v>
      </c>
      <c r="G627" s="86" t="s">
        <v>139</v>
      </c>
      <c r="H627" s="86" t="s">
        <v>139</v>
      </c>
      <c r="I627" s="86" t="s">
        <v>139</v>
      </c>
    </row>
    <row r="628" spans="2:9">
      <c r="B628" s="96" t="s">
        <v>310</v>
      </c>
      <c r="C628" s="86" t="s">
        <v>139</v>
      </c>
      <c r="D628" s="86" t="s">
        <v>139</v>
      </c>
      <c r="E628" s="86" t="s">
        <v>139</v>
      </c>
      <c r="F628" s="86" t="s">
        <v>139</v>
      </c>
      <c r="G628" s="86" t="s">
        <v>139</v>
      </c>
      <c r="H628" s="86" t="s">
        <v>139</v>
      </c>
      <c r="I628" s="86" t="s">
        <v>139</v>
      </c>
    </row>
    <row r="629" spans="2:9">
      <c r="B629" s="96" t="s">
        <v>311</v>
      </c>
      <c r="C629" s="86" t="s">
        <v>139</v>
      </c>
      <c r="D629" s="86" t="s">
        <v>139</v>
      </c>
      <c r="E629" s="86" t="s">
        <v>139</v>
      </c>
      <c r="F629" s="86" t="s">
        <v>139</v>
      </c>
      <c r="G629" s="86" t="s">
        <v>139</v>
      </c>
      <c r="H629" s="86" t="s">
        <v>139</v>
      </c>
      <c r="I629" s="86" t="s">
        <v>139</v>
      </c>
    </row>
    <row r="630" spans="2:9">
      <c r="B630" s="96" t="s">
        <v>312</v>
      </c>
      <c r="C630" s="86" t="s">
        <v>139</v>
      </c>
      <c r="D630" s="86" t="s">
        <v>139</v>
      </c>
      <c r="E630" s="86" t="s">
        <v>139</v>
      </c>
      <c r="F630" s="86" t="s">
        <v>139</v>
      </c>
      <c r="G630" s="86" t="s">
        <v>139</v>
      </c>
      <c r="H630" s="86" t="s">
        <v>139</v>
      </c>
      <c r="I630" s="86" t="s">
        <v>139</v>
      </c>
    </row>
    <row r="631" spans="2:9">
      <c r="B631" s="96" t="s">
        <v>313</v>
      </c>
      <c r="C631" s="86" t="s">
        <v>139</v>
      </c>
      <c r="D631" s="86" t="s">
        <v>139</v>
      </c>
      <c r="E631" s="86" t="s">
        <v>139</v>
      </c>
      <c r="F631" s="86" t="s">
        <v>139</v>
      </c>
      <c r="G631" s="86" t="s">
        <v>139</v>
      </c>
      <c r="H631" s="86" t="s">
        <v>139</v>
      </c>
      <c r="I631" s="86" t="s">
        <v>139</v>
      </c>
    </row>
    <row r="632" spans="2:9">
      <c r="B632" s="96" t="s">
        <v>314</v>
      </c>
      <c r="C632" s="86" t="s">
        <v>139</v>
      </c>
      <c r="D632" s="86" t="s">
        <v>139</v>
      </c>
      <c r="E632" s="86" t="s">
        <v>139</v>
      </c>
      <c r="F632" s="86" t="s">
        <v>139</v>
      </c>
      <c r="G632" s="86" t="s">
        <v>139</v>
      </c>
      <c r="H632" s="86" t="s">
        <v>139</v>
      </c>
      <c r="I632" s="86" t="s">
        <v>139</v>
      </c>
    </row>
    <row r="633" spans="2:9">
      <c r="B633" s="93"/>
      <c r="C633" s="86"/>
      <c r="D633" s="86"/>
      <c r="E633" s="86"/>
      <c r="F633" s="86"/>
      <c r="G633" s="86"/>
      <c r="H633" s="86"/>
      <c r="I633" s="86"/>
    </row>
    <row r="634" spans="2:9">
      <c r="B634" s="92" t="s">
        <v>584</v>
      </c>
      <c r="C634" s="86"/>
      <c r="D634" s="86"/>
      <c r="E634" s="86"/>
      <c r="F634" s="86"/>
      <c r="G634" s="86"/>
      <c r="H634" s="86"/>
      <c r="I634" s="86"/>
    </row>
    <row r="635" spans="2:9">
      <c r="B635" s="93" t="s">
        <v>306</v>
      </c>
      <c r="C635" s="970">
        <v>651.82600000000002</v>
      </c>
      <c r="D635" s="970">
        <v>580.03700000000003</v>
      </c>
      <c r="E635" s="970">
        <v>602.60399999999993</v>
      </c>
      <c r="F635" s="970">
        <v>527.05700000000002</v>
      </c>
      <c r="G635" s="970">
        <v>564.36099999999999</v>
      </c>
      <c r="H635" s="970">
        <v>572.24800000000005</v>
      </c>
      <c r="I635" s="970">
        <v>908.31700000000001</v>
      </c>
    </row>
    <row r="636" spans="2:9">
      <c r="B636" s="96" t="s">
        <v>291</v>
      </c>
      <c r="C636" s="970" t="s">
        <v>139</v>
      </c>
      <c r="D636" s="970" t="s">
        <v>139</v>
      </c>
      <c r="E636" s="970" t="s">
        <v>139</v>
      </c>
      <c r="F636" s="970" t="s">
        <v>139</v>
      </c>
      <c r="G636" s="970" t="s">
        <v>139</v>
      </c>
      <c r="H636" s="970" t="s">
        <v>139</v>
      </c>
      <c r="I636" s="970" t="s">
        <v>139</v>
      </c>
    </row>
    <row r="637" spans="2:9">
      <c r="B637" s="146" t="s">
        <v>292</v>
      </c>
      <c r="C637" s="970" t="s">
        <v>139</v>
      </c>
      <c r="D637" s="970" t="s">
        <v>139</v>
      </c>
      <c r="E637" s="970" t="s">
        <v>139</v>
      </c>
      <c r="F637" s="970" t="s">
        <v>139</v>
      </c>
      <c r="G637" s="970" t="s">
        <v>139</v>
      </c>
      <c r="H637" s="970" t="s">
        <v>139</v>
      </c>
      <c r="I637" s="970" t="s">
        <v>139</v>
      </c>
    </row>
    <row r="638" spans="2:9">
      <c r="B638" s="146" t="s">
        <v>553</v>
      </c>
      <c r="C638" s="970" t="s">
        <v>139</v>
      </c>
      <c r="D638" s="970" t="s">
        <v>139</v>
      </c>
      <c r="E638" s="970" t="s">
        <v>139</v>
      </c>
      <c r="F638" s="970" t="s">
        <v>139</v>
      </c>
      <c r="G638" s="970" t="s">
        <v>139</v>
      </c>
      <c r="H638" s="970" t="s">
        <v>139</v>
      </c>
      <c r="I638" s="970" t="s">
        <v>139</v>
      </c>
    </row>
    <row r="639" spans="2:9">
      <c r="B639" s="96" t="s">
        <v>294</v>
      </c>
      <c r="C639" s="970">
        <v>649.74300000000005</v>
      </c>
      <c r="D639" s="970">
        <v>578.798</v>
      </c>
      <c r="E639" s="970">
        <v>600.60199999999998</v>
      </c>
      <c r="F639" s="970">
        <v>524.798</v>
      </c>
      <c r="G639" s="970">
        <v>561.08000000000004</v>
      </c>
      <c r="H639" s="970">
        <v>568.45000000000005</v>
      </c>
      <c r="I639" s="970">
        <v>904.04899999999998</v>
      </c>
    </row>
    <row r="640" spans="2:9">
      <c r="B640" s="96" t="s">
        <v>236</v>
      </c>
      <c r="C640" s="970">
        <v>2.0830000000000002</v>
      </c>
      <c r="D640" s="970">
        <v>1.2390000000000001</v>
      </c>
      <c r="E640" s="970">
        <v>2.0019999999999998</v>
      </c>
      <c r="F640" s="970">
        <v>2.2589999999999999</v>
      </c>
      <c r="G640" s="970">
        <v>3.2810000000000001</v>
      </c>
      <c r="H640" s="970">
        <v>3.798</v>
      </c>
      <c r="I640" s="970">
        <v>4.2679999999999998</v>
      </c>
    </row>
    <row r="641" spans="2:9">
      <c r="B641" s="96"/>
      <c r="C641" s="970"/>
      <c r="D641" s="970"/>
      <c r="E641" s="970"/>
      <c r="F641" s="970"/>
      <c r="G641" s="970"/>
      <c r="H641" s="970"/>
      <c r="I641" s="970"/>
    </row>
    <row r="642" spans="2:9">
      <c r="B642" s="93" t="s">
        <v>308</v>
      </c>
      <c r="C642" s="970">
        <v>44.999000000000002</v>
      </c>
      <c r="D642" s="970">
        <v>64.597999999999999</v>
      </c>
      <c r="E642" s="970">
        <v>66.209000000000003</v>
      </c>
      <c r="F642" s="970">
        <v>56.182000000000002</v>
      </c>
      <c r="G642" s="970">
        <v>62.494</v>
      </c>
      <c r="H642" s="970">
        <v>59.066000000000003</v>
      </c>
      <c r="I642" s="970">
        <v>51.722000000000001</v>
      </c>
    </row>
    <row r="643" spans="2:9">
      <c r="B643" s="96" t="s">
        <v>309</v>
      </c>
      <c r="C643" s="970">
        <v>44.999000000000002</v>
      </c>
      <c r="D643" s="970">
        <v>64.597999999999999</v>
      </c>
      <c r="E643" s="970">
        <v>66.209000000000003</v>
      </c>
      <c r="F643" s="970">
        <v>56.182000000000002</v>
      </c>
      <c r="G643" s="970">
        <v>62.49</v>
      </c>
      <c r="H643" s="970">
        <v>58.898000000000003</v>
      </c>
      <c r="I643" s="970">
        <v>51.633000000000003</v>
      </c>
    </row>
    <row r="644" spans="2:9">
      <c r="B644" s="96" t="s">
        <v>310</v>
      </c>
      <c r="C644" s="944">
        <v>0</v>
      </c>
      <c r="D644" s="944">
        <v>0</v>
      </c>
      <c r="E644" s="944">
        <v>0</v>
      </c>
      <c r="F644" s="944">
        <v>0</v>
      </c>
      <c r="G644" s="970">
        <v>4.0000000000000001E-3</v>
      </c>
      <c r="H644" s="970">
        <v>0.16800000000000001</v>
      </c>
      <c r="I644" s="970">
        <v>8.8999999999999996E-2</v>
      </c>
    </row>
    <row r="645" spans="2:9">
      <c r="B645" s="96" t="s">
        <v>311</v>
      </c>
      <c r="C645" s="944">
        <v>0</v>
      </c>
      <c r="D645" s="944">
        <v>0</v>
      </c>
      <c r="E645" s="944">
        <v>0</v>
      </c>
      <c r="F645" s="944">
        <v>0</v>
      </c>
      <c r="G645" s="944">
        <v>0</v>
      </c>
      <c r="H645" s="944">
        <v>0</v>
      </c>
      <c r="I645" s="944">
        <v>0</v>
      </c>
    </row>
    <row r="646" spans="2:9">
      <c r="B646" s="96" t="s">
        <v>312</v>
      </c>
      <c r="C646" s="944">
        <v>0</v>
      </c>
      <c r="D646" s="944">
        <v>0</v>
      </c>
      <c r="E646" s="944">
        <v>0</v>
      </c>
      <c r="F646" s="944">
        <v>0</v>
      </c>
      <c r="G646" s="944">
        <v>0</v>
      </c>
      <c r="H646" s="944">
        <v>0</v>
      </c>
      <c r="I646" s="944">
        <v>0</v>
      </c>
    </row>
    <row r="647" spans="2:9">
      <c r="B647" s="96" t="s">
        <v>313</v>
      </c>
      <c r="C647" s="944">
        <v>0</v>
      </c>
      <c r="D647" s="944">
        <v>0</v>
      </c>
      <c r="E647" s="944">
        <v>0</v>
      </c>
      <c r="F647" s="944">
        <v>0</v>
      </c>
      <c r="G647" s="944">
        <v>0</v>
      </c>
      <c r="H647" s="944">
        <v>0</v>
      </c>
      <c r="I647" s="944">
        <v>0</v>
      </c>
    </row>
    <row r="648" spans="2:9" ht="15" thickBot="1">
      <c r="B648" s="279" t="s">
        <v>314</v>
      </c>
      <c r="C648" s="948">
        <v>0</v>
      </c>
      <c r="D648" s="948">
        <v>0</v>
      </c>
      <c r="E648" s="948">
        <v>0</v>
      </c>
      <c r="F648" s="948">
        <v>0</v>
      </c>
      <c r="G648" s="948">
        <v>0</v>
      </c>
      <c r="H648" s="948">
        <v>0</v>
      </c>
      <c r="I648" s="948">
        <v>0</v>
      </c>
    </row>
    <row r="649" spans="2:9" ht="15" thickTop="1">
      <c r="B649" s="1324" t="s">
        <v>587</v>
      </c>
      <c r="C649" s="1324"/>
      <c r="D649" s="1324"/>
      <c r="E649" s="1324"/>
      <c r="F649" s="1324"/>
      <c r="G649" s="1324"/>
      <c r="H649" s="1324"/>
      <c r="I649" s="1324"/>
    </row>
    <row r="650" spans="2:9">
      <c r="B650" s="143"/>
    </row>
    <row r="651" spans="2:9">
      <c r="B651" s="1319" t="s">
        <v>42</v>
      </c>
      <c r="C651" s="1319"/>
      <c r="D651" s="1319"/>
      <c r="E651" s="1319"/>
      <c r="F651" s="1319"/>
      <c r="G651" s="1319"/>
      <c r="H651" s="1319"/>
      <c r="I651" s="1319"/>
    </row>
    <row r="652" spans="2:9">
      <c r="B652" s="13" t="s">
        <v>41</v>
      </c>
    </row>
    <row r="653" spans="2:9">
      <c r="B653" s="142" t="s">
        <v>318</v>
      </c>
    </row>
    <row r="654" spans="2:9">
      <c r="B654" s="142"/>
    </row>
    <row r="655" spans="2:9">
      <c r="B655" s="16"/>
      <c r="C655" s="17">
        <v>2014</v>
      </c>
      <c r="D655" s="17">
        <v>2015</v>
      </c>
      <c r="E655" s="17">
        <v>2016</v>
      </c>
      <c r="F655" s="17">
        <v>2017</v>
      </c>
      <c r="G655" s="17">
        <v>2018</v>
      </c>
      <c r="H655" s="17">
        <v>2019</v>
      </c>
      <c r="I655" s="17">
        <v>2020</v>
      </c>
    </row>
    <row r="656" spans="2:9">
      <c r="B656" s="92" t="s">
        <v>442</v>
      </c>
      <c r="C656" s="106"/>
      <c r="D656" s="106"/>
      <c r="E656" s="106"/>
      <c r="F656" s="106"/>
      <c r="G656" s="106"/>
      <c r="H656" s="106"/>
      <c r="I656" s="106"/>
    </row>
    <row r="657" spans="2:9">
      <c r="B657" s="93" t="s">
        <v>319</v>
      </c>
      <c r="C657" s="34">
        <v>782788.0237721937</v>
      </c>
      <c r="D657" s="34">
        <v>564714.73898490786</v>
      </c>
      <c r="E657" s="34">
        <v>442574.97797455639</v>
      </c>
      <c r="F657" s="34">
        <v>711319.77567856933</v>
      </c>
      <c r="G657" s="34">
        <v>1012739.0260314917</v>
      </c>
      <c r="H657" s="34">
        <v>445072.72675472446</v>
      </c>
      <c r="I657" s="34">
        <v>454192.77240728622</v>
      </c>
    </row>
    <row r="658" spans="2:9">
      <c r="B658" s="96" t="s">
        <v>291</v>
      </c>
      <c r="C658" s="34">
        <v>782788.0237721937</v>
      </c>
      <c r="D658" s="34">
        <v>564714.73898490786</v>
      </c>
      <c r="E658" s="34">
        <v>442574.97797455639</v>
      </c>
      <c r="F658" s="34">
        <v>711319.77567856933</v>
      </c>
      <c r="G658" s="34">
        <v>1012739.0260314917</v>
      </c>
      <c r="H658" s="34">
        <v>445072.72675472446</v>
      </c>
      <c r="I658" s="34">
        <v>454192.77240728622</v>
      </c>
    </row>
    <row r="659" spans="2:9">
      <c r="B659" s="136" t="s">
        <v>292</v>
      </c>
      <c r="C659" s="34" t="s">
        <v>124</v>
      </c>
      <c r="D659" s="34" t="s">
        <v>124</v>
      </c>
      <c r="E659" s="34" t="s">
        <v>124</v>
      </c>
      <c r="F659" s="34" t="s">
        <v>124</v>
      </c>
      <c r="G659" s="34" t="s">
        <v>124</v>
      </c>
      <c r="H659" s="34" t="s">
        <v>124</v>
      </c>
      <c r="I659" s="34" t="s">
        <v>124</v>
      </c>
    </row>
    <row r="660" spans="2:9">
      <c r="B660" s="136" t="s">
        <v>553</v>
      </c>
      <c r="C660" s="34">
        <v>782788.0237721937</v>
      </c>
      <c r="D660" s="34">
        <v>564714.73898490786</v>
      </c>
      <c r="E660" s="34">
        <v>442574.97797455639</v>
      </c>
      <c r="F660" s="34">
        <v>711319.77567856933</v>
      </c>
      <c r="G660" s="34">
        <v>1012739.0260314917</v>
      </c>
      <c r="H660" s="34">
        <v>445072.72675472446</v>
      </c>
      <c r="I660" s="34">
        <v>454192.77240728622</v>
      </c>
    </row>
    <row r="661" spans="2:9">
      <c r="B661" s="96" t="s">
        <v>294</v>
      </c>
      <c r="C661" s="233" t="s">
        <v>139</v>
      </c>
      <c r="D661" s="233" t="s">
        <v>139</v>
      </c>
      <c r="E661" s="233" t="s">
        <v>139</v>
      </c>
      <c r="F661" s="233" t="s">
        <v>139</v>
      </c>
      <c r="G661" s="233" t="s">
        <v>139</v>
      </c>
      <c r="H661" s="233" t="s">
        <v>139</v>
      </c>
      <c r="I661" s="233" t="s">
        <v>139</v>
      </c>
    </row>
    <row r="662" spans="2:9">
      <c r="B662" s="96" t="s">
        <v>236</v>
      </c>
      <c r="C662" s="233" t="s">
        <v>139</v>
      </c>
      <c r="D662" s="233" t="s">
        <v>139</v>
      </c>
      <c r="E662" s="233" t="s">
        <v>139</v>
      </c>
      <c r="F662" s="233" t="s">
        <v>139</v>
      </c>
      <c r="G662" s="233" t="s">
        <v>139</v>
      </c>
      <c r="H662" s="233" t="s">
        <v>139</v>
      </c>
      <c r="I662" s="233" t="s">
        <v>139</v>
      </c>
    </row>
    <row r="663" spans="2:9">
      <c r="B663" s="96"/>
      <c r="C663" s="114"/>
      <c r="D663" s="114"/>
      <c r="E663" s="114"/>
      <c r="F663" s="114"/>
      <c r="G663" s="114"/>
      <c r="H663" s="114"/>
      <c r="I663" s="114"/>
    </row>
    <row r="664" spans="2:9">
      <c r="B664" s="93" t="s">
        <v>321</v>
      </c>
      <c r="C664" s="280" t="s">
        <v>139</v>
      </c>
      <c r="D664" s="280" t="s">
        <v>139</v>
      </c>
      <c r="E664" s="280" t="s">
        <v>139</v>
      </c>
      <c r="F664" s="280" t="s">
        <v>139</v>
      </c>
      <c r="G664" s="280" t="s">
        <v>139</v>
      </c>
      <c r="H664" s="280" t="s">
        <v>139</v>
      </c>
      <c r="I664" s="280" t="s">
        <v>139</v>
      </c>
    </row>
    <row r="665" spans="2:9">
      <c r="B665" s="96" t="s">
        <v>309</v>
      </c>
      <c r="C665" s="280" t="s">
        <v>139</v>
      </c>
      <c r="D665" s="280" t="s">
        <v>139</v>
      </c>
      <c r="E665" s="280" t="s">
        <v>139</v>
      </c>
      <c r="F665" s="280" t="s">
        <v>139</v>
      </c>
      <c r="G665" s="280" t="s">
        <v>139</v>
      </c>
      <c r="H665" s="280" t="s">
        <v>139</v>
      </c>
      <c r="I665" s="280" t="s">
        <v>139</v>
      </c>
    </row>
    <row r="666" spans="2:9">
      <c r="B666" s="96" t="s">
        <v>310</v>
      </c>
      <c r="C666" s="280" t="s">
        <v>139</v>
      </c>
      <c r="D666" s="280" t="s">
        <v>139</v>
      </c>
      <c r="E666" s="280" t="s">
        <v>139</v>
      </c>
      <c r="F666" s="280" t="s">
        <v>139</v>
      </c>
      <c r="G666" s="280" t="s">
        <v>139</v>
      </c>
      <c r="H666" s="280" t="s">
        <v>139</v>
      </c>
      <c r="I666" s="280" t="s">
        <v>139</v>
      </c>
    </row>
    <row r="667" spans="2:9">
      <c r="B667" s="96" t="s">
        <v>311</v>
      </c>
      <c r="C667" s="280" t="s">
        <v>139</v>
      </c>
      <c r="D667" s="280" t="s">
        <v>139</v>
      </c>
      <c r="E667" s="280" t="s">
        <v>139</v>
      </c>
      <c r="F667" s="280" t="s">
        <v>139</v>
      </c>
      <c r="G667" s="280" t="s">
        <v>139</v>
      </c>
      <c r="H667" s="280" t="s">
        <v>139</v>
      </c>
      <c r="I667" s="280" t="s">
        <v>139</v>
      </c>
    </row>
    <row r="668" spans="2:9">
      <c r="B668" s="96" t="s">
        <v>312</v>
      </c>
      <c r="C668" s="280" t="s">
        <v>139</v>
      </c>
      <c r="D668" s="280" t="s">
        <v>139</v>
      </c>
      <c r="E668" s="280" t="s">
        <v>139</v>
      </c>
      <c r="F668" s="280" t="s">
        <v>139</v>
      </c>
      <c r="G668" s="280" t="s">
        <v>139</v>
      </c>
      <c r="H668" s="280" t="s">
        <v>139</v>
      </c>
      <c r="I668" s="280" t="s">
        <v>139</v>
      </c>
    </row>
    <row r="669" spans="2:9">
      <c r="B669" s="96" t="s">
        <v>313</v>
      </c>
      <c r="C669" s="280" t="s">
        <v>139</v>
      </c>
      <c r="D669" s="280" t="s">
        <v>139</v>
      </c>
      <c r="E669" s="280" t="s">
        <v>139</v>
      </c>
      <c r="F669" s="280" t="s">
        <v>139</v>
      </c>
      <c r="G669" s="280" t="s">
        <v>139</v>
      </c>
      <c r="H669" s="280" t="s">
        <v>139</v>
      </c>
      <c r="I669" s="280" t="s">
        <v>139</v>
      </c>
    </row>
    <row r="670" spans="2:9">
      <c r="B670" s="96" t="s">
        <v>314</v>
      </c>
      <c r="C670" s="280" t="s">
        <v>139</v>
      </c>
      <c r="D670" s="280" t="s">
        <v>139</v>
      </c>
      <c r="E670" s="280" t="s">
        <v>139</v>
      </c>
      <c r="F670" s="280" t="s">
        <v>139</v>
      </c>
      <c r="G670" s="280" t="s">
        <v>139</v>
      </c>
      <c r="H670" s="280" t="s">
        <v>139</v>
      </c>
      <c r="I670" s="280" t="s">
        <v>139</v>
      </c>
    </row>
    <row r="671" spans="2:9">
      <c r="B671" s="93"/>
      <c r="C671" s="114"/>
      <c r="D671" s="114"/>
      <c r="E671" s="114"/>
      <c r="F671" s="114"/>
      <c r="G671" s="114"/>
      <c r="H671" s="114"/>
      <c r="I671" s="114"/>
    </row>
    <row r="672" spans="2:9">
      <c r="B672" s="92" t="s">
        <v>583</v>
      </c>
      <c r="C672" s="114"/>
      <c r="D672" s="114"/>
      <c r="E672" s="114"/>
      <c r="F672" s="114"/>
      <c r="G672" s="114"/>
      <c r="H672" s="114"/>
      <c r="I672" s="114"/>
    </row>
    <row r="673" spans="2:9">
      <c r="B673" s="93" t="s">
        <v>319</v>
      </c>
      <c r="C673" s="207">
        <v>523990.89876004652</v>
      </c>
      <c r="D673" s="207">
        <v>343377.41243492701</v>
      </c>
      <c r="E673" s="207">
        <v>337327.44976052427</v>
      </c>
      <c r="F673" s="207">
        <v>340100.63180268026</v>
      </c>
      <c r="G673" s="207">
        <v>359252.80859032233</v>
      </c>
      <c r="H673" s="207">
        <v>340140.50417443388</v>
      </c>
      <c r="I673" s="207">
        <v>270138.42403452401</v>
      </c>
    </row>
    <row r="674" spans="2:9">
      <c r="B674" s="96" t="s">
        <v>291</v>
      </c>
      <c r="C674" s="207">
        <v>523990.89876004652</v>
      </c>
      <c r="D674" s="207">
        <v>343377.41243492701</v>
      </c>
      <c r="E674" s="207">
        <v>337327.44976052427</v>
      </c>
      <c r="F674" s="207">
        <v>340100.63180268026</v>
      </c>
      <c r="G674" s="207">
        <v>359252.80859032233</v>
      </c>
      <c r="H674" s="207">
        <v>340140.50417443388</v>
      </c>
      <c r="I674" s="207">
        <v>270138.42403452401</v>
      </c>
    </row>
    <row r="675" spans="2:9">
      <c r="B675" s="136" t="s">
        <v>292</v>
      </c>
      <c r="C675" s="207">
        <v>55509.000572318415</v>
      </c>
      <c r="D675" s="207">
        <v>42914.998440979878</v>
      </c>
      <c r="E675" s="207">
        <v>53358.202223212</v>
      </c>
      <c r="F675" s="207">
        <v>54405.249319848197</v>
      </c>
      <c r="G675" s="207">
        <v>56901.413576227358</v>
      </c>
      <c r="H675" s="207">
        <v>56712.01392148008</v>
      </c>
      <c r="I675" s="207">
        <v>46172.302635191481</v>
      </c>
    </row>
    <row r="676" spans="2:9">
      <c r="B676" s="136" t="s">
        <v>553</v>
      </c>
      <c r="C676" s="207">
        <v>468481.89818772813</v>
      </c>
      <c r="D676" s="207">
        <v>300462.41399394715</v>
      </c>
      <c r="E676" s="207">
        <v>283969.24753731227</v>
      </c>
      <c r="F676" s="207">
        <v>285695.38248283212</v>
      </c>
      <c r="G676" s="207">
        <v>302351.39501409495</v>
      </c>
      <c r="H676" s="207">
        <v>283428.49025295378</v>
      </c>
      <c r="I676" s="207">
        <v>223966.12139933251</v>
      </c>
    </row>
    <row r="677" spans="2:9">
      <c r="B677" s="96" t="s">
        <v>294</v>
      </c>
      <c r="C677" s="224" t="s">
        <v>139</v>
      </c>
      <c r="D677" s="224" t="s">
        <v>139</v>
      </c>
      <c r="E677" s="224" t="s">
        <v>139</v>
      </c>
      <c r="F677" s="224" t="s">
        <v>139</v>
      </c>
      <c r="G677" s="224" t="s">
        <v>139</v>
      </c>
      <c r="H677" s="224" t="s">
        <v>139</v>
      </c>
      <c r="I677" s="224" t="s">
        <v>139</v>
      </c>
    </row>
    <row r="678" spans="2:9">
      <c r="B678" s="96" t="s">
        <v>236</v>
      </c>
      <c r="C678" s="224" t="s">
        <v>139</v>
      </c>
      <c r="D678" s="224" t="s">
        <v>139</v>
      </c>
      <c r="E678" s="224" t="s">
        <v>139</v>
      </c>
      <c r="F678" s="224" t="s">
        <v>139</v>
      </c>
      <c r="G678" s="224" t="s">
        <v>139</v>
      </c>
      <c r="H678" s="224" t="s">
        <v>139</v>
      </c>
      <c r="I678" s="224" t="s">
        <v>139</v>
      </c>
    </row>
    <row r="679" spans="2:9">
      <c r="B679" s="96"/>
      <c r="C679" s="114"/>
      <c r="D679" s="114"/>
      <c r="E679" s="114"/>
      <c r="F679" s="114"/>
      <c r="G679" s="114"/>
      <c r="H679" s="114"/>
      <c r="I679" s="114"/>
    </row>
    <row r="680" spans="2:9">
      <c r="B680" s="93" t="s">
        <v>321</v>
      </c>
      <c r="C680" s="114" t="s">
        <v>139</v>
      </c>
      <c r="D680" s="114" t="s">
        <v>139</v>
      </c>
      <c r="E680" s="114" t="s">
        <v>139</v>
      </c>
      <c r="F680" s="114" t="s">
        <v>139</v>
      </c>
      <c r="G680" s="114" t="s">
        <v>139</v>
      </c>
      <c r="H680" s="114" t="s">
        <v>139</v>
      </c>
      <c r="I680" s="114" t="s">
        <v>139</v>
      </c>
    </row>
    <row r="681" spans="2:9">
      <c r="B681" s="96" t="s">
        <v>309</v>
      </c>
      <c r="C681" s="114" t="s">
        <v>139</v>
      </c>
      <c r="D681" s="114" t="s">
        <v>139</v>
      </c>
      <c r="E681" s="114" t="s">
        <v>139</v>
      </c>
      <c r="F681" s="114" t="s">
        <v>139</v>
      </c>
      <c r="G681" s="114" t="s">
        <v>139</v>
      </c>
      <c r="H681" s="114" t="s">
        <v>139</v>
      </c>
      <c r="I681" s="114" t="s">
        <v>139</v>
      </c>
    </row>
    <row r="682" spans="2:9">
      <c r="B682" s="96" t="s">
        <v>310</v>
      </c>
      <c r="C682" s="114" t="s">
        <v>139</v>
      </c>
      <c r="D682" s="114" t="s">
        <v>139</v>
      </c>
      <c r="E682" s="114" t="s">
        <v>139</v>
      </c>
      <c r="F682" s="114" t="s">
        <v>139</v>
      </c>
      <c r="G682" s="114" t="s">
        <v>139</v>
      </c>
      <c r="H682" s="114" t="s">
        <v>139</v>
      </c>
      <c r="I682" s="114" t="s">
        <v>139</v>
      </c>
    </row>
    <row r="683" spans="2:9">
      <c r="B683" s="96" t="s">
        <v>311</v>
      </c>
      <c r="C683" s="114" t="s">
        <v>139</v>
      </c>
      <c r="D683" s="114" t="s">
        <v>139</v>
      </c>
      <c r="E683" s="114" t="s">
        <v>139</v>
      </c>
      <c r="F683" s="114" t="s">
        <v>139</v>
      </c>
      <c r="G683" s="114" t="s">
        <v>139</v>
      </c>
      <c r="H683" s="114" t="s">
        <v>139</v>
      </c>
      <c r="I683" s="114" t="s">
        <v>139</v>
      </c>
    </row>
    <row r="684" spans="2:9">
      <c r="B684" s="96" t="s">
        <v>312</v>
      </c>
      <c r="C684" s="114" t="s">
        <v>139</v>
      </c>
      <c r="D684" s="114" t="s">
        <v>139</v>
      </c>
      <c r="E684" s="114" t="s">
        <v>139</v>
      </c>
      <c r="F684" s="114" t="s">
        <v>139</v>
      </c>
      <c r="G684" s="114" t="s">
        <v>139</v>
      </c>
      <c r="H684" s="114" t="s">
        <v>139</v>
      </c>
      <c r="I684" s="114" t="s">
        <v>139</v>
      </c>
    </row>
    <row r="685" spans="2:9">
      <c r="B685" s="96" t="s">
        <v>313</v>
      </c>
      <c r="C685" s="114" t="s">
        <v>139</v>
      </c>
      <c r="D685" s="114" t="s">
        <v>139</v>
      </c>
      <c r="E685" s="114" t="s">
        <v>139</v>
      </c>
      <c r="F685" s="114" t="s">
        <v>139</v>
      </c>
      <c r="G685" s="114" t="s">
        <v>139</v>
      </c>
      <c r="H685" s="114" t="s">
        <v>139</v>
      </c>
      <c r="I685" s="114" t="s">
        <v>139</v>
      </c>
    </row>
    <row r="686" spans="2:9">
      <c r="B686" s="96" t="s">
        <v>314</v>
      </c>
      <c r="C686" s="114" t="s">
        <v>139</v>
      </c>
      <c r="D686" s="114" t="s">
        <v>139</v>
      </c>
      <c r="E686" s="114" t="s">
        <v>139</v>
      </c>
      <c r="F686" s="114" t="s">
        <v>139</v>
      </c>
      <c r="G686" s="114" t="s">
        <v>139</v>
      </c>
      <c r="H686" s="114" t="s">
        <v>139</v>
      </c>
      <c r="I686" s="114" t="s">
        <v>139</v>
      </c>
    </row>
    <row r="687" spans="2:9">
      <c r="B687" s="96"/>
      <c r="C687" s="114"/>
      <c r="D687" s="114"/>
      <c r="E687" s="114"/>
      <c r="F687" s="114"/>
      <c r="G687" s="114"/>
      <c r="H687" s="114"/>
      <c r="I687" s="114"/>
    </row>
    <row r="688" spans="2:9">
      <c r="B688" s="92" t="s">
        <v>584</v>
      </c>
      <c r="C688" s="207">
        <v>24546.678427541341</v>
      </c>
      <c r="D688" s="207">
        <v>14467.361412639826</v>
      </c>
      <c r="E688" s="207">
        <v>13767.846049642138</v>
      </c>
      <c r="F688" s="207">
        <v>13968.202666168409</v>
      </c>
      <c r="G688" s="207">
        <v>15037.842934979781</v>
      </c>
      <c r="H688" s="207">
        <v>14016.609649844901</v>
      </c>
      <c r="I688" s="207">
        <v>9416.997755137063</v>
      </c>
    </row>
    <row r="689" spans="2:9">
      <c r="B689" s="93" t="s">
        <v>319</v>
      </c>
      <c r="C689" s="207" t="s">
        <v>139</v>
      </c>
      <c r="D689" s="207" t="s">
        <v>139</v>
      </c>
      <c r="E689" s="207" t="s">
        <v>139</v>
      </c>
      <c r="F689" s="207" t="s">
        <v>139</v>
      </c>
      <c r="G689" s="207" t="s">
        <v>139</v>
      </c>
      <c r="H689" s="207" t="s">
        <v>139</v>
      </c>
      <c r="I689" s="207" t="s">
        <v>139</v>
      </c>
    </row>
    <row r="690" spans="2:9">
      <c r="B690" s="96" t="s">
        <v>291</v>
      </c>
      <c r="C690" s="207" t="s">
        <v>139</v>
      </c>
      <c r="D690" s="207" t="s">
        <v>139</v>
      </c>
      <c r="E690" s="207" t="s">
        <v>139</v>
      </c>
      <c r="F690" s="207" t="s">
        <v>139</v>
      </c>
      <c r="G690" s="207" t="s">
        <v>139</v>
      </c>
      <c r="H690" s="207" t="s">
        <v>139</v>
      </c>
      <c r="I690" s="207" t="s">
        <v>139</v>
      </c>
    </row>
    <row r="691" spans="2:9">
      <c r="B691" s="136" t="s">
        <v>292</v>
      </c>
      <c r="C691" s="207" t="s">
        <v>139</v>
      </c>
      <c r="D691" s="207" t="s">
        <v>139</v>
      </c>
      <c r="E691" s="207" t="s">
        <v>139</v>
      </c>
      <c r="F691" s="207" t="s">
        <v>139</v>
      </c>
      <c r="G691" s="207" t="s">
        <v>139</v>
      </c>
      <c r="H691" s="207" t="s">
        <v>139</v>
      </c>
      <c r="I691" s="207" t="s">
        <v>1471</v>
      </c>
    </row>
    <row r="692" spans="2:9">
      <c r="B692" s="136" t="s">
        <v>553</v>
      </c>
      <c r="C692" s="207">
        <v>23813.202485377773</v>
      </c>
      <c r="D692" s="207">
        <v>14179.545937438568</v>
      </c>
      <c r="E692" s="207">
        <v>13086.153484519915</v>
      </c>
      <c r="F692" s="207">
        <v>13278.531658538162</v>
      </c>
      <c r="G692" s="207">
        <v>14429.231916423816</v>
      </c>
      <c r="H692" s="207">
        <v>13026.496000368177</v>
      </c>
      <c r="I692" s="207">
        <v>8573.7776364492638</v>
      </c>
    </row>
    <row r="693" spans="2:9">
      <c r="B693" s="96" t="s">
        <v>294</v>
      </c>
      <c r="C693" s="207">
        <v>733.47594216356936</v>
      </c>
      <c r="D693" s="207">
        <v>287.81547520125838</v>
      </c>
      <c r="E693" s="207">
        <v>681.69256512222364</v>
      </c>
      <c r="F693" s="207">
        <v>689.67100763024575</v>
      </c>
      <c r="G693" s="207">
        <v>608.61101855596542</v>
      </c>
      <c r="H693" s="207">
        <v>990.1136494767228</v>
      </c>
      <c r="I693" s="207">
        <v>843.22011868779941</v>
      </c>
    </row>
    <row r="694" spans="2:9">
      <c r="B694" s="96" t="s">
        <v>236</v>
      </c>
      <c r="C694" s="207"/>
      <c r="D694" s="207"/>
      <c r="E694" s="207"/>
      <c r="F694" s="207"/>
      <c r="G694" s="207"/>
      <c r="H694" s="207"/>
      <c r="I694" s="207"/>
    </row>
    <row r="695" spans="2:9">
      <c r="B695" s="96"/>
      <c r="C695" s="207">
        <v>47576.655462742667</v>
      </c>
      <c r="D695" s="207">
        <v>43975.38335412366</v>
      </c>
      <c r="E695" s="207">
        <v>43693.754107345201</v>
      </c>
      <c r="F695" s="207">
        <v>44598.679490639239</v>
      </c>
      <c r="G695" s="207">
        <v>50567.815231055494</v>
      </c>
      <c r="H695" s="207">
        <v>34209.99950586311</v>
      </c>
      <c r="I695" s="207">
        <v>24490.657929261422</v>
      </c>
    </row>
    <row r="696" spans="2:9">
      <c r="B696" s="93" t="s">
        <v>321</v>
      </c>
      <c r="C696" s="207">
        <v>47576.655462742667</v>
      </c>
      <c r="D696" s="207">
        <v>43975.38335412366</v>
      </c>
      <c r="E696" s="207">
        <v>43693.754107345201</v>
      </c>
      <c r="F696" s="207">
        <v>44598.679490639239</v>
      </c>
      <c r="G696" s="207">
        <v>50567.813085646914</v>
      </c>
      <c r="H696" s="207">
        <v>34209.171453590221</v>
      </c>
      <c r="I696" s="207">
        <v>24489.988783648438</v>
      </c>
    </row>
    <row r="697" spans="2:9">
      <c r="B697" s="96" t="s">
        <v>309</v>
      </c>
      <c r="C697" s="207">
        <v>0</v>
      </c>
      <c r="D697" s="207">
        <v>0</v>
      </c>
      <c r="E697" s="207">
        <v>0</v>
      </c>
      <c r="F697" s="207">
        <v>0</v>
      </c>
      <c r="G697" s="207">
        <v>2.1454085801150477E-3</v>
      </c>
      <c r="H697" s="207">
        <v>0.82805227288652472</v>
      </c>
      <c r="I697" s="207">
        <v>0.66914561298629827</v>
      </c>
    </row>
    <row r="698" spans="2:9">
      <c r="B698" s="96" t="s">
        <v>310</v>
      </c>
      <c r="C698" s="207">
        <v>0</v>
      </c>
      <c r="D698" s="207">
        <v>0</v>
      </c>
      <c r="E698" s="207">
        <v>0</v>
      </c>
      <c r="F698" s="207">
        <v>0</v>
      </c>
      <c r="G698" s="207">
        <v>0</v>
      </c>
      <c r="H698" s="207">
        <v>0</v>
      </c>
      <c r="I698" s="207">
        <v>0</v>
      </c>
    </row>
    <row r="699" spans="2:9">
      <c r="B699" s="96" t="s">
        <v>311</v>
      </c>
      <c r="C699" s="207">
        <v>0</v>
      </c>
      <c r="D699" s="207">
        <v>0</v>
      </c>
      <c r="E699" s="207">
        <v>0</v>
      </c>
      <c r="F699" s="207">
        <v>0</v>
      </c>
      <c r="G699" s="207">
        <v>0</v>
      </c>
      <c r="H699" s="207">
        <v>0</v>
      </c>
      <c r="I699" s="207">
        <v>0</v>
      </c>
    </row>
    <row r="700" spans="2:9">
      <c r="B700" s="96" t="s">
        <v>312</v>
      </c>
      <c r="C700" s="34">
        <v>0</v>
      </c>
      <c r="D700" s="34">
        <v>0</v>
      </c>
      <c r="E700" s="34">
        <v>0</v>
      </c>
      <c r="F700" s="34">
        <v>0</v>
      </c>
      <c r="G700" s="34">
        <v>0</v>
      </c>
      <c r="H700" s="34">
        <v>0</v>
      </c>
      <c r="I700" s="34">
        <v>0</v>
      </c>
    </row>
    <row r="701" spans="2:9">
      <c r="B701" s="96" t="s">
        <v>313</v>
      </c>
      <c r="C701" s="34">
        <v>0</v>
      </c>
      <c r="D701" s="34">
        <v>0</v>
      </c>
      <c r="E701" s="34">
        <v>0</v>
      </c>
      <c r="F701" s="34">
        <v>0</v>
      </c>
      <c r="G701" s="34">
        <v>0</v>
      </c>
      <c r="H701" s="34">
        <v>0</v>
      </c>
      <c r="I701" s="34">
        <v>0</v>
      </c>
    </row>
    <row r="702" spans="2:9" ht="15" thickBot="1">
      <c r="B702" s="133" t="s">
        <v>314</v>
      </c>
      <c r="C702" s="34">
        <v>0</v>
      </c>
      <c r="D702" s="34">
        <v>0</v>
      </c>
      <c r="E702" s="34">
        <v>0</v>
      </c>
      <c r="F702" s="34">
        <v>0</v>
      </c>
      <c r="G702" s="34">
        <v>0</v>
      </c>
      <c r="H702" s="34">
        <v>0</v>
      </c>
      <c r="I702" s="34">
        <v>0</v>
      </c>
    </row>
    <row r="703" spans="2:9" ht="15" thickTop="1">
      <c r="B703" s="1324" t="s">
        <v>588</v>
      </c>
      <c r="C703" s="1324"/>
      <c r="D703" s="1324"/>
      <c r="E703" s="1324"/>
      <c r="F703" s="1324"/>
      <c r="G703" s="1324"/>
      <c r="H703" s="1324"/>
      <c r="I703" s="1324"/>
    </row>
    <row r="704" spans="2:9">
      <c r="B704" s="27"/>
    </row>
    <row r="705" spans="2:9">
      <c r="B705" s="1319" t="s">
        <v>45</v>
      </c>
      <c r="C705" s="1319"/>
      <c r="D705" s="1319"/>
      <c r="E705" s="1319"/>
      <c r="F705" s="1319"/>
      <c r="G705" s="1319"/>
      <c r="H705" s="1319"/>
      <c r="I705" s="1319"/>
    </row>
    <row r="706" spans="2:9">
      <c r="B706" s="13" t="s">
        <v>44</v>
      </c>
    </row>
    <row r="707" spans="2:9">
      <c r="B707" s="127" t="s">
        <v>326</v>
      </c>
    </row>
    <row r="708" spans="2:9">
      <c r="B708" s="128"/>
    </row>
    <row r="709" spans="2:9">
      <c r="B709" s="16"/>
      <c r="C709" s="17">
        <v>2014</v>
      </c>
      <c r="D709" s="17">
        <v>2015</v>
      </c>
      <c r="E709" s="17">
        <v>2016</v>
      </c>
      <c r="F709" s="17">
        <v>2017</v>
      </c>
      <c r="G709" s="17">
        <v>2018</v>
      </c>
      <c r="H709" s="17">
        <v>2019</v>
      </c>
      <c r="I709" s="17">
        <v>2020</v>
      </c>
    </row>
    <row r="710" spans="2:9" ht="26.4">
      <c r="B710" s="92" t="s">
        <v>589</v>
      </c>
    </row>
    <row r="711" spans="2:9">
      <c r="B711" s="93" t="s">
        <v>327</v>
      </c>
      <c r="C711" s="132">
        <v>31</v>
      </c>
      <c r="D711" s="132">
        <v>32</v>
      </c>
      <c r="E711" s="132">
        <v>36</v>
      </c>
      <c r="F711" s="132">
        <v>37</v>
      </c>
      <c r="G711" s="132">
        <v>36</v>
      </c>
      <c r="H711" s="132">
        <v>37</v>
      </c>
      <c r="I711" s="132">
        <v>52</v>
      </c>
    </row>
    <row r="712" spans="2:9">
      <c r="B712" s="96" t="s">
        <v>328</v>
      </c>
      <c r="C712" s="132">
        <v>0</v>
      </c>
      <c r="D712" s="132">
        <v>0</v>
      </c>
      <c r="E712" s="132">
        <v>0</v>
      </c>
      <c r="F712" s="132">
        <v>0</v>
      </c>
      <c r="G712" s="132">
        <v>0</v>
      </c>
      <c r="H712" s="132">
        <v>0</v>
      </c>
      <c r="I712" s="132">
        <v>1</v>
      </c>
    </row>
    <row r="713" spans="2:9">
      <c r="B713" s="96" t="s">
        <v>329</v>
      </c>
      <c r="C713" s="132">
        <v>0</v>
      </c>
      <c r="D713" s="132">
        <v>0</v>
      </c>
      <c r="E713" s="132">
        <v>0</v>
      </c>
      <c r="F713" s="132">
        <v>0</v>
      </c>
      <c r="G713" s="132">
        <v>0</v>
      </c>
      <c r="H713" s="132">
        <v>0</v>
      </c>
      <c r="I713" s="132">
        <v>0</v>
      </c>
    </row>
    <row r="714" spans="2:9">
      <c r="B714" s="96" t="s">
        <v>330</v>
      </c>
      <c r="C714" s="132">
        <v>13</v>
      </c>
      <c r="D714" s="132">
        <v>13</v>
      </c>
      <c r="E714" s="132">
        <v>15</v>
      </c>
      <c r="F714" s="132">
        <v>14</v>
      </c>
      <c r="G714" s="132">
        <v>15</v>
      </c>
      <c r="H714" s="132">
        <v>14</v>
      </c>
      <c r="I714" s="132">
        <v>19</v>
      </c>
    </row>
    <row r="715" spans="2:9">
      <c r="B715" s="96" t="s">
        <v>331</v>
      </c>
      <c r="C715" s="132">
        <v>18</v>
      </c>
      <c r="D715" s="132">
        <v>19</v>
      </c>
      <c r="E715" s="132">
        <v>21</v>
      </c>
      <c r="F715" s="132">
        <v>23</v>
      </c>
      <c r="G715" s="132">
        <v>21</v>
      </c>
      <c r="H715" s="132">
        <v>23</v>
      </c>
      <c r="I715" s="132">
        <v>32</v>
      </c>
    </row>
    <row r="716" spans="2:9">
      <c r="B716" s="96"/>
      <c r="C716" s="132"/>
      <c r="D716" s="132"/>
      <c r="E716" s="132"/>
      <c r="F716" s="132"/>
      <c r="G716" s="132"/>
      <c r="H716" s="132"/>
      <c r="I716" s="132"/>
    </row>
    <row r="717" spans="2:9">
      <c r="B717" s="93" t="s">
        <v>332</v>
      </c>
      <c r="C717" s="132">
        <v>31</v>
      </c>
      <c r="D717" s="132">
        <v>32</v>
      </c>
      <c r="E717" s="132">
        <v>36</v>
      </c>
      <c r="F717" s="132">
        <v>37</v>
      </c>
      <c r="G717" s="132">
        <v>36</v>
      </c>
      <c r="H717" s="132">
        <v>37</v>
      </c>
      <c r="I717" s="132">
        <v>52</v>
      </c>
    </row>
    <row r="718" spans="2:9">
      <c r="B718" s="96" t="s">
        <v>328</v>
      </c>
      <c r="C718" s="132">
        <v>0</v>
      </c>
      <c r="D718" s="132">
        <v>0</v>
      </c>
      <c r="E718" s="132">
        <v>0</v>
      </c>
      <c r="F718" s="132">
        <v>0</v>
      </c>
      <c r="G718" s="132">
        <v>0</v>
      </c>
      <c r="H718" s="132">
        <v>0</v>
      </c>
      <c r="I718" s="132">
        <v>1</v>
      </c>
    </row>
    <row r="719" spans="2:9">
      <c r="B719" s="96" t="s">
        <v>329</v>
      </c>
      <c r="C719" s="132">
        <v>0</v>
      </c>
      <c r="D719" s="132">
        <v>0</v>
      </c>
      <c r="E719" s="132">
        <v>0</v>
      </c>
      <c r="F719" s="132">
        <v>0</v>
      </c>
      <c r="G719" s="132">
        <v>0</v>
      </c>
      <c r="H719" s="132">
        <v>0</v>
      </c>
      <c r="I719" s="132">
        <v>0</v>
      </c>
    </row>
    <row r="720" spans="2:9">
      <c r="B720" s="96" t="s">
        <v>330</v>
      </c>
      <c r="C720" s="132">
        <v>13</v>
      </c>
      <c r="D720" s="132">
        <v>13</v>
      </c>
      <c r="E720" s="132">
        <v>15</v>
      </c>
      <c r="F720" s="132">
        <v>14</v>
      </c>
      <c r="G720" s="132">
        <v>15</v>
      </c>
      <c r="H720" s="132">
        <v>14</v>
      </c>
      <c r="I720" s="132">
        <v>19</v>
      </c>
    </row>
    <row r="721" spans="2:9">
      <c r="B721" s="96" t="s">
        <v>331</v>
      </c>
      <c r="C721" s="132">
        <v>18</v>
      </c>
      <c r="D721" s="132">
        <v>19</v>
      </c>
      <c r="E721" s="132">
        <v>21</v>
      </c>
      <c r="F721" s="132">
        <v>23</v>
      </c>
      <c r="G721" s="132">
        <v>21</v>
      </c>
      <c r="H721" s="132">
        <v>23</v>
      </c>
      <c r="I721" s="132">
        <v>32</v>
      </c>
    </row>
    <row r="722" spans="2:9">
      <c r="B722" s="96"/>
      <c r="C722" s="132"/>
      <c r="D722" s="132"/>
      <c r="E722" s="132"/>
      <c r="F722" s="132"/>
      <c r="G722" s="132"/>
      <c r="H722" s="132"/>
      <c r="I722" s="132"/>
    </row>
    <row r="723" spans="2:9">
      <c r="B723" s="93" t="s">
        <v>333</v>
      </c>
      <c r="C723" s="132"/>
      <c r="D723" s="132"/>
      <c r="E723" s="132"/>
      <c r="F723" s="132"/>
      <c r="G723" s="132"/>
      <c r="H723" s="132"/>
      <c r="I723" s="132"/>
    </row>
    <row r="724" spans="2:9">
      <c r="B724" s="96" t="s">
        <v>328</v>
      </c>
      <c r="C724" s="132">
        <v>0</v>
      </c>
      <c r="D724" s="132">
        <v>0</v>
      </c>
      <c r="E724" s="132">
        <v>0</v>
      </c>
      <c r="F724" s="132">
        <v>0</v>
      </c>
      <c r="G724" s="132">
        <v>0</v>
      </c>
      <c r="H724" s="132">
        <v>0</v>
      </c>
      <c r="I724" s="132">
        <v>0</v>
      </c>
    </row>
    <row r="725" spans="2:9">
      <c r="B725" s="96" t="s">
        <v>329</v>
      </c>
      <c r="C725" s="132">
        <v>0</v>
      </c>
      <c r="D725" s="132">
        <v>0</v>
      </c>
      <c r="E725" s="132">
        <v>0</v>
      </c>
      <c r="F725" s="132">
        <v>0</v>
      </c>
      <c r="G725" s="132">
        <v>0</v>
      </c>
      <c r="H725" s="132">
        <v>0</v>
      </c>
      <c r="I725" s="132">
        <v>0</v>
      </c>
    </row>
    <row r="726" spans="2:9">
      <c r="B726" s="96" t="s">
        <v>330</v>
      </c>
      <c r="C726" s="132">
        <v>0</v>
      </c>
      <c r="D726" s="132">
        <v>0</v>
      </c>
      <c r="E726" s="132">
        <v>0</v>
      </c>
      <c r="F726" s="132">
        <v>0</v>
      </c>
      <c r="G726" s="132">
        <v>0</v>
      </c>
      <c r="H726" s="132">
        <v>0</v>
      </c>
      <c r="I726" s="132">
        <v>0</v>
      </c>
    </row>
    <row r="727" spans="2:9">
      <c r="B727" s="96" t="s">
        <v>331</v>
      </c>
      <c r="C727" s="132">
        <v>0</v>
      </c>
      <c r="D727" s="132">
        <v>0</v>
      </c>
      <c r="E727" s="132">
        <v>0</v>
      </c>
      <c r="F727" s="132">
        <v>0</v>
      </c>
      <c r="G727" s="132">
        <v>0</v>
      </c>
      <c r="H727" s="132">
        <v>0</v>
      </c>
      <c r="I727" s="132">
        <v>0</v>
      </c>
    </row>
    <row r="728" spans="2:9">
      <c r="B728" s="96"/>
      <c r="C728" s="94"/>
      <c r="D728" s="94"/>
      <c r="E728" s="94"/>
      <c r="F728" s="94"/>
      <c r="G728" s="94"/>
      <c r="H728" s="94"/>
      <c r="I728" s="94"/>
    </row>
    <row r="729" spans="2:9" ht="26.4">
      <c r="B729" s="92" t="s">
        <v>590</v>
      </c>
    </row>
    <row r="730" spans="2:9">
      <c r="B730" s="93" t="s">
        <v>327</v>
      </c>
      <c r="C730" s="132">
        <v>36</v>
      </c>
      <c r="D730" s="132">
        <v>35</v>
      </c>
      <c r="E730" s="132">
        <v>35</v>
      </c>
      <c r="F730" s="132">
        <v>36</v>
      </c>
      <c r="G730" s="132">
        <v>36</v>
      </c>
      <c r="H730" s="132">
        <v>38</v>
      </c>
      <c r="I730" s="132">
        <v>33</v>
      </c>
    </row>
    <row r="731" spans="2:9">
      <c r="B731" s="96" t="s">
        <v>328</v>
      </c>
      <c r="C731" s="132">
        <v>1</v>
      </c>
      <c r="D731" s="132">
        <v>1</v>
      </c>
      <c r="E731" s="132">
        <v>1</v>
      </c>
      <c r="F731" s="132">
        <v>1</v>
      </c>
      <c r="G731" s="132">
        <v>1</v>
      </c>
      <c r="H731" s="132">
        <v>1</v>
      </c>
      <c r="I731" s="132">
        <v>1</v>
      </c>
    </row>
    <row r="732" spans="2:9">
      <c r="B732" s="96" t="s">
        <v>329</v>
      </c>
      <c r="C732" s="132">
        <v>0</v>
      </c>
      <c r="D732" s="132">
        <v>0</v>
      </c>
      <c r="E732" s="132">
        <v>0</v>
      </c>
      <c r="F732" s="132">
        <v>0</v>
      </c>
      <c r="G732" s="132">
        <v>0</v>
      </c>
      <c r="H732" s="132">
        <v>0</v>
      </c>
      <c r="I732" s="132">
        <v>0</v>
      </c>
    </row>
    <row r="733" spans="2:9">
      <c r="B733" s="96" t="s">
        <v>330</v>
      </c>
      <c r="C733" s="132">
        <v>16</v>
      </c>
      <c r="D733" s="132">
        <v>17</v>
      </c>
      <c r="E733" s="132">
        <v>19</v>
      </c>
      <c r="F733" s="132">
        <v>19</v>
      </c>
      <c r="G733" s="132">
        <v>17</v>
      </c>
      <c r="H733" s="132">
        <v>18</v>
      </c>
      <c r="I733" s="132">
        <v>18</v>
      </c>
    </row>
    <row r="734" spans="2:9">
      <c r="B734" s="96" t="s">
        <v>331</v>
      </c>
      <c r="C734" s="132">
        <v>19</v>
      </c>
      <c r="D734" s="132">
        <v>17</v>
      </c>
      <c r="E734" s="132">
        <v>15</v>
      </c>
      <c r="F734" s="132">
        <v>16</v>
      </c>
      <c r="G734" s="132">
        <v>18</v>
      </c>
      <c r="H734" s="132">
        <v>19</v>
      </c>
      <c r="I734" s="132">
        <v>14</v>
      </c>
    </row>
    <row r="735" spans="2:9">
      <c r="B735" s="96"/>
      <c r="C735" s="132"/>
      <c r="D735" s="132"/>
      <c r="E735" s="132"/>
      <c r="F735" s="132"/>
      <c r="G735" s="132"/>
      <c r="H735" s="132"/>
      <c r="I735" s="132"/>
    </row>
    <row r="736" spans="2:9">
      <c r="B736" s="93" t="s">
        <v>332</v>
      </c>
      <c r="C736" s="132">
        <v>36</v>
      </c>
      <c r="D736" s="132">
        <v>35</v>
      </c>
      <c r="E736" s="132">
        <v>35</v>
      </c>
      <c r="F736" s="132">
        <v>36</v>
      </c>
      <c r="G736" s="132">
        <v>36</v>
      </c>
      <c r="H736" s="132">
        <v>38</v>
      </c>
      <c r="I736" s="132">
        <v>33</v>
      </c>
    </row>
    <row r="737" spans="2:9">
      <c r="B737" s="96" t="s">
        <v>328</v>
      </c>
      <c r="C737" s="132">
        <v>1</v>
      </c>
      <c r="D737" s="132">
        <v>1</v>
      </c>
      <c r="E737" s="132">
        <v>1</v>
      </c>
      <c r="F737" s="132">
        <v>1</v>
      </c>
      <c r="G737" s="132">
        <v>1</v>
      </c>
      <c r="H737" s="132">
        <v>1</v>
      </c>
      <c r="I737" s="132">
        <v>1</v>
      </c>
    </row>
    <row r="738" spans="2:9">
      <c r="B738" s="96" t="s">
        <v>329</v>
      </c>
      <c r="C738" s="132">
        <v>0</v>
      </c>
      <c r="D738" s="132">
        <v>0</v>
      </c>
      <c r="E738" s="132">
        <v>0</v>
      </c>
      <c r="F738" s="132">
        <v>0</v>
      </c>
      <c r="G738" s="132">
        <v>0</v>
      </c>
      <c r="H738" s="132">
        <v>0</v>
      </c>
      <c r="I738" s="132">
        <v>0</v>
      </c>
    </row>
    <row r="739" spans="2:9">
      <c r="B739" s="96" t="s">
        <v>330</v>
      </c>
      <c r="C739" s="132">
        <v>16</v>
      </c>
      <c r="D739" s="132">
        <v>17</v>
      </c>
      <c r="E739" s="132">
        <v>19</v>
      </c>
      <c r="F739" s="132">
        <v>19</v>
      </c>
      <c r="G739" s="132">
        <v>17</v>
      </c>
      <c r="H739" s="132">
        <v>18</v>
      </c>
      <c r="I739" s="132">
        <v>18</v>
      </c>
    </row>
    <row r="740" spans="2:9">
      <c r="B740" s="96" t="s">
        <v>331</v>
      </c>
      <c r="C740" s="132">
        <v>19</v>
      </c>
      <c r="D740" s="132">
        <v>17</v>
      </c>
      <c r="E740" s="132">
        <v>15</v>
      </c>
      <c r="F740" s="132">
        <v>16</v>
      </c>
      <c r="G740" s="132">
        <v>18</v>
      </c>
      <c r="H740" s="132">
        <v>19</v>
      </c>
      <c r="I740" s="132">
        <v>14</v>
      </c>
    </row>
    <row r="741" spans="2:9">
      <c r="B741" s="96"/>
      <c r="C741" s="132"/>
      <c r="D741" s="132"/>
      <c r="E741" s="132"/>
      <c r="F741" s="132"/>
      <c r="G741" s="132"/>
      <c r="H741" s="132"/>
      <c r="I741" s="132"/>
    </row>
    <row r="742" spans="2:9">
      <c r="B742" s="93" t="s">
        <v>333</v>
      </c>
      <c r="C742" s="132"/>
      <c r="D742" s="132"/>
      <c r="E742" s="132"/>
      <c r="F742" s="132"/>
      <c r="G742" s="132"/>
      <c r="H742" s="132"/>
      <c r="I742" s="132"/>
    </row>
    <row r="743" spans="2:9">
      <c r="B743" s="96" t="s">
        <v>328</v>
      </c>
      <c r="C743" s="132">
        <v>0</v>
      </c>
      <c r="D743" s="132">
        <v>0</v>
      </c>
      <c r="E743" s="132">
        <v>0</v>
      </c>
      <c r="F743" s="132">
        <v>0</v>
      </c>
      <c r="G743" s="132">
        <v>0</v>
      </c>
      <c r="H743" s="132">
        <v>0</v>
      </c>
      <c r="I743" s="132">
        <v>0</v>
      </c>
    </row>
    <row r="744" spans="2:9">
      <c r="B744" s="96" t="s">
        <v>329</v>
      </c>
      <c r="C744" s="132">
        <v>0</v>
      </c>
      <c r="D744" s="132">
        <v>0</v>
      </c>
      <c r="E744" s="132">
        <v>0</v>
      </c>
      <c r="F744" s="132">
        <v>0</v>
      </c>
      <c r="G744" s="132">
        <v>0</v>
      </c>
      <c r="H744" s="132">
        <v>0</v>
      </c>
      <c r="I744" s="132">
        <v>0</v>
      </c>
    </row>
    <row r="745" spans="2:9">
      <c r="B745" s="96" t="s">
        <v>330</v>
      </c>
      <c r="C745" s="132">
        <v>0</v>
      </c>
      <c r="D745" s="132">
        <v>0</v>
      </c>
      <c r="E745" s="132">
        <v>0</v>
      </c>
      <c r="F745" s="132">
        <v>0</v>
      </c>
      <c r="G745" s="132">
        <v>0</v>
      </c>
      <c r="H745" s="132">
        <v>0</v>
      </c>
      <c r="I745" s="132">
        <v>0</v>
      </c>
    </row>
    <row r="746" spans="2:9" ht="15" thickBot="1">
      <c r="B746" s="133" t="s">
        <v>331</v>
      </c>
      <c r="C746" s="132">
        <v>0</v>
      </c>
      <c r="D746" s="132">
        <v>0</v>
      </c>
      <c r="E746" s="132">
        <v>0</v>
      </c>
      <c r="F746" s="132">
        <v>0</v>
      </c>
      <c r="G746" s="132">
        <v>0</v>
      </c>
      <c r="H746" s="132">
        <v>0</v>
      </c>
      <c r="I746" s="132">
        <v>0</v>
      </c>
    </row>
    <row r="747" spans="2:9" ht="15" thickTop="1">
      <c r="B747" s="1320" t="s">
        <v>591</v>
      </c>
      <c r="C747" s="1320"/>
      <c r="D747" s="1320"/>
      <c r="E747" s="1320"/>
      <c r="F747" s="1320"/>
      <c r="G747" s="1320"/>
      <c r="H747" s="1320"/>
      <c r="I747" s="1320"/>
    </row>
    <row r="748" spans="2:9">
      <c r="B748" s="134"/>
    </row>
    <row r="749" spans="2:9">
      <c r="B749" s="1319" t="s">
        <v>47</v>
      </c>
      <c r="C749" s="1319"/>
      <c r="D749" s="1319"/>
      <c r="E749" s="1319"/>
      <c r="F749" s="1319"/>
      <c r="G749" s="1319"/>
      <c r="H749" s="1319"/>
      <c r="I749" s="1319"/>
    </row>
    <row r="750" spans="2:9">
      <c r="B750" s="13" t="s">
        <v>46</v>
      </c>
    </row>
    <row r="751" spans="2:9">
      <c r="B751" s="134" t="s">
        <v>196</v>
      </c>
    </row>
    <row r="752" spans="2:9">
      <c r="B752" s="16"/>
      <c r="C752" s="17">
        <v>2014</v>
      </c>
      <c r="D752" s="17">
        <v>2015</v>
      </c>
      <c r="E752" s="17">
        <v>2016</v>
      </c>
      <c r="F752" s="17">
        <v>2017</v>
      </c>
      <c r="G752" s="17">
        <v>2018</v>
      </c>
      <c r="H752" s="17">
        <v>2019</v>
      </c>
      <c r="I752" s="17">
        <v>2020</v>
      </c>
    </row>
    <row r="753" spans="2:9" ht="26.4">
      <c r="B753" s="92" t="s">
        <v>592</v>
      </c>
      <c r="C753" s="155"/>
      <c r="D753" s="155"/>
      <c r="E753" s="155"/>
      <c r="F753" s="155"/>
      <c r="G753" s="155"/>
      <c r="H753" s="155"/>
      <c r="I753" s="155"/>
    </row>
    <row r="754" spans="2:9">
      <c r="B754" s="93" t="s">
        <v>335</v>
      </c>
      <c r="C754" s="281">
        <f>C756+C781</f>
        <v>1051.9680000000001</v>
      </c>
      <c r="D754" s="281">
        <f t="shared" ref="D754:G754" si="0">D756+D781</f>
        <v>950.7</v>
      </c>
      <c r="E754" s="281">
        <f t="shared" si="0"/>
        <v>1699.152</v>
      </c>
      <c r="F754" s="281">
        <f t="shared" si="0"/>
        <v>2324.0060000000003</v>
      </c>
      <c r="G754" s="281">
        <f t="shared" si="0"/>
        <v>1428.21</v>
      </c>
      <c r="H754" s="281">
        <f t="shared" ref="H754" si="1">H756+H781</f>
        <v>1689.616</v>
      </c>
      <c r="I754" s="943">
        <v>2294.1999999999998</v>
      </c>
    </row>
    <row r="755" spans="2:9">
      <c r="B755" s="93"/>
      <c r="C755" s="155"/>
      <c r="D755" s="155"/>
      <c r="E755" s="155"/>
      <c r="F755" s="155"/>
      <c r="G755" s="155"/>
      <c r="H755" s="155"/>
    </row>
    <row r="756" spans="2:9">
      <c r="B756" s="93" t="s">
        <v>336</v>
      </c>
      <c r="C756" s="140">
        <v>98.01</v>
      </c>
      <c r="D756" s="140">
        <v>194.96</v>
      </c>
      <c r="E756" s="140">
        <v>397.56400000000002</v>
      </c>
      <c r="F756" s="140">
        <v>463.73</v>
      </c>
      <c r="G756" s="140">
        <v>548.80600000000004</v>
      </c>
      <c r="H756" s="140">
        <v>479.72800000000007</v>
      </c>
      <c r="I756" s="281">
        <v>1207.9079999999999</v>
      </c>
    </row>
    <row r="757" spans="2:9">
      <c r="B757" s="96" t="s">
        <v>291</v>
      </c>
      <c r="C757" s="140">
        <v>22.242000000000001</v>
      </c>
      <c r="D757" s="140">
        <v>66.09</v>
      </c>
      <c r="E757" s="140">
        <v>232.16399999999999</v>
      </c>
      <c r="F757" s="140">
        <v>322.786</v>
      </c>
      <c r="G757" s="140">
        <v>345.52200000000005</v>
      </c>
      <c r="H757" s="140">
        <v>281.29600000000005</v>
      </c>
      <c r="I757" s="155">
        <v>323.97800000000001</v>
      </c>
    </row>
    <row r="758" spans="2:9">
      <c r="B758" s="136" t="s">
        <v>292</v>
      </c>
      <c r="C758" s="140">
        <v>0</v>
      </c>
      <c r="D758" s="140">
        <v>0</v>
      </c>
      <c r="E758" s="140">
        <v>0</v>
      </c>
      <c r="F758" s="140">
        <v>0</v>
      </c>
      <c r="G758" s="140">
        <v>0</v>
      </c>
      <c r="H758" s="140">
        <v>0</v>
      </c>
      <c r="I758" s="140">
        <v>0</v>
      </c>
    </row>
    <row r="759" spans="2:9">
      <c r="B759" s="136" t="s">
        <v>293</v>
      </c>
      <c r="C759" s="140">
        <v>0</v>
      </c>
      <c r="D759" s="140">
        <v>0</v>
      </c>
      <c r="E759" s="140">
        <v>0</v>
      </c>
      <c r="F759" s="140">
        <v>0</v>
      </c>
      <c r="G759" s="140">
        <v>0</v>
      </c>
      <c r="H759" s="140">
        <v>0</v>
      </c>
      <c r="I759" s="140">
        <v>0</v>
      </c>
    </row>
    <row r="760" spans="2:9">
      <c r="B760" s="136" t="s">
        <v>337</v>
      </c>
      <c r="C760" s="140">
        <v>22.242000000000001</v>
      </c>
      <c r="D760" s="140">
        <v>66.09</v>
      </c>
      <c r="E760" s="140">
        <v>232.16399999999999</v>
      </c>
      <c r="F760" s="140">
        <v>322.786</v>
      </c>
      <c r="G760" s="140">
        <v>345.52200000000005</v>
      </c>
      <c r="H760" s="140">
        <v>281.29600000000005</v>
      </c>
      <c r="I760" s="140">
        <v>323.97800000000001</v>
      </c>
    </row>
    <row r="761" spans="2:9">
      <c r="B761" s="96" t="s">
        <v>294</v>
      </c>
      <c r="C761" s="140">
        <v>23.058</v>
      </c>
      <c r="D761" s="140">
        <v>16.149999999999999</v>
      </c>
      <c r="E761" s="140">
        <v>13.087999999999999</v>
      </c>
      <c r="F761" s="140">
        <v>26.060000000000002</v>
      </c>
      <c r="G761" s="140">
        <v>63.464000000000006</v>
      </c>
      <c r="H761" s="140">
        <v>63.012</v>
      </c>
      <c r="I761" s="140">
        <v>759.97400000000005</v>
      </c>
    </row>
    <row r="762" spans="2:9">
      <c r="B762" s="96" t="s">
        <v>236</v>
      </c>
      <c r="C762" s="140">
        <v>52.71</v>
      </c>
      <c r="D762" s="140">
        <v>112.72</v>
      </c>
      <c r="E762" s="140">
        <v>152.31200000000001</v>
      </c>
      <c r="F762" s="140">
        <v>114.884</v>
      </c>
      <c r="G762" s="140">
        <v>139.82</v>
      </c>
      <c r="H762" s="140">
        <v>135.41999999999999</v>
      </c>
      <c r="I762" s="140">
        <v>123.956</v>
      </c>
    </row>
    <row r="763" spans="2:9">
      <c r="B763" s="96"/>
      <c r="C763" s="151"/>
      <c r="D763" s="151"/>
      <c r="E763" s="151"/>
      <c r="F763" s="151"/>
      <c r="G763" s="151"/>
      <c r="H763" s="151"/>
      <c r="I763" s="140"/>
    </row>
    <row r="764" spans="2:9">
      <c r="B764" s="150" t="s">
        <v>341</v>
      </c>
      <c r="C764" s="140"/>
      <c r="D764" s="140"/>
      <c r="E764" s="140"/>
      <c r="F764" s="140"/>
      <c r="G764" s="140"/>
      <c r="H764" s="140"/>
      <c r="I764" s="140"/>
    </row>
    <row r="765" spans="2:9">
      <c r="B765" s="152" t="s">
        <v>291</v>
      </c>
      <c r="C765" s="140">
        <v>0</v>
      </c>
      <c r="D765" s="140">
        <v>47.6</v>
      </c>
      <c r="E765" s="140">
        <v>215.78</v>
      </c>
      <c r="F765" s="140">
        <v>293.05200000000002</v>
      </c>
      <c r="G765" s="140">
        <v>325.72000000000003</v>
      </c>
      <c r="H765" s="140">
        <v>271.79000000000002</v>
      </c>
      <c r="I765" s="151">
        <v>316.36799999999999</v>
      </c>
    </row>
    <row r="766" spans="2:9">
      <c r="B766" s="146" t="s">
        <v>292</v>
      </c>
      <c r="C766" s="140">
        <v>0</v>
      </c>
      <c r="D766" s="140">
        <v>0</v>
      </c>
      <c r="E766" s="140">
        <v>0</v>
      </c>
      <c r="F766" s="140">
        <v>0</v>
      </c>
      <c r="G766" s="140">
        <v>0</v>
      </c>
      <c r="H766" s="140">
        <v>0</v>
      </c>
      <c r="I766" s="140">
        <v>0</v>
      </c>
    </row>
    <row r="767" spans="2:9">
      <c r="B767" s="146" t="s">
        <v>293</v>
      </c>
      <c r="C767" s="140">
        <v>0</v>
      </c>
      <c r="D767" s="140">
        <v>0</v>
      </c>
      <c r="E767" s="140">
        <v>0</v>
      </c>
      <c r="F767" s="140">
        <v>0</v>
      </c>
      <c r="G767" s="140">
        <v>0</v>
      </c>
      <c r="H767" s="140">
        <v>0</v>
      </c>
      <c r="I767" s="140">
        <v>0</v>
      </c>
    </row>
    <row r="768" spans="2:9">
      <c r="B768" s="146" t="s">
        <v>337</v>
      </c>
      <c r="C768" s="140">
        <v>0</v>
      </c>
      <c r="D768" s="140">
        <v>47.6</v>
      </c>
      <c r="E768" s="140">
        <v>215.78</v>
      </c>
      <c r="F768" s="140">
        <v>293.05200000000002</v>
      </c>
      <c r="G768" s="140">
        <v>325.72000000000003</v>
      </c>
      <c r="H768" s="140">
        <v>271.79000000000002</v>
      </c>
      <c r="I768" s="140">
        <v>316.36799999999999</v>
      </c>
    </row>
    <row r="769" spans="2:9">
      <c r="B769" s="152" t="s">
        <v>294</v>
      </c>
      <c r="C769" s="140">
        <v>0</v>
      </c>
      <c r="D769" s="140">
        <v>0</v>
      </c>
      <c r="E769" s="140">
        <v>0</v>
      </c>
      <c r="F769" s="140">
        <v>19.634</v>
      </c>
      <c r="G769" s="140">
        <v>57.904000000000003</v>
      </c>
      <c r="H769" s="140">
        <v>53.265999999999998</v>
      </c>
      <c r="I769" s="140">
        <v>36.936</v>
      </c>
    </row>
    <row r="770" spans="2:9">
      <c r="B770" s="152" t="s">
        <v>236</v>
      </c>
      <c r="C770" s="140">
        <v>0</v>
      </c>
      <c r="D770" s="140">
        <v>0</v>
      </c>
      <c r="E770" s="140">
        <v>0</v>
      </c>
      <c r="F770" s="140">
        <v>0</v>
      </c>
      <c r="G770" s="140">
        <v>0</v>
      </c>
      <c r="H770" s="140">
        <v>0</v>
      </c>
      <c r="I770" s="140">
        <v>0</v>
      </c>
    </row>
    <row r="771" spans="2:9">
      <c r="B771" s="152"/>
      <c r="C771" s="140"/>
      <c r="D771" s="140"/>
      <c r="E771" s="140"/>
      <c r="F771" s="140"/>
      <c r="G771" s="140"/>
      <c r="H771" s="140"/>
      <c r="I771" s="140"/>
    </row>
    <row r="772" spans="2:9">
      <c r="B772" s="150" t="s">
        <v>342</v>
      </c>
      <c r="C772" s="140"/>
      <c r="D772" s="140"/>
      <c r="E772" s="140"/>
      <c r="F772" s="140"/>
      <c r="G772" s="140"/>
      <c r="H772" s="140"/>
      <c r="I772" s="140"/>
    </row>
    <row r="773" spans="2:9">
      <c r="B773" s="152" t="s">
        <v>291</v>
      </c>
      <c r="C773" s="140">
        <v>22.242000000000001</v>
      </c>
      <c r="D773" s="140">
        <v>18.489999999999998</v>
      </c>
      <c r="E773" s="140">
        <v>16.384</v>
      </c>
      <c r="F773" s="140">
        <v>29.734000000000002</v>
      </c>
      <c r="G773" s="140">
        <v>19.802</v>
      </c>
      <c r="H773" s="140">
        <v>9.5060000000000002</v>
      </c>
      <c r="I773" s="140">
        <v>7.61</v>
      </c>
    </row>
    <row r="774" spans="2:9">
      <c r="B774" s="146" t="s">
        <v>292</v>
      </c>
      <c r="C774" s="140">
        <v>0</v>
      </c>
      <c r="D774" s="140">
        <v>0</v>
      </c>
      <c r="E774" s="140">
        <v>0</v>
      </c>
      <c r="F774" s="140">
        <v>0</v>
      </c>
      <c r="G774" s="140">
        <v>0</v>
      </c>
      <c r="H774" s="140">
        <v>0</v>
      </c>
      <c r="I774" s="140">
        <v>0</v>
      </c>
    </row>
    <row r="775" spans="2:9">
      <c r="B775" s="146" t="s">
        <v>293</v>
      </c>
      <c r="C775" s="140">
        <v>0</v>
      </c>
      <c r="D775" s="140">
        <v>0</v>
      </c>
      <c r="E775" s="140">
        <v>0</v>
      </c>
      <c r="F775" s="140">
        <v>0</v>
      </c>
      <c r="G775" s="140">
        <v>0</v>
      </c>
      <c r="H775" s="140">
        <v>0</v>
      </c>
      <c r="I775" s="140">
        <v>0</v>
      </c>
    </row>
    <row r="776" spans="2:9">
      <c r="B776" s="146" t="s">
        <v>337</v>
      </c>
      <c r="C776" s="140">
        <v>22.242000000000001</v>
      </c>
      <c r="D776" s="140">
        <v>18.489999999999998</v>
      </c>
      <c r="E776" s="140">
        <v>16.384</v>
      </c>
      <c r="F776" s="140">
        <v>29.734000000000002</v>
      </c>
      <c r="G776" s="140">
        <v>19.802</v>
      </c>
      <c r="H776" s="140">
        <v>9.5060000000000002</v>
      </c>
      <c r="I776" s="140">
        <v>7.61</v>
      </c>
    </row>
    <row r="777" spans="2:9">
      <c r="B777" s="152" t="s">
        <v>294</v>
      </c>
      <c r="C777" s="140">
        <v>23.058</v>
      </c>
      <c r="D777" s="140">
        <v>16.149999999999999</v>
      </c>
      <c r="E777" s="140">
        <v>13.071999999999999</v>
      </c>
      <c r="F777" s="140">
        <v>6.4260000000000002</v>
      </c>
      <c r="G777" s="140">
        <v>5.56</v>
      </c>
      <c r="H777" s="140">
        <v>9.7460000000000004</v>
      </c>
      <c r="I777" s="140">
        <v>723.03800000000001</v>
      </c>
    </row>
    <row r="778" spans="2:9">
      <c r="B778" s="152" t="s">
        <v>236</v>
      </c>
      <c r="C778" s="140">
        <v>52.71</v>
      </c>
      <c r="D778" s="140">
        <v>112.72</v>
      </c>
      <c r="E778" s="140">
        <v>152.328</v>
      </c>
      <c r="F778" s="140">
        <v>114.884</v>
      </c>
      <c r="G778" s="140">
        <v>139.82</v>
      </c>
      <c r="H778" s="140">
        <v>135.41999999999999</v>
      </c>
      <c r="I778" s="140">
        <v>123.956</v>
      </c>
    </row>
    <row r="779" spans="2:9">
      <c r="B779" s="152"/>
      <c r="C779" s="140"/>
      <c r="D779" s="140"/>
      <c r="E779" s="140"/>
      <c r="F779" s="140"/>
      <c r="G779" s="140"/>
      <c r="H779" s="140"/>
      <c r="I779" s="140"/>
    </row>
    <row r="780" spans="2:9" ht="26.4">
      <c r="B780" s="93" t="s">
        <v>343</v>
      </c>
      <c r="C780" s="140"/>
      <c r="D780" s="140"/>
      <c r="E780" s="140"/>
      <c r="F780" s="140"/>
      <c r="G780" s="140"/>
      <c r="H780" s="140"/>
      <c r="I780" s="140"/>
    </row>
    <row r="781" spans="2:9">
      <c r="B781" s="96" t="s">
        <v>309</v>
      </c>
      <c r="C781" s="140">
        <v>953.95799999999997</v>
      </c>
      <c r="D781" s="140">
        <v>755.74</v>
      </c>
      <c r="E781" s="140">
        <v>1301.588</v>
      </c>
      <c r="F781" s="140">
        <v>1860.2760000000001</v>
      </c>
      <c r="G781" s="140">
        <v>879.404</v>
      </c>
      <c r="H781" s="140">
        <v>1209.8879999999999</v>
      </c>
      <c r="I781" s="140">
        <v>1086.288</v>
      </c>
    </row>
    <row r="782" spans="2:9">
      <c r="B782" s="96" t="s">
        <v>310</v>
      </c>
      <c r="C782" s="140">
        <v>0</v>
      </c>
      <c r="D782" s="140">
        <v>0</v>
      </c>
      <c r="E782" s="140">
        <v>0</v>
      </c>
      <c r="F782" s="140">
        <v>0</v>
      </c>
      <c r="G782" s="140">
        <v>0</v>
      </c>
      <c r="H782" s="140">
        <v>1.2E-2</v>
      </c>
      <c r="I782" s="140">
        <v>0</v>
      </c>
    </row>
    <row r="783" spans="2:9">
      <c r="B783" s="96" t="s">
        <v>311</v>
      </c>
      <c r="C783" s="140">
        <v>0</v>
      </c>
      <c r="D783" s="140">
        <v>0</v>
      </c>
      <c r="E783" s="140">
        <v>0</v>
      </c>
      <c r="F783" s="140">
        <v>0</v>
      </c>
      <c r="G783" s="140">
        <v>0</v>
      </c>
      <c r="H783" s="140">
        <v>0</v>
      </c>
      <c r="I783" s="140">
        <v>0</v>
      </c>
    </row>
    <row r="784" spans="2:9">
      <c r="B784" s="96" t="s">
        <v>312</v>
      </c>
      <c r="C784" s="140" t="s">
        <v>502</v>
      </c>
      <c r="D784" s="140" t="s">
        <v>502</v>
      </c>
      <c r="E784" s="140" t="s">
        <v>502</v>
      </c>
      <c r="F784" s="140">
        <v>0.24399999999999999</v>
      </c>
      <c r="G784" s="140">
        <v>5.1999999999999998E-2</v>
      </c>
      <c r="H784" s="140">
        <v>0.42</v>
      </c>
      <c r="I784" s="140">
        <v>0.29199999999999998</v>
      </c>
    </row>
    <row r="785" spans="2:9">
      <c r="B785" s="96" t="s">
        <v>313</v>
      </c>
      <c r="C785" s="140">
        <v>0</v>
      </c>
      <c r="D785" s="140">
        <v>0</v>
      </c>
      <c r="E785" s="140">
        <v>0</v>
      </c>
      <c r="F785" s="140">
        <v>0</v>
      </c>
      <c r="G785" s="140">
        <v>0</v>
      </c>
      <c r="H785" s="140">
        <v>0</v>
      </c>
      <c r="I785" s="140">
        <v>0</v>
      </c>
    </row>
    <row r="786" spans="2:9">
      <c r="B786" s="96" t="s">
        <v>314</v>
      </c>
      <c r="C786" s="140">
        <v>0</v>
      </c>
      <c r="D786" s="140">
        <v>0</v>
      </c>
      <c r="E786" s="140">
        <v>0</v>
      </c>
      <c r="F786" s="140">
        <v>0</v>
      </c>
      <c r="G786" s="140">
        <v>0</v>
      </c>
      <c r="H786" s="140">
        <v>0</v>
      </c>
      <c r="I786" s="140">
        <v>0</v>
      </c>
    </row>
    <row r="787" spans="2:9">
      <c r="B787" s="96"/>
      <c r="C787" s="140"/>
      <c r="D787" s="140"/>
      <c r="E787" s="140"/>
      <c r="F787" s="140"/>
      <c r="G787" s="140"/>
      <c r="H787" s="140"/>
      <c r="I787" s="140"/>
    </row>
    <row r="788" spans="2:9">
      <c r="B788" s="153" t="s">
        <v>344</v>
      </c>
      <c r="C788" s="140"/>
      <c r="D788" s="140"/>
      <c r="E788" s="140"/>
      <c r="F788" s="140"/>
      <c r="G788" s="140"/>
      <c r="H788" s="140"/>
      <c r="I788" s="140"/>
    </row>
    <row r="789" spans="2:9">
      <c r="B789" s="96" t="s">
        <v>309</v>
      </c>
      <c r="C789" s="140">
        <v>2504.2175200000001</v>
      </c>
      <c r="D789" s="140">
        <v>3046.17</v>
      </c>
      <c r="E789" s="140">
        <v>3467.5017144400003</v>
      </c>
      <c r="F789" s="140">
        <v>8902.78782632</v>
      </c>
      <c r="G789" s="140">
        <v>10724.317319199999</v>
      </c>
      <c r="H789" s="140">
        <v>9741.5244887999997</v>
      </c>
      <c r="I789" s="140">
        <v>9896.5357963999995</v>
      </c>
    </row>
    <row r="790" spans="2:9">
      <c r="B790" s="96" t="s">
        <v>310</v>
      </c>
      <c r="C790" s="140">
        <v>0</v>
      </c>
      <c r="D790" s="140">
        <v>0</v>
      </c>
      <c r="E790" s="140">
        <v>0</v>
      </c>
      <c r="F790" s="140">
        <v>0</v>
      </c>
      <c r="G790" s="140">
        <v>0</v>
      </c>
      <c r="H790" s="140">
        <v>7.2359999999999998</v>
      </c>
      <c r="I790" s="140">
        <v>2.0720000000000001</v>
      </c>
    </row>
    <row r="791" spans="2:9">
      <c r="B791" s="96" t="s">
        <v>311</v>
      </c>
      <c r="C791" s="140">
        <v>0</v>
      </c>
      <c r="D791" s="140">
        <v>0</v>
      </c>
      <c r="E791" s="140">
        <v>87.4</v>
      </c>
      <c r="F791" s="140">
        <v>278.15199999999999</v>
      </c>
      <c r="G791" s="140">
        <v>266.54399999999998</v>
      </c>
      <c r="H791" s="140">
        <v>281.06</v>
      </c>
      <c r="I791" s="140">
        <v>283.62799999999999</v>
      </c>
    </row>
    <row r="792" spans="2:9">
      <c r="B792" s="96" t="s">
        <v>312</v>
      </c>
      <c r="C792" s="140">
        <v>0.02</v>
      </c>
      <c r="D792" s="140">
        <v>0.05</v>
      </c>
      <c r="E792" s="140">
        <v>1.9059999999999999</v>
      </c>
      <c r="F792" s="140">
        <v>1.6559999999999999</v>
      </c>
      <c r="G792" s="140">
        <v>2.8</v>
      </c>
      <c r="H792" s="140">
        <v>0.85599999999999998</v>
      </c>
      <c r="I792" s="140">
        <v>0.9</v>
      </c>
    </row>
    <row r="793" spans="2:9">
      <c r="B793" s="96" t="s">
        <v>313</v>
      </c>
      <c r="C793" s="140">
        <v>0</v>
      </c>
      <c r="D793" s="140">
        <v>0</v>
      </c>
      <c r="E793" s="140">
        <v>0</v>
      </c>
      <c r="F793" s="140">
        <v>0</v>
      </c>
      <c r="G793" s="140">
        <v>0</v>
      </c>
      <c r="H793" s="140">
        <v>0</v>
      </c>
      <c r="I793" s="140">
        <v>0</v>
      </c>
    </row>
    <row r="794" spans="2:9">
      <c r="B794" s="96" t="s">
        <v>314</v>
      </c>
      <c r="C794" s="140">
        <v>0</v>
      </c>
      <c r="D794" s="140">
        <v>0</v>
      </c>
      <c r="E794" s="140">
        <v>0</v>
      </c>
      <c r="F794" s="140">
        <v>0</v>
      </c>
      <c r="G794" s="140">
        <v>0</v>
      </c>
      <c r="H794" s="140">
        <v>0</v>
      </c>
      <c r="I794" s="140">
        <v>0</v>
      </c>
    </row>
    <row r="795" spans="2:9">
      <c r="B795" s="18"/>
      <c r="C795" s="154"/>
      <c r="D795" s="154"/>
      <c r="E795" s="154"/>
      <c r="F795" s="154"/>
      <c r="G795" s="154"/>
      <c r="H795" s="154"/>
      <c r="I795" s="140"/>
    </row>
    <row r="796" spans="2:9" ht="26.4">
      <c r="B796" s="92" t="s">
        <v>593</v>
      </c>
      <c r="C796" s="155"/>
      <c r="D796" s="155"/>
      <c r="E796" s="155"/>
      <c r="F796" s="155"/>
      <c r="G796" s="155"/>
      <c r="H796" s="155"/>
      <c r="I796" s="140"/>
    </row>
    <row r="797" spans="2:9">
      <c r="B797" s="93" t="s">
        <v>335</v>
      </c>
      <c r="C797" s="140"/>
      <c r="D797" s="140"/>
      <c r="E797" s="140"/>
      <c r="F797" s="140"/>
      <c r="G797" s="140"/>
      <c r="H797" s="140"/>
      <c r="I797" s="154"/>
    </row>
    <row r="798" spans="2:9">
      <c r="B798" s="93"/>
      <c r="C798" s="155"/>
      <c r="D798" s="155"/>
      <c r="E798" s="155"/>
      <c r="F798" s="155"/>
      <c r="G798" s="155"/>
      <c r="H798" s="155"/>
      <c r="I798" s="155"/>
    </row>
    <row r="799" spans="2:9">
      <c r="B799" s="93" t="s">
        <v>336</v>
      </c>
      <c r="C799" s="140">
        <v>351.14497256635912</v>
      </c>
      <c r="D799" s="140">
        <v>429.93</v>
      </c>
      <c r="E799" s="140">
        <v>531.53899999999999</v>
      </c>
      <c r="F799" s="140">
        <v>394.32900000000001</v>
      </c>
      <c r="G799" s="140">
        <v>410.91300000000001</v>
      </c>
      <c r="H799" s="140">
        <v>435.60500000000002</v>
      </c>
      <c r="I799" s="161">
        <v>360.46300000000002</v>
      </c>
    </row>
    <row r="800" spans="2:9">
      <c r="B800" s="96" t="s">
        <v>291</v>
      </c>
      <c r="C800" s="140">
        <v>0</v>
      </c>
      <c r="D800" s="140">
        <v>0</v>
      </c>
      <c r="E800" s="140">
        <v>0</v>
      </c>
      <c r="F800" s="140">
        <v>0</v>
      </c>
      <c r="G800" s="140">
        <v>0</v>
      </c>
      <c r="H800" s="140">
        <v>0</v>
      </c>
      <c r="I800" s="929">
        <v>0</v>
      </c>
    </row>
    <row r="801" spans="2:9">
      <c r="B801" s="136" t="s">
        <v>292</v>
      </c>
      <c r="C801" s="140">
        <v>0</v>
      </c>
      <c r="D801" s="140">
        <v>0</v>
      </c>
      <c r="E801" s="140">
        <v>0</v>
      </c>
      <c r="F801" s="140">
        <v>0</v>
      </c>
      <c r="G801" s="140">
        <v>0</v>
      </c>
      <c r="H801" s="140">
        <v>0</v>
      </c>
      <c r="I801" s="161">
        <v>0</v>
      </c>
    </row>
    <row r="802" spans="2:9">
      <c r="B802" s="136" t="s">
        <v>293</v>
      </c>
      <c r="C802" s="140">
        <v>0</v>
      </c>
      <c r="D802" s="140">
        <v>0</v>
      </c>
      <c r="E802" s="140">
        <v>0</v>
      </c>
      <c r="F802" s="140">
        <v>0</v>
      </c>
      <c r="G802" s="140">
        <v>0</v>
      </c>
      <c r="H802" s="140">
        <v>0</v>
      </c>
      <c r="I802" s="161">
        <v>0</v>
      </c>
    </row>
    <row r="803" spans="2:9">
      <c r="B803" s="136" t="s">
        <v>337</v>
      </c>
      <c r="C803" s="140">
        <v>0</v>
      </c>
      <c r="D803" s="140">
        <v>0</v>
      </c>
      <c r="E803" s="140">
        <v>0</v>
      </c>
      <c r="F803" s="140">
        <v>0</v>
      </c>
      <c r="G803" s="140">
        <v>0</v>
      </c>
      <c r="H803" s="140">
        <v>0</v>
      </c>
      <c r="I803" s="161">
        <v>0</v>
      </c>
    </row>
    <row r="804" spans="2:9">
      <c r="B804" s="96" t="s">
        <v>294</v>
      </c>
      <c r="C804" s="140">
        <v>0</v>
      </c>
      <c r="D804" s="140">
        <v>0</v>
      </c>
      <c r="E804" s="140">
        <v>0</v>
      </c>
      <c r="F804" s="140">
        <v>0</v>
      </c>
      <c r="G804" s="140">
        <v>0</v>
      </c>
      <c r="H804" s="140">
        <v>0</v>
      </c>
      <c r="I804" s="161">
        <v>0</v>
      </c>
    </row>
    <row r="805" spans="2:9" ht="15" thickBot="1">
      <c r="B805" s="133" t="s">
        <v>594</v>
      </c>
      <c r="C805" s="156">
        <v>351.14497256635912</v>
      </c>
      <c r="D805" s="156">
        <v>429.93</v>
      </c>
      <c r="E805" s="156">
        <v>531.53899999999999</v>
      </c>
      <c r="F805" s="156">
        <v>394.32900000000001</v>
      </c>
      <c r="G805" s="156">
        <v>410.91300000000001</v>
      </c>
      <c r="H805" s="156">
        <v>435.60500000000002</v>
      </c>
      <c r="I805" s="156">
        <v>360.46300000000002</v>
      </c>
    </row>
    <row r="806" spans="2:9" ht="15" thickTop="1">
      <c r="B806" s="1350" t="s">
        <v>591</v>
      </c>
      <c r="C806" s="1350"/>
      <c r="D806" s="1350"/>
      <c r="E806" s="1350"/>
      <c r="F806" s="1350"/>
      <c r="G806" s="1350"/>
      <c r="H806" s="1350"/>
      <c r="I806" s="1350"/>
    </row>
    <row r="807" spans="2:9">
      <c r="B807" s="143"/>
    </row>
    <row r="808" spans="2:9">
      <c r="B808" s="1319" t="s">
        <v>49</v>
      </c>
      <c r="C808" s="1319"/>
      <c r="D808" s="1319"/>
      <c r="E808" s="1319"/>
      <c r="F808" s="1319"/>
      <c r="G808" s="1319"/>
      <c r="H808" s="1319"/>
      <c r="I808" s="1319"/>
    </row>
    <row r="809" spans="2:9">
      <c r="B809" s="13" t="s">
        <v>48</v>
      </c>
    </row>
    <row r="810" spans="2:9">
      <c r="B810" s="142" t="s">
        <v>318</v>
      </c>
    </row>
    <row r="811" spans="2:9">
      <c r="B811" s="16"/>
      <c r="C811" s="17">
        <v>2014</v>
      </c>
      <c r="D811" s="17">
        <v>2015</v>
      </c>
      <c r="E811" s="17">
        <v>2016</v>
      </c>
      <c r="F811" s="17">
        <v>2017</v>
      </c>
      <c r="G811" s="17">
        <v>2018</v>
      </c>
      <c r="H811" s="17">
        <v>2019</v>
      </c>
      <c r="I811" s="17">
        <v>2020</v>
      </c>
    </row>
    <row r="812" spans="2:9" ht="26.4">
      <c r="B812" s="92" t="s">
        <v>592</v>
      </c>
      <c r="C812" s="38"/>
      <c r="D812" s="38"/>
      <c r="E812" s="38"/>
      <c r="F812" s="38"/>
      <c r="G812" s="38"/>
      <c r="H812" s="38"/>
      <c r="I812" s="38"/>
    </row>
    <row r="813" spans="2:9">
      <c r="B813" s="93" t="s">
        <v>347</v>
      </c>
      <c r="C813" s="36">
        <f t="shared" ref="C813:G813" si="2">C815+C840+C848</f>
        <v>348046.97007005615</v>
      </c>
      <c r="D813" s="36">
        <f t="shared" si="2"/>
        <v>611277.56595823227</v>
      </c>
      <c r="E813" s="36">
        <f t="shared" si="2"/>
        <v>1263278.0816359408</v>
      </c>
      <c r="F813" s="36">
        <f t="shared" si="2"/>
        <v>2743186.4457061728</v>
      </c>
      <c r="G813" s="36">
        <f t="shared" si="2"/>
        <v>3331317.820691823</v>
      </c>
      <c r="H813" s="36">
        <f t="shared" ref="H813" si="3">H815+H840+H848</f>
        <v>2532896.4423466134</v>
      </c>
      <c r="I813" s="36">
        <f>I815+I840+I848</f>
        <v>2633262.3631073087</v>
      </c>
    </row>
    <row r="814" spans="2:9">
      <c r="B814" s="93"/>
    </row>
    <row r="815" spans="2:9">
      <c r="B815" s="93" t="s">
        <v>348</v>
      </c>
      <c r="C815" s="36">
        <v>174023.85660869305</v>
      </c>
      <c r="D815" s="36">
        <v>523223.47211224085</v>
      </c>
      <c r="E815" s="36">
        <v>1175502.5026730401</v>
      </c>
      <c r="F815" s="36">
        <v>2282132.1992236464</v>
      </c>
      <c r="G815" s="36">
        <v>2761566.3370378586</v>
      </c>
      <c r="H815" s="36">
        <v>2028382.6670016409</v>
      </c>
      <c r="I815" s="36">
        <v>2084487.1273357614</v>
      </c>
    </row>
    <row r="816" spans="2:9">
      <c r="B816" s="96" t="s">
        <v>291</v>
      </c>
      <c r="C816" s="36">
        <v>62927.108558090244</v>
      </c>
      <c r="D816" s="36">
        <v>376376.47632793587</v>
      </c>
      <c r="E816" s="36">
        <v>1054152.977515463</v>
      </c>
      <c r="F816" s="36">
        <v>1871868.013654547</v>
      </c>
      <c r="G816" s="36">
        <v>2206356.4269507811</v>
      </c>
      <c r="H816" s="36">
        <v>1512422.9111148182</v>
      </c>
      <c r="I816" s="36">
        <v>1798415.5111522216</v>
      </c>
    </row>
    <row r="817" spans="2:9">
      <c r="B817" s="136" t="s">
        <v>292</v>
      </c>
      <c r="C817" s="36">
        <v>0</v>
      </c>
      <c r="D817" s="36">
        <v>0</v>
      </c>
      <c r="E817" s="36">
        <v>0</v>
      </c>
      <c r="F817" s="36">
        <v>0</v>
      </c>
      <c r="G817" s="36">
        <v>0</v>
      </c>
      <c r="H817" s="36">
        <v>0</v>
      </c>
      <c r="I817" s="36">
        <v>0</v>
      </c>
    </row>
    <row r="818" spans="2:9">
      <c r="B818" s="136" t="s">
        <v>293</v>
      </c>
      <c r="C818" s="36">
        <v>0</v>
      </c>
      <c r="D818" s="36">
        <v>0</v>
      </c>
      <c r="E818" s="36">
        <v>0</v>
      </c>
      <c r="F818" s="36">
        <v>0</v>
      </c>
      <c r="G818" s="36">
        <v>0</v>
      </c>
      <c r="H818" s="36">
        <v>0</v>
      </c>
      <c r="I818" s="36">
        <v>0</v>
      </c>
    </row>
    <row r="819" spans="2:9">
      <c r="B819" s="136" t="s">
        <v>297</v>
      </c>
      <c r="C819" s="36">
        <v>62927.108558090244</v>
      </c>
      <c r="D819" s="36">
        <v>376376.47632793587</v>
      </c>
      <c r="E819" s="36">
        <v>1054152.977515463</v>
      </c>
      <c r="F819" s="36">
        <v>1871868.013654547</v>
      </c>
      <c r="G819" s="36">
        <v>2206356.4269507811</v>
      </c>
      <c r="H819" s="36">
        <v>1512422.9111148182</v>
      </c>
      <c r="I819" s="36">
        <v>1798415.5111522216</v>
      </c>
    </row>
    <row r="820" spans="2:9">
      <c r="B820" s="96" t="s">
        <v>294</v>
      </c>
      <c r="C820" s="36">
        <v>1693.2384209368813</v>
      </c>
      <c r="D820" s="36">
        <v>650.37216936649577</v>
      </c>
      <c r="E820" s="36">
        <v>592.74506697702907</v>
      </c>
      <c r="F820" s="36">
        <v>4527.5515881402171</v>
      </c>
      <c r="G820" s="36">
        <v>11010.469903682155</v>
      </c>
      <c r="H820" s="36">
        <v>13201.093879692542</v>
      </c>
      <c r="I820" s="36">
        <v>10916.321220684631</v>
      </c>
    </row>
    <row r="821" spans="2:9">
      <c r="B821" s="96" t="s">
        <v>236</v>
      </c>
      <c r="C821" s="36">
        <v>109403.50962966592</v>
      </c>
      <c r="D821" s="36">
        <v>146196.62361493846</v>
      </c>
      <c r="E821" s="36">
        <v>120756.78009060005</v>
      </c>
      <c r="F821" s="36">
        <v>405736.6339809593</v>
      </c>
      <c r="G821" s="36">
        <v>544199.44018339564</v>
      </c>
      <c r="H821" s="36">
        <v>502758.66200713016</v>
      </c>
      <c r="I821" s="36">
        <v>275155.29496285506</v>
      </c>
    </row>
    <row r="822" spans="2:9">
      <c r="B822" s="96"/>
      <c r="C822" s="36"/>
      <c r="D822" s="36"/>
      <c r="E822" s="36"/>
      <c r="F822" s="36"/>
      <c r="G822" s="36"/>
      <c r="H822" s="36"/>
      <c r="I822" s="36"/>
    </row>
    <row r="823" spans="2:9">
      <c r="B823" s="150" t="s">
        <v>349</v>
      </c>
      <c r="C823" s="36"/>
      <c r="D823" s="36"/>
      <c r="E823" s="36"/>
      <c r="F823" s="36"/>
      <c r="G823" s="36"/>
      <c r="H823" s="36"/>
      <c r="I823" s="36"/>
    </row>
    <row r="824" spans="2:9">
      <c r="B824" s="152" t="s">
        <v>291</v>
      </c>
      <c r="C824" s="140">
        <v>0</v>
      </c>
      <c r="D824" s="140">
        <v>339350.00261804642</v>
      </c>
      <c r="E824" s="36">
        <v>1034257.7684198803</v>
      </c>
      <c r="F824" s="36">
        <v>1770161.5211855094</v>
      </c>
      <c r="G824" s="36">
        <v>2136290.6478344956</v>
      </c>
      <c r="H824" s="36">
        <v>1468715.4763797624</v>
      </c>
      <c r="I824" s="36">
        <v>1777047.6601514933</v>
      </c>
    </row>
    <row r="825" spans="2:9">
      <c r="B825" s="146" t="s">
        <v>292</v>
      </c>
      <c r="C825" s="140">
        <v>0</v>
      </c>
      <c r="D825" s="140">
        <v>0</v>
      </c>
      <c r="E825" s="140">
        <v>0</v>
      </c>
      <c r="F825" s="140">
        <v>0</v>
      </c>
      <c r="G825" s="140">
        <v>0</v>
      </c>
      <c r="H825" s="140">
        <v>0</v>
      </c>
      <c r="I825" s="140">
        <v>0</v>
      </c>
    </row>
    <row r="826" spans="2:9">
      <c r="B826" s="146" t="s">
        <v>293</v>
      </c>
      <c r="C826" s="140">
        <v>0</v>
      </c>
      <c r="D826" s="140">
        <v>0</v>
      </c>
      <c r="E826" s="140">
        <v>0</v>
      </c>
      <c r="F826" s="140">
        <v>0</v>
      </c>
      <c r="G826" s="140">
        <v>0</v>
      </c>
      <c r="H826" s="140">
        <v>0</v>
      </c>
      <c r="I826" s="140">
        <v>0</v>
      </c>
    </row>
    <row r="827" spans="2:9">
      <c r="B827" s="146" t="s">
        <v>337</v>
      </c>
      <c r="C827" s="140">
        <v>0</v>
      </c>
      <c r="D827" s="140">
        <v>339350.00261804642</v>
      </c>
      <c r="E827" s="36">
        <v>1034257.7684198803</v>
      </c>
      <c r="F827" s="36">
        <v>1770161.5211855094</v>
      </c>
      <c r="G827" s="36">
        <v>2136290.6478344956</v>
      </c>
      <c r="H827" s="36">
        <v>1468715.4763797629</v>
      </c>
      <c r="I827" s="36">
        <v>1777047.6601514933</v>
      </c>
    </row>
    <row r="828" spans="2:9">
      <c r="B828" s="152" t="s">
        <v>294</v>
      </c>
      <c r="C828" s="36">
        <v>0</v>
      </c>
      <c r="D828" s="140">
        <v>0</v>
      </c>
      <c r="E828" s="140">
        <v>0</v>
      </c>
      <c r="F828" s="140">
        <v>2943.4949668231029</v>
      </c>
      <c r="G828" s="36">
        <v>9828.5067490533002</v>
      </c>
      <c r="H828" s="36">
        <v>11336.316405047543</v>
      </c>
      <c r="I828" s="36">
        <v>4407.7547297887832</v>
      </c>
    </row>
    <row r="829" spans="2:9">
      <c r="B829" s="152" t="s">
        <v>236</v>
      </c>
      <c r="C829" s="140">
        <v>0</v>
      </c>
      <c r="D829" s="140">
        <v>0</v>
      </c>
      <c r="E829" s="140">
        <v>0</v>
      </c>
      <c r="F829" s="140">
        <v>0</v>
      </c>
      <c r="G829" s="140">
        <v>0</v>
      </c>
      <c r="H829" s="140">
        <v>0</v>
      </c>
      <c r="I829" s="140">
        <v>0</v>
      </c>
    </row>
    <row r="830" spans="2:9">
      <c r="B830" s="152"/>
      <c r="C830" s="36"/>
      <c r="D830" s="36"/>
      <c r="E830" s="36"/>
      <c r="F830" s="36"/>
      <c r="G830" s="36"/>
      <c r="H830" s="36"/>
      <c r="I830" s="36"/>
    </row>
    <row r="831" spans="2:9">
      <c r="B831" s="150" t="s">
        <v>350</v>
      </c>
      <c r="C831" s="36"/>
      <c r="D831" s="36"/>
      <c r="E831" s="36"/>
      <c r="F831" s="36"/>
      <c r="G831" s="36"/>
      <c r="H831" s="36"/>
      <c r="I831" s="36"/>
    </row>
    <row r="832" spans="2:9">
      <c r="B832" s="152" t="s">
        <v>291</v>
      </c>
      <c r="C832" s="36">
        <v>62927.108558090244</v>
      </c>
      <c r="D832" s="36">
        <v>37026.473709889426</v>
      </c>
      <c r="E832" s="36">
        <v>19895.209095582657</v>
      </c>
      <c r="F832" s="36">
        <v>101706.49246903749</v>
      </c>
      <c r="G832" s="36">
        <v>70065.779116285077</v>
      </c>
      <c r="H832" s="36">
        <v>43707.43473505586</v>
      </c>
      <c r="I832" s="36">
        <v>21367.851000728333</v>
      </c>
    </row>
    <row r="833" spans="2:9">
      <c r="B833" s="146" t="s">
        <v>292</v>
      </c>
      <c r="C833" s="140">
        <v>0</v>
      </c>
      <c r="D833" s="140">
        <v>0</v>
      </c>
      <c r="E833" s="140">
        <v>0</v>
      </c>
      <c r="F833" s="140">
        <v>0</v>
      </c>
      <c r="G833" s="140">
        <v>0</v>
      </c>
      <c r="H833" s="140">
        <v>0</v>
      </c>
      <c r="I833" s="140">
        <v>0</v>
      </c>
    </row>
    <row r="834" spans="2:9">
      <c r="B834" s="146" t="s">
        <v>293</v>
      </c>
      <c r="C834" s="140">
        <v>0</v>
      </c>
      <c r="D834" s="140">
        <v>0</v>
      </c>
      <c r="E834" s="140">
        <v>0</v>
      </c>
      <c r="F834" s="140">
        <v>0</v>
      </c>
      <c r="G834" s="140">
        <v>0</v>
      </c>
      <c r="H834" s="140">
        <v>0</v>
      </c>
      <c r="I834" s="140">
        <v>0</v>
      </c>
    </row>
    <row r="835" spans="2:9">
      <c r="B835" s="146" t="s">
        <v>297</v>
      </c>
      <c r="C835" s="36">
        <v>62927.108558090244</v>
      </c>
      <c r="D835" s="36">
        <v>37026.473709889426</v>
      </c>
      <c r="E835" s="36">
        <v>19895.209095582657</v>
      </c>
      <c r="F835" s="36">
        <v>101706.49246903749</v>
      </c>
      <c r="G835" s="36">
        <v>70065.779116285077</v>
      </c>
      <c r="H835" s="36">
        <v>43707.43473505586</v>
      </c>
      <c r="I835" s="36">
        <v>21367.851000728333</v>
      </c>
    </row>
    <row r="836" spans="2:9">
      <c r="B836" s="152" t="s">
        <v>294</v>
      </c>
      <c r="C836" s="36">
        <v>1693.2384209368813</v>
      </c>
      <c r="D836" s="36">
        <v>650.37216936649577</v>
      </c>
      <c r="E836" s="36">
        <v>592.74506697702907</v>
      </c>
      <c r="F836" s="36">
        <v>1584.0566213171135</v>
      </c>
      <c r="G836" s="36">
        <v>1181.9631546288533</v>
      </c>
      <c r="H836" s="36">
        <v>1864.7774746449995</v>
      </c>
      <c r="I836" s="36">
        <v>6508.5664908958488</v>
      </c>
    </row>
    <row r="837" spans="2:9">
      <c r="B837" s="152" t="s">
        <v>595</v>
      </c>
      <c r="C837" s="36">
        <v>109403.50962966592</v>
      </c>
      <c r="D837" s="36">
        <v>146196.62361493846</v>
      </c>
      <c r="E837" s="36">
        <v>120756.78009060005</v>
      </c>
      <c r="F837" s="36">
        <v>405736.6339809593</v>
      </c>
      <c r="G837" s="36">
        <v>544199.44018339564</v>
      </c>
      <c r="H837" s="36">
        <v>502758.66200713016</v>
      </c>
      <c r="I837" s="36">
        <v>275155.29496285506</v>
      </c>
    </row>
    <row r="838" spans="2:9">
      <c r="B838" s="152"/>
      <c r="C838" s="36"/>
      <c r="D838" s="36"/>
      <c r="E838" s="36"/>
      <c r="F838" s="36"/>
      <c r="G838" s="36"/>
      <c r="H838" s="36"/>
      <c r="I838" s="36"/>
    </row>
    <row r="839" spans="2:9">
      <c r="B839" s="93" t="s">
        <v>351</v>
      </c>
      <c r="C839" s="36"/>
      <c r="D839" s="36"/>
      <c r="E839" s="36"/>
      <c r="F839" s="36"/>
      <c r="G839" s="36"/>
      <c r="H839" s="36"/>
      <c r="I839" s="36">
        <v>5040.3479626511289</v>
      </c>
    </row>
    <row r="840" spans="2:9">
      <c r="B840" s="96" t="s">
        <v>309</v>
      </c>
      <c r="C840" s="36">
        <v>48005.29652450233</v>
      </c>
      <c r="D840" s="36">
        <v>17776.67691959727</v>
      </c>
      <c r="E840" s="36">
        <v>13125.930302087496</v>
      </c>
      <c r="F840" s="36">
        <v>22324.919257035392</v>
      </c>
      <c r="G840" s="36">
        <v>15712.974087616525</v>
      </c>
      <c r="H840" s="36">
        <v>7622.8416577554772</v>
      </c>
      <c r="I840" s="36">
        <v>5036.956312250546</v>
      </c>
    </row>
    <row r="841" spans="2:9">
      <c r="B841" s="96" t="s">
        <v>310</v>
      </c>
      <c r="C841" s="140">
        <v>0</v>
      </c>
      <c r="D841" s="140">
        <v>0</v>
      </c>
      <c r="E841" s="140">
        <v>0</v>
      </c>
      <c r="F841" s="140">
        <v>0</v>
      </c>
      <c r="G841" s="140">
        <v>0</v>
      </c>
      <c r="H841" s="140">
        <v>2.2319102848838805E-3</v>
      </c>
      <c r="I841" s="140">
        <v>0</v>
      </c>
    </row>
    <row r="842" spans="2:9">
      <c r="B842" s="96" t="s">
        <v>311</v>
      </c>
      <c r="C842" s="140">
        <v>0</v>
      </c>
      <c r="D842" s="140">
        <v>0</v>
      </c>
      <c r="E842" s="140">
        <v>0</v>
      </c>
      <c r="F842" s="140">
        <v>0</v>
      </c>
      <c r="G842" s="140">
        <v>0</v>
      </c>
      <c r="H842" s="140">
        <v>0</v>
      </c>
      <c r="I842" s="140">
        <v>0</v>
      </c>
    </row>
    <row r="843" spans="2:9">
      <c r="B843" s="96" t="s">
        <v>312</v>
      </c>
      <c r="C843" s="36">
        <v>6.7558848173439226E-2</v>
      </c>
      <c r="D843" s="36">
        <v>0</v>
      </c>
      <c r="E843" s="36">
        <v>1.381821040014148</v>
      </c>
      <c r="F843" s="36">
        <v>0.80642461413347344</v>
      </c>
      <c r="G843" s="36">
        <v>0.93076165018190027</v>
      </c>
      <c r="H843" s="36">
        <v>8.8763858042462953</v>
      </c>
      <c r="I843" s="36">
        <v>3.3916504005826655</v>
      </c>
    </row>
    <row r="844" spans="2:9">
      <c r="B844" s="96" t="s">
        <v>313</v>
      </c>
      <c r="C844" s="140">
        <v>0</v>
      </c>
      <c r="D844" s="140">
        <v>0</v>
      </c>
      <c r="E844" s="140">
        <v>0</v>
      </c>
      <c r="F844" s="140">
        <v>0</v>
      </c>
      <c r="G844" s="140">
        <v>0</v>
      </c>
      <c r="H844" s="140">
        <v>0</v>
      </c>
      <c r="I844" s="140">
        <v>0</v>
      </c>
    </row>
    <row r="845" spans="2:9">
      <c r="B845" s="96" t="s">
        <v>314</v>
      </c>
      <c r="C845" s="140">
        <v>0</v>
      </c>
      <c r="D845" s="140">
        <v>0</v>
      </c>
      <c r="E845" s="140">
        <v>0</v>
      </c>
      <c r="F845" s="140">
        <v>0</v>
      </c>
      <c r="G845" s="140">
        <v>0</v>
      </c>
      <c r="H845" s="140">
        <v>0</v>
      </c>
      <c r="I845" s="140">
        <v>0</v>
      </c>
    </row>
    <row r="846" spans="2:9">
      <c r="B846" s="96"/>
      <c r="C846" s="36"/>
      <c r="D846" s="36"/>
      <c r="E846" s="36"/>
      <c r="F846" s="36"/>
      <c r="G846" s="36"/>
      <c r="H846" s="36"/>
      <c r="I846" s="36"/>
    </row>
    <row r="847" spans="2:9">
      <c r="B847" s="153" t="s">
        <v>352</v>
      </c>
      <c r="C847" s="36"/>
      <c r="D847" s="36"/>
      <c r="E847" s="36"/>
      <c r="F847" s="36"/>
      <c r="G847" s="36"/>
      <c r="H847" s="36"/>
      <c r="I847" s="36">
        <v>588462.41497568425</v>
      </c>
    </row>
    <row r="848" spans="2:9">
      <c r="B848" s="96" t="s">
        <v>309</v>
      </c>
      <c r="C848" s="36">
        <v>126017.81693686079</v>
      </c>
      <c r="D848" s="36">
        <v>70277.416926394115</v>
      </c>
      <c r="E848" s="36">
        <v>74649.648660813124</v>
      </c>
      <c r="F848" s="36">
        <v>438729.32722549106</v>
      </c>
      <c r="G848" s="36">
        <v>554038.50956634816</v>
      </c>
      <c r="H848" s="36">
        <v>496890.93368721695</v>
      </c>
      <c r="I848" s="36">
        <v>543738.27945929673</v>
      </c>
    </row>
    <row r="849" spans="2:9">
      <c r="B849" s="96" t="s">
        <v>310</v>
      </c>
      <c r="C849" s="140">
        <v>0</v>
      </c>
      <c r="D849" s="140">
        <v>0</v>
      </c>
      <c r="E849" s="140">
        <v>0</v>
      </c>
      <c r="F849" s="140">
        <v>0</v>
      </c>
      <c r="G849" s="140">
        <v>0</v>
      </c>
      <c r="H849" s="140">
        <v>3.2907838495730246</v>
      </c>
      <c r="I849" s="140">
        <v>109.12817130371448</v>
      </c>
    </row>
    <row r="850" spans="2:9">
      <c r="B850" s="96" t="s">
        <v>311</v>
      </c>
      <c r="C850" s="140">
        <v>0</v>
      </c>
      <c r="D850" s="140">
        <v>96840.121167041332</v>
      </c>
      <c r="E850" s="36">
        <v>113094.2869412056</v>
      </c>
      <c r="F850" s="36">
        <v>47959.485750978434</v>
      </c>
      <c r="G850" s="36">
        <v>45645.579776226528</v>
      </c>
      <c r="H850" s="36">
        <v>43607.072664735148</v>
      </c>
      <c r="I850" s="36">
        <v>44610.812152075749</v>
      </c>
    </row>
    <row r="851" spans="2:9">
      <c r="B851" s="96" t="s">
        <v>312</v>
      </c>
      <c r="C851" s="36">
        <v>0.67558848173439212</v>
      </c>
      <c r="D851" s="36">
        <v>0.76131179295604912</v>
      </c>
      <c r="E851" s="36">
        <v>19.427900518107563</v>
      </c>
      <c r="F851" s="36">
        <v>12.644413194856241</v>
      </c>
      <c r="G851" s="36">
        <v>13.247186002853468</v>
      </c>
      <c r="H851" s="36">
        <v>3.7908962676586273</v>
      </c>
      <c r="I851" s="36">
        <v>4.1951930080116533</v>
      </c>
    </row>
    <row r="852" spans="2:9">
      <c r="B852" s="96" t="s">
        <v>313</v>
      </c>
      <c r="C852" s="140">
        <v>0</v>
      </c>
      <c r="D852" s="140">
        <v>0</v>
      </c>
      <c r="E852" s="140">
        <v>0</v>
      </c>
      <c r="F852" s="140">
        <v>0</v>
      </c>
      <c r="G852" s="140">
        <v>0</v>
      </c>
      <c r="H852" s="140">
        <v>0</v>
      </c>
      <c r="I852" s="140">
        <v>0</v>
      </c>
    </row>
    <row r="853" spans="2:9">
      <c r="B853" s="96" t="s">
        <v>314</v>
      </c>
      <c r="C853" s="140">
        <v>0</v>
      </c>
      <c r="D853" s="140">
        <v>0</v>
      </c>
      <c r="E853" s="140">
        <v>0</v>
      </c>
      <c r="F853" s="140">
        <v>0</v>
      </c>
      <c r="G853" s="140">
        <v>0</v>
      </c>
      <c r="H853" s="140">
        <v>0</v>
      </c>
      <c r="I853" s="140">
        <v>0</v>
      </c>
    </row>
    <row r="854" spans="2:9">
      <c r="B854" s="96"/>
      <c r="C854" s="36"/>
      <c r="D854" s="36"/>
      <c r="E854" s="36"/>
      <c r="F854" s="36"/>
      <c r="G854" s="36"/>
      <c r="H854" s="36"/>
      <c r="I854" s="36"/>
    </row>
    <row r="855" spans="2:9" ht="26.4">
      <c r="B855" s="92" t="s">
        <v>593</v>
      </c>
      <c r="C855" s="38"/>
      <c r="D855" s="38"/>
      <c r="E855" s="38"/>
      <c r="F855" s="38"/>
      <c r="G855" s="38"/>
      <c r="H855" s="38"/>
      <c r="I855" s="38"/>
    </row>
    <row r="856" spans="2:9">
      <c r="B856" s="93" t="s">
        <v>347</v>
      </c>
      <c r="C856" s="36"/>
      <c r="D856" s="36"/>
      <c r="E856" s="36"/>
      <c r="F856" s="36"/>
      <c r="G856" s="36"/>
      <c r="H856" s="36"/>
      <c r="I856" s="36"/>
    </row>
    <row r="857" spans="2:9">
      <c r="B857" s="93"/>
      <c r="C857" s="38"/>
      <c r="D857" s="38"/>
      <c r="E857" s="38"/>
      <c r="F857" s="38"/>
      <c r="G857" s="38"/>
      <c r="H857" s="38"/>
      <c r="I857" s="38"/>
    </row>
    <row r="858" spans="2:9">
      <c r="B858" s="93" t="s">
        <v>348</v>
      </c>
      <c r="C858" s="36">
        <v>279478.77897537407</v>
      </c>
      <c r="D858" s="36">
        <v>272462.0591267955</v>
      </c>
      <c r="E858" s="36">
        <v>312698.14175580168</v>
      </c>
      <c r="F858" s="36">
        <v>271242.53596055775</v>
      </c>
      <c r="G858" s="36">
        <v>348901.80052235309</v>
      </c>
      <c r="H858" s="36">
        <v>359744.91193916631</v>
      </c>
      <c r="I858" s="36">
        <v>353592.35632876912</v>
      </c>
    </row>
    <row r="859" spans="2:9">
      <c r="B859" s="96" t="s">
        <v>291</v>
      </c>
      <c r="C859" s="140">
        <v>0</v>
      </c>
      <c r="D859" s="140">
        <v>0</v>
      </c>
      <c r="E859" s="140">
        <v>0</v>
      </c>
      <c r="F859" s="140">
        <v>0</v>
      </c>
      <c r="G859" s="140">
        <v>0</v>
      </c>
      <c r="H859" s="140">
        <v>0</v>
      </c>
      <c r="I859" s="140">
        <v>0</v>
      </c>
    </row>
    <row r="860" spans="2:9">
      <c r="B860" s="136" t="s">
        <v>292</v>
      </c>
      <c r="C860" s="140">
        <v>0</v>
      </c>
      <c r="D860" s="140">
        <v>0</v>
      </c>
      <c r="E860" s="140">
        <v>0</v>
      </c>
      <c r="F860" s="140">
        <v>0</v>
      </c>
      <c r="G860" s="140">
        <v>0</v>
      </c>
      <c r="H860" s="140">
        <v>0</v>
      </c>
      <c r="I860" s="140">
        <v>0</v>
      </c>
    </row>
    <row r="861" spans="2:9">
      <c r="B861" s="136" t="s">
        <v>293</v>
      </c>
      <c r="C861" s="140">
        <v>0</v>
      </c>
      <c r="D861" s="140">
        <v>0</v>
      </c>
      <c r="E861" s="140">
        <v>0</v>
      </c>
      <c r="F861" s="140">
        <v>0</v>
      </c>
      <c r="G861" s="140">
        <v>0</v>
      </c>
      <c r="H861" s="140">
        <v>0</v>
      </c>
      <c r="I861" s="140">
        <v>0</v>
      </c>
    </row>
    <row r="862" spans="2:9">
      <c r="B862" s="136" t="s">
        <v>337</v>
      </c>
      <c r="C862" s="140">
        <v>0</v>
      </c>
      <c r="D862" s="140">
        <v>0</v>
      </c>
      <c r="E862" s="140">
        <v>0</v>
      </c>
      <c r="F862" s="140">
        <v>0</v>
      </c>
      <c r="G862" s="140">
        <v>0</v>
      </c>
      <c r="H862" s="140">
        <v>0</v>
      </c>
      <c r="I862" s="140">
        <v>0</v>
      </c>
    </row>
    <row r="863" spans="2:9">
      <c r="B863" s="96" t="s">
        <v>294</v>
      </c>
      <c r="C863" s="140">
        <v>0</v>
      </c>
      <c r="D863" s="140">
        <v>0</v>
      </c>
      <c r="E863" s="140">
        <v>0</v>
      </c>
      <c r="F863" s="140">
        <v>0</v>
      </c>
      <c r="G863" s="140">
        <v>0</v>
      </c>
      <c r="H863" s="140">
        <v>0</v>
      </c>
      <c r="I863" s="140">
        <v>0</v>
      </c>
    </row>
    <row r="864" spans="2:9" ht="15" thickBot="1">
      <c r="B864" s="133" t="s">
        <v>594</v>
      </c>
      <c r="C864" s="23">
        <v>279478.77897537407</v>
      </c>
      <c r="D864" s="23">
        <v>272462.0591267955</v>
      </c>
      <c r="E864" s="23">
        <v>312698.14175580168</v>
      </c>
      <c r="F864" s="23">
        <v>271242.53596055775</v>
      </c>
      <c r="G864" s="23">
        <v>348901.80052235309</v>
      </c>
      <c r="H864" s="23">
        <v>359744.91193916631</v>
      </c>
      <c r="I864" s="23">
        <v>353592.35632876912</v>
      </c>
    </row>
    <row r="865" spans="2:9" ht="15" thickTop="1">
      <c r="B865" s="1350" t="s">
        <v>596</v>
      </c>
      <c r="C865" s="1350"/>
      <c r="D865" s="1350"/>
      <c r="E865" s="1350"/>
      <c r="F865" s="1350"/>
      <c r="G865" s="1350"/>
      <c r="H865" s="1350"/>
      <c r="I865" s="1350"/>
    </row>
    <row r="866" spans="2:9">
      <c r="B866" s="27"/>
    </row>
    <row r="867" spans="2:9">
      <c r="B867" s="24" t="s">
        <v>52</v>
      </c>
      <c r="C867" s="24"/>
      <c r="D867" s="24"/>
      <c r="E867" s="24"/>
      <c r="F867" s="24"/>
      <c r="G867" s="24"/>
      <c r="H867" s="882"/>
      <c r="I867" s="882"/>
    </row>
    <row r="868" spans="2:9">
      <c r="B868" s="13" t="s">
        <v>51</v>
      </c>
    </row>
    <row r="869" spans="2:9">
      <c r="B869" s="127" t="s">
        <v>326</v>
      </c>
    </row>
    <row r="870" spans="2:9">
      <c r="B870" s="128"/>
    </row>
    <row r="871" spans="2:9">
      <c r="B871" s="16"/>
      <c r="C871" s="17">
        <v>2014</v>
      </c>
      <c r="D871" s="17">
        <v>2015</v>
      </c>
      <c r="E871" s="17">
        <v>2016</v>
      </c>
      <c r="F871" s="17">
        <v>2017</v>
      </c>
      <c r="G871" s="17">
        <v>2018</v>
      </c>
      <c r="H871" s="17">
        <v>2019</v>
      </c>
      <c r="I871" s="17">
        <v>2020</v>
      </c>
    </row>
    <row r="872" spans="2:9">
      <c r="B872" s="92" t="s">
        <v>638</v>
      </c>
    </row>
    <row r="873" spans="2:9">
      <c r="B873" s="93" t="s">
        <v>535</v>
      </c>
      <c r="C873" s="132">
        <v>132</v>
      </c>
      <c r="D873" s="132">
        <v>130</v>
      </c>
      <c r="E873" s="132">
        <v>125</v>
      </c>
      <c r="F873" s="132">
        <v>133</v>
      </c>
      <c r="G873" s="132">
        <v>130</v>
      </c>
      <c r="H873" s="132">
        <v>126</v>
      </c>
      <c r="I873" s="132">
        <v>120</v>
      </c>
    </row>
    <row r="874" spans="2:9">
      <c r="B874" s="96" t="s">
        <v>328</v>
      </c>
      <c r="C874" s="132">
        <v>1</v>
      </c>
      <c r="D874" s="132">
        <v>1</v>
      </c>
      <c r="E874" s="132">
        <v>1</v>
      </c>
      <c r="F874" s="132">
        <v>1</v>
      </c>
      <c r="G874" s="132">
        <v>1</v>
      </c>
      <c r="H874" s="132">
        <v>1</v>
      </c>
      <c r="I874" s="132">
        <v>1</v>
      </c>
    </row>
    <row r="875" spans="2:9">
      <c r="B875" s="96" t="s">
        <v>372</v>
      </c>
      <c r="C875" s="132">
        <v>1</v>
      </c>
      <c r="D875" s="132">
        <v>1</v>
      </c>
      <c r="E875" s="132">
        <v>1</v>
      </c>
      <c r="F875" s="132">
        <v>1</v>
      </c>
      <c r="G875" s="132">
        <v>1</v>
      </c>
      <c r="H875" s="132">
        <v>1</v>
      </c>
      <c r="I875" s="132">
        <v>1</v>
      </c>
    </row>
    <row r="876" spans="2:9">
      <c r="B876" s="96" t="s">
        <v>597</v>
      </c>
      <c r="C876" s="132">
        <v>1</v>
      </c>
      <c r="D876" s="132">
        <v>1</v>
      </c>
      <c r="E876" s="132">
        <v>1</v>
      </c>
      <c r="F876" s="132">
        <v>1</v>
      </c>
      <c r="G876" s="132">
        <v>1</v>
      </c>
      <c r="H876" s="132">
        <v>1</v>
      </c>
      <c r="I876" s="132">
        <v>1</v>
      </c>
    </row>
    <row r="877" spans="2:9">
      <c r="B877" s="96" t="s">
        <v>330</v>
      </c>
      <c r="C877" s="132">
        <v>22</v>
      </c>
      <c r="D877" s="132">
        <v>25</v>
      </c>
      <c r="E877" s="132">
        <v>25</v>
      </c>
      <c r="F877" s="132">
        <v>25</v>
      </c>
      <c r="G877" s="132">
        <v>25</v>
      </c>
      <c r="H877" s="132">
        <v>26</v>
      </c>
      <c r="I877" s="132">
        <v>25</v>
      </c>
    </row>
    <row r="878" spans="2:9">
      <c r="B878" s="96" t="s">
        <v>331</v>
      </c>
      <c r="C878" s="132">
        <v>107</v>
      </c>
      <c r="D878" s="132">
        <v>102</v>
      </c>
      <c r="E878" s="132">
        <v>97</v>
      </c>
      <c r="F878" s="132">
        <v>105</v>
      </c>
      <c r="G878" s="132">
        <v>102</v>
      </c>
      <c r="H878" s="132">
        <v>97</v>
      </c>
      <c r="I878" s="132">
        <v>92</v>
      </c>
    </row>
    <row r="879" spans="2:9">
      <c r="B879" s="96"/>
      <c r="C879" s="132"/>
      <c r="D879" s="132"/>
      <c r="E879" s="132"/>
      <c r="F879" s="132"/>
      <c r="G879" s="132"/>
      <c r="H879" s="132"/>
      <c r="I879" s="132"/>
    </row>
    <row r="880" spans="2:9">
      <c r="B880" s="93" t="s">
        <v>371</v>
      </c>
      <c r="C880" s="132">
        <v>132</v>
      </c>
      <c r="D880" s="132">
        <v>130</v>
      </c>
      <c r="E880" s="132">
        <v>125</v>
      </c>
      <c r="F880" s="132">
        <v>133</v>
      </c>
      <c r="G880" s="132">
        <v>130</v>
      </c>
      <c r="H880" s="132">
        <v>126</v>
      </c>
      <c r="I880" s="132">
        <v>120</v>
      </c>
    </row>
    <row r="881" spans="2:9">
      <c r="B881" s="96" t="s">
        <v>328</v>
      </c>
      <c r="C881" s="132">
        <v>1</v>
      </c>
      <c r="D881" s="132">
        <v>1</v>
      </c>
      <c r="E881" s="132">
        <v>1</v>
      </c>
      <c r="F881" s="132">
        <v>1</v>
      </c>
      <c r="G881" s="132">
        <v>1</v>
      </c>
      <c r="H881" s="132">
        <v>1</v>
      </c>
      <c r="I881" s="132">
        <v>1</v>
      </c>
    </row>
    <row r="882" spans="2:9">
      <c r="B882" s="96" t="s">
        <v>372</v>
      </c>
      <c r="C882" s="132">
        <v>1</v>
      </c>
      <c r="D882" s="132">
        <v>1</v>
      </c>
      <c r="E882" s="132">
        <v>1</v>
      </c>
      <c r="F882" s="132">
        <v>1</v>
      </c>
      <c r="G882" s="132">
        <v>1</v>
      </c>
      <c r="H882" s="132">
        <v>1</v>
      </c>
      <c r="I882" s="132">
        <v>1</v>
      </c>
    </row>
    <row r="883" spans="2:9">
      <c r="B883" s="96" t="s">
        <v>597</v>
      </c>
      <c r="C883" s="132">
        <v>1</v>
      </c>
      <c r="D883" s="132">
        <v>1</v>
      </c>
      <c r="E883" s="132">
        <v>1</v>
      </c>
      <c r="F883" s="132">
        <v>1</v>
      </c>
      <c r="G883" s="132">
        <v>1</v>
      </c>
      <c r="H883" s="132">
        <v>1</v>
      </c>
      <c r="I883" s="132">
        <v>1</v>
      </c>
    </row>
    <row r="884" spans="2:9">
      <c r="B884" s="96" t="s">
        <v>330</v>
      </c>
      <c r="C884" s="132">
        <v>22</v>
      </c>
      <c r="D884" s="132">
        <v>25</v>
      </c>
      <c r="E884" s="132">
        <v>25</v>
      </c>
      <c r="F884" s="132">
        <v>25</v>
      </c>
      <c r="G884" s="132">
        <v>25</v>
      </c>
      <c r="H884" s="132">
        <v>26</v>
      </c>
      <c r="I884" s="132">
        <v>25</v>
      </c>
    </row>
    <row r="885" spans="2:9">
      <c r="B885" s="96" t="s">
        <v>331</v>
      </c>
      <c r="C885" s="132">
        <v>107</v>
      </c>
      <c r="D885" s="132">
        <v>102</v>
      </c>
      <c r="E885" s="132">
        <v>97</v>
      </c>
      <c r="F885" s="132">
        <v>105</v>
      </c>
      <c r="G885" s="132">
        <v>102</v>
      </c>
      <c r="H885" s="132">
        <v>97</v>
      </c>
      <c r="I885" s="132">
        <v>92</v>
      </c>
    </row>
    <row r="886" spans="2:9">
      <c r="B886" s="96"/>
      <c r="C886" s="132"/>
      <c r="D886" s="132"/>
      <c r="E886" s="132"/>
      <c r="F886" s="132"/>
      <c r="G886" s="132"/>
      <c r="H886" s="132"/>
      <c r="I886" s="132"/>
    </row>
    <row r="887" spans="2:9">
      <c r="B887" s="93" t="s">
        <v>374</v>
      </c>
      <c r="C887" s="132">
        <v>0</v>
      </c>
      <c r="D887" s="132">
        <v>0</v>
      </c>
      <c r="E887" s="132">
        <v>0</v>
      </c>
      <c r="F887" s="132">
        <v>0</v>
      </c>
      <c r="G887" s="132">
        <v>0</v>
      </c>
      <c r="H887" s="132">
        <v>0</v>
      </c>
      <c r="I887" s="132">
        <v>0</v>
      </c>
    </row>
    <row r="888" spans="2:9">
      <c r="B888" s="96" t="s">
        <v>328</v>
      </c>
      <c r="C888" s="132">
        <v>0</v>
      </c>
      <c r="D888" s="132">
        <v>0</v>
      </c>
      <c r="E888" s="132">
        <v>0</v>
      </c>
      <c r="F888" s="132">
        <v>0</v>
      </c>
      <c r="G888" s="132">
        <v>0</v>
      </c>
      <c r="H888" s="132">
        <v>0</v>
      </c>
      <c r="I888" s="132">
        <v>0</v>
      </c>
    </row>
    <row r="889" spans="2:9">
      <c r="B889" s="96" t="s">
        <v>372</v>
      </c>
      <c r="C889" s="132">
        <v>0</v>
      </c>
      <c r="D889" s="132">
        <v>0</v>
      </c>
      <c r="E889" s="132">
        <v>0</v>
      </c>
      <c r="F889" s="132">
        <v>0</v>
      </c>
      <c r="G889" s="132">
        <v>0</v>
      </c>
      <c r="H889" s="132">
        <v>0</v>
      </c>
      <c r="I889" s="132">
        <v>0</v>
      </c>
    </row>
    <row r="890" spans="2:9">
      <c r="B890" s="96" t="s">
        <v>597</v>
      </c>
      <c r="C890" s="132">
        <v>0</v>
      </c>
      <c r="D890" s="132">
        <v>0</v>
      </c>
      <c r="E890" s="132">
        <v>0</v>
      </c>
      <c r="F890" s="132">
        <v>0</v>
      </c>
      <c r="G890" s="132">
        <v>0</v>
      </c>
      <c r="H890" s="132">
        <v>0</v>
      </c>
      <c r="I890" s="132">
        <v>0</v>
      </c>
    </row>
    <row r="891" spans="2:9">
      <c r="B891" s="96" t="s">
        <v>330</v>
      </c>
      <c r="C891" s="132">
        <v>0</v>
      </c>
      <c r="D891" s="132">
        <v>0</v>
      </c>
      <c r="E891" s="132">
        <v>0</v>
      </c>
      <c r="F891" s="132">
        <v>0</v>
      </c>
      <c r="G891" s="132">
        <v>0</v>
      </c>
      <c r="H891" s="132">
        <v>0</v>
      </c>
      <c r="I891" s="132">
        <v>0</v>
      </c>
    </row>
    <row r="892" spans="2:9">
      <c r="B892" s="96" t="s">
        <v>331</v>
      </c>
      <c r="C892" s="132">
        <v>0</v>
      </c>
      <c r="D892" s="132">
        <v>0</v>
      </c>
      <c r="E892" s="132">
        <v>0</v>
      </c>
      <c r="F892" s="132">
        <v>0</v>
      </c>
      <c r="G892" s="132">
        <v>0</v>
      </c>
      <c r="H892" s="132">
        <v>0</v>
      </c>
      <c r="I892" s="132">
        <v>0</v>
      </c>
    </row>
    <row r="893" spans="2:9">
      <c r="B893" s="96"/>
      <c r="C893" s="94"/>
      <c r="D893" s="94"/>
      <c r="E893" s="94"/>
      <c r="F893" s="94"/>
      <c r="G893" s="94"/>
      <c r="H893" s="94"/>
      <c r="I893" s="94"/>
    </row>
    <row r="894" spans="2:9">
      <c r="B894" s="92" t="s">
        <v>627</v>
      </c>
    </row>
    <row r="895" spans="2:9">
      <c r="B895" s="93" t="s">
        <v>535</v>
      </c>
      <c r="C895" s="132">
        <v>109</v>
      </c>
      <c r="D895" s="132">
        <v>391</v>
      </c>
      <c r="E895" s="132">
        <v>411</v>
      </c>
      <c r="F895" s="132">
        <v>233</v>
      </c>
      <c r="G895" s="132">
        <v>251</v>
      </c>
      <c r="H895" s="132">
        <v>251</v>
      </c>
      <c r="I895" s="132">
        <v>314</v>
      </c>
    </row>
    <row r="896" spans="2:9">
      <c r="B896" s="96" t="s">
        <v>328</v>
      </c>
      <c r="C896" s="132">
        <v>0</v>
      </c>
      <c r="D896" s="132">
        <v>1</v>
      </c>
      <c r="E896" s="132">
        <v>1</v>
      </c>
      <c r="F896" s="132">
        <v>1</v>
      </c>
      <c r="G896" s="132">
        <v>1</v>
      </c>
      <c r="H896" s="132">
        <v>1</v>
      </c>
      <c r="I896" s="132">
        <v>1</v>
      </c>
    </row>
    <row r="897" spans="2:9">
      <c r="B897" s="96" t="s">
        <v>372</v>
      </c>
      <c r="C897" s="132">
        <v>1</v>
      </c>
      <c r="D897" s="132">
        <v>2</v>
      </c>
      <c r="E897" s="132">
        <v>2</v>
      </c>
      <c r="F897" s="132">
        <v>2</v>
      </c>
      <c r="G897" s="132">
        <v>2</v>
      </c>
      <c r="H897" s="132">
        <v>2</v>
      </c>
      <c r="I897" s="132">
        <v>2</v>
      </c>
    </row>
    <row r="898" spans="2:9">
      <c r="B898" s="96" t="s">
        <v>597</v>
      </c>
      <c r="C898" s="132">
        <v>1</v>
      </c>
      <c r="D898" s="132">
        <v>5</v>
      </c>
      <c r="E898" s="132">
        <v>5</v>
      </c>
      <c r="F898" s="132">
        <v>5</v>
      </c>
      <c r="G898" s="132">
        <v>5</v>
      </c>
      <c r="H898" s="132">
        <v>5</v>
      </c>
      <c r="I898" s="132">
        <v>5</v>
      </c>
    </row>
    <row r="899" spans="2:9">
      <c r="B899" s="96" t="s">
        <v>330</v>
      </c>
      <c r="C899" s="132">
        <v>22</v>
      </c>
      <c r="D899" s="132">
        <v>28</v>
      </c>
      <c r="E899" s="132">
        <v>28</v>
      </c>
      <c r="F899" s="132">
        <v>25</v>
      </c>
      <c r="G899" s="132">
        <v>30</v>
      </c>
      <c r="H899" s="132">
        <v>30</v>
      </c>
      <c r="I899" s="132">
        <v>32</v>
      </c>
    </row>
    <row r="900" spans="2:9">
      <c r="B900" s="96" t="s">
        <v>331</v>
      </c>
      <c r="C900" s="132">
        <v>85</v>
      </c>
      <c r="D900" s="132">
        <v>355</v>
      </c>
      <c r="E900" s="132">
        <v>375</v>
      </c>
      <c r="F900" s="132">
        <v>200</v>
      </c>
      <c r="G900" s="132">
        <v>213</v>
      </c>
      <c r="H900" s="132">
        <v>213</v>
      </c>
      <c r="I900" s="132">
        <v>274</v>
      </c>
    </row>
    <row r="901" spans="2:9">
      <c r="B901" s="96"/>
      <c r="C901" s="132"/>
      <c r="D901" s="132"/>
      <c r="E901" s="132"/>
      <c r="F901" s="132"/>
      <c r="G901" s="132"/>
      <c r="H901" s="132"/>
      <c r="I901" s="132"/>
    </row>
    <row r="902" spans="2:9">
      <c r="B902" s="93" t="s">
        <v>371</v>
      </c>
      <c r="C902" s="132">
        <v>109</v>
      </c>
      <c r="D902" s="132">
        <v>384</v>
      </c>
      <c r="E902" s="132">
        <v>404</v>
      </c>
      <c r="F902" s="132">
        <v>228</v>
      </c>
      <c r="G902" s="132">
        <v>246</v>
      </c>
      <c r="H902" s="132">
        <v>246</v>
      </c>
      <c r="I902" s="132">
        <v>309</v>
      </c>
    </row>
    <row r="903" spans="2:9">
      <c r="B903" s="96" t="s">
        <v>328</v>
      </c>
      <c r="C903" s="132">
        <v>0</v>
      </c>
      <c r="D903" s="132">
        <v>1</v>
      </c>
      <c r="E903" s="132">
        <v>1</v>
      </c>
      <c r="F903" s="132">
        <v>1</v>
      </c>
      <c r="G903" s="132">
        <v>1</v>
      </c>
      <c r="H903" s="132">
        <v>1</v>
      </c>
      <c r="I903" s="132">
        <v>1</v>
      </c>
    </row>
    <row r="904" spans="2:9">
      <c r="B904" s="96" t="s">
        <v>372</v>
      </c>
      <c r="C904" s="132">
        <v>1</v>
      </c>
      <c r="D904" s="132">
        <v>2</v>
      </c>
      <c r="E904" s="132">
        <v>2</v>
      </c>
      <c r="F904" s="132">
        <v>2</v>
      </c>
      <c r="G904" s="132">
        <v>2</v>
      </c>
      <c r="H904" s="132">
        <v>2</v>
      </c>
      <c r="I904" s="132">
        <v>2</v>
      </c>
    </row>
    <row r="905" spans="2:9">
      <c r="B905" s="96" t="s">
        <v>597</v>
      </c>
      <c r="C905" s="132">
        <v>1</v>
      </c>
      <c r="D905" s="132">
        <v>2</v>
      </c>
      <c r="E905" s="132">
        <v>2</v>
      </c>
      <c r="F905" s="132">
        <v>2</v>
      </c>
      <c r="G905" s="132">
        <v>2</v>
      </c>
      <c r="H905" s="132">
        <v>2</v>
      </c>
      <c r="I905" s="132">
        <v>2</v>
      </c>
    </row>
    <row r="906" spans="2:9">
      <c r="B906" s="96" t="s">
        <v>330</v>
      </c>
      <c r="C906" s="132">
        <v>22</v>
      </c>
      <c r="D906" s="132">
        <v>25</v>
      </c>
      <c r="E906" s="132">
        <v>25</v>
      </c>
      <c r="F906" s="132">
        <v>25</v>
      </c>
      <c r="G906" s="132">
        <v>30</v>
      </c>
      <c r="H906" s="132">
        <v>30</v>
      </c>
      <c r="I906" s="132">
        <v>32</v>
      </c>
    </row>
    <row r="907" spans="2:9">
      <c r="B907" s="96" t="s">
        <v>331</v>
      </c>
      <c r="C907" s="132">
        <v>85</v>
      </c>
      <c r="D907" s="132">
        <v>354</v>
      </c>
      <c r="E907" s="132">
        <v>374</v>
      </c>
      <c r="F907" s="132">
        <v>198</v>
      </c>
      <c r="G907" s="132">
        <v>211</v>
      </c>
      <c r="H907" s="132">
        <v>211</v>
      </c>
      <c r="I907" s="132">
        <v>272</v>
      </c>
    </row>
    <row r="908" spans="2:9">
      <c r="B908" s="96"/>
      <c r="C908" s="132"/>
      <c r="D908" s="132"/>
      <c r="E908" s="132"/>
      <c r="F908" s="132"/>
      <c r="G908" s="132"/>
      <c r="H908" s="132"/>
      <c r="I908" s="132"/>
    </row>
    <row r="909" spans="2:9">
      <c r="B909" s="93" t="s">
        <v>374</v>
      </c>
      <c r="C909" s="132">
        <v>0</v>
      </c>
      <c r="D909" s="132">
        <v>7</v>
      </c>
      <c r="E909" s="132">
        <v>7</v>
      </c>
      <c r="F909" s="132">
        <v>5</v>
      </c>
      <c r="G909" s="132">
        <v>5</v>
      </c>
      <c r="H909" s="132">
        <v>5</v>
      </c>
      <c r="I909" s="132">
        <v>5</v>
      </c>
    </row>
    <row r="910" spans="2:9">
      <c r="B910" s="96" t="s">
        <v>328</v>
      </c>
      <c r="C910" s="132">
        <v>0</v>
      </c>
      <c r="D910" s="132">
        <v>0</v>
      </c>
      <c r="E910" s="132">
        <v>0</v>
      </c>
      <c r="F910" s="132">
        <v>0</v>
      </c>
      <c r="G910" s="132">
        <v>0</v>
      </c>
      <c r="H910" s="132">
        <v>0</v>
      </c>
      <c r="I910" s="132">
        <v>0</v>
      </c>
    </row>
    <row r="911" spans="2:9">
      <c r="B911" s="96" t="s">
        <v>372</v>
      </c>
      <c r="C911" s="132">
        <v>0</v>
      </c>
      <c r="D911" s="132">
        <v>0</v>
      </c>
      <c r="E911" s="132">
        <v>0</v>
      </c>
      <c r="F911" s="132">
        <v>0</v>
      </c>
      <c r="G911" s="132">
        <v>0</v>
      </c>
      <c r="H911" s="132">
        <v>0</v>
      </c>
      <c r="I911" s="132">
        <v>0</v>
      </c>
    </row>
    <row r="912" spans="2:9">
      <c r="B912" s="96" t="s">
        <v>597</v>
      </c>
      <c r="C912" s="132">
        <v>0</v>
      </c>
      <c r="D912" s="132">
        <v>3</v>
      </c>
      <c r="E912" s="132">
        <v>3</v>
      </c>
      <c r="F912" s="132">
        <v>3</v>
      </c>
      <c r="G912" s="132">
        <v>3</v>
      </c>
      <c r="H912" s="132">
        <v>3</v>
      </c>
      <c r="I912" s="132">
        <v>3</v>
      </c>
    </row>
    <row r="913" spans="2:9">
      <c r="B913" s="96" t="s">
        <v>330</v>
      </c>
      <c r="C913" s="132">
        <v>0</v>
      </c>
      <c r="D913" s="132">
        <v>3</v>
      </c>
      <c r="E913" s="132">
        <v>3</v>
      </c>
      <c r="F913" s="132">
        <v>0</v>
      </c>
      <c r="G913" s="132">
        <v>0</v>
      </c>
      <c r="H913" s="132">
        <v>0</v>
      </c>
      <c r="I913" s="132">
        <v>0</v>
      </c>
    </row>
    <row r="914" spans="2:9" ht="15" thickBot="1">
      <c r="B914" s="133" t="s">
        <v>331</v>
      </c>
      <c r="C914" s="132">
        <v>0</v>
      </c>
      <c r="D914" s="132">
        <v>1</v>
      </c>
      <c r="E914" s="132">
        <v>1</v>
      </c>
      <c r="F914" s="132">
        <v>2</v>
      </c>
      <c r="G914" s="132">
        <v>2</v>
      </c>
      <c r="H914" s="132">
        <v>2</v>
      </c>
      <c r="I914" s="132">
        <v>2</v>
      </c>
    </row>
    <row r="915" spans="2:9" ht="15" thickTop="1">
      <c r="B915" s="1348" t="s">
        <v>598</v>
      </c>
      <c r="C915" s="1348"/>
      <c r="D915" s="1348"/>
      <c r="E915" s="1348"/>
      <c r="F915" s="1348"/>
      <c r="G915" s="1348"/>
      <c r="H915" s="1348"/>
      <c r="I915" s="1348"/>
    </row>
    <row r="916" spans="2:9">
      <c r="B916" s="134"/>
    </row>
    <row r="917" spans="2:9">
      <c r="B917" s="24" t="s">
        <v>54</v>
      </c>
      <c r="C917" s="24"/>
      <c r="D917" s="24"/>
      <c r="E917" s="24"/>
      <c r="F917" s="24"/>
      <c r="G917" s="24"/>
      <c r="H917" s="882"/>
      <c r="I917" s="882"/>
    </row>
    <row r="918" spans="2:9">
      <c r="B918" s="13" t="s">
        <v>53</v>
      </c>
    </row>
    <row r="919" spans="2:9">
      <c r="B919" s="134" t="s">
        <v>376</v>
      </c>
    </row>
    <row r="920" spans="2:9">
      <c r="B920" s="134"/>
    </row>
    <row r="921" spans="2:9">
      <c r="B921" s="16"/>
      <c r="C921" s="17">
        <v>2014</v>
      </c>
      <c r="D921" s="17">
        <v>2015</v>
      </c>
      <c r="E921" s="17">
        <v>2016</v>
      </c>
      <c r="F921" s="17">
        <v>2017</v>
      </c>
      <c r="G921" s="17">
        <v>2018</v>
      </c>
      <c r="H921" s="17">
        <v>2019</v>
      </c>
      <c r="I921" s="17">
        <v>2020</v>
      </c>
    </row>
    <row r="922" spans="2:9">
      <c r="B922" s="92" t="s">
        <v>536</v>
      </c>
    </row>
    <row r="923" spans="2:9">
      <c r="B923" s="93" t="s">
        <v>378</v>
      </c>
      <c r="C923" s="140">
        <v>1.573</v>
      </c>
      <c r="D923" s="140">
        <v>1.228</v>
      </c>
      <c r="E923" s="140">
        <v>0.94599999999999995</v>
      </c>
      <c r="F923" s="140">
        <v>0.54400000000000004</v>
      </c>
      <c r="G923" s="140">
        <v>0.46800000000000003</v>
      </c>
      <c r="H923" s="140">
        <v>0.38700000000000001</v>
      </c>
      <c r="I923" s="140">
        <v>0.53200000000000003</v>
      </c>
    </row>
    <row r="924" spans="2:9">
      <c r="B924" s="96" t="s">
        <v>291</v>
      </c>
      <c r="C924" s="140">
        <v>0</v>
      </c>
      <c r="D924" s="140">
        <v>0</v>
      </c>
      <c r="E924" s="140">
        <v>0</v>
      </c>
      <c r="F924" s="140">
        <v>0</v>
      </c>
      <c r="G924" s="140">
        <v>0</v>
      </c>
      <c r="H924" s="140">
        <v>0</v>
      </c>
      <c r="I924" s="140">
        <v>0</v>
      </c>
    </row>
    <row r="925" spans="2:9">
      <c r="B925" s="136" t="s">
        <v>292</v>
      </c>
      <c r="C925" s="140">
        <v>0</v>
      </c>
      <c r="D925" s="140">
        <v>0</v>
      </c>
      <c r="E925" s="140">
        <v>0</v>
      </c>
      <c r="F925" s="140">
        <v>0</v>
      </c>
      <c r="G925" s="140">
        <v>0</v>
      </c>
      <c r="H925" s="140">
        <v>0</v>
      </c>
      <c r="I925" s="140">
        <v>0</v>
      </c>
    </row>
    <row r="926" spans="2:9">
      <c r="B926" s="136" t="s">
        <v>293</v>
      </c>
      <c r="C926" s="140">
        <v>0</v>
      </c>
      <c r="D926" s="140">
        <v>0</v>
      </c>
      <c r="E926" s="140">
        <v>0</v>
      </c>
      <c r="F926" s="140">
        <v>0</v>
      </c>
      <c r="G926" s="140">
        <v>0</v>
      </c>
      <c r="H926" s="140">
        <v>0</v>
      </c>
      <c r="I926" s="140">
        <v>0</v>
      </c>
    </row>
    <row r="927" spans="2:9">
      <c r="B927" s="96" t="s">
        <v>294</v>
      </c>
      <c r="C927" s="140">
        <v>0</v>
      </c>
      <c r="D927" s="140">
        <v>0</v>
      </c>
      <c r="E927" s="140">
        <v>0</v>
      </c>
      <c r="F927" s="140">
        <v>0</v>
      </c>
      <c r="G927" s="140">
        <v>0</v>
      </c>
      <c r="H927" s="140">
        <v>0</v>
      </c>
      <c r="I927" s="140">
        <v>0</v>
      </c>
    </row>
    <row r="928" spans="2:9">
      <c r="B928" s="96" t="s">
        <v>236</v>
      </c>
      <c r="C928" s="140">
        <v>0</v>
      </c>
      <c r="D928" s="140">
        <v>0</v>
      </c>
      <c r="E928" s="140">
        <v>0</v>
      </c>
      <c r="F928" s="140">
        <v>0</v>
      </c>
      <c r="G928" s="140">
        <v>0</v>
      </c>
      <c r="H928" s="140">
        <v>0</v>
      </c>
      <c r="I928" s="140">
        <v>0</v>
      </c>
    </row>
    <row r="929" spans="2:9">
      <c r="B929" s="96"/>
      <c r="C929" s="161"/>
      <c r="D929" s="161"/>
      <c r="E929" s="161"/>
      <c r="F929" s="161"/>
      <c r="G929" s="161"/>
      <c r="H929" s="161"/>
      <c r="I929" s="161"/>
    </row>
    <row r="930" spans="2:9">
      <c r="B930" s="92" t="s">
        <v>599</v>
      </c>
      <c r="C930" s="155"/>
      <c r="D930" s="155"/>
      <c r="E930" s="155"/>
      <c r="F930" s="155"/>
      <c r="G930" s="155"/>
      <c r="H930" s="155"/>
      <c r="I930" s="155"/>
    </row>
    <row r="931" spans="2:9">
      <c r="B931" s="93" t="s">
        <v>378</v>
      </c>
      <c r="C931" s="140">
        <v>12.231999999999999</v>
      </c>
      <c r="D931" s="140">
        <v>75.838999999999999</v>
      </c>
      <c r="E931" s="140">
        <v>88.429000000000002</v>
      </c>
      <c r="F931" s="140">
        <v>128.15700000000001</v>
      </c>
      <c r="G931" s="140">
        <v>94.207000000000008</v>
      </c>
      <c r="H931" s="140">
        <v>105.696</v>
      </c>
      <c r="I931" s="140">
        <v>112.56599999999999</v>
      </c>
    </row>
    <row r="932" spans="2:9">
      <c r="B932" s="96" t="s">
        <v>291</v>
      </c>
      <c r="C932" s="140">
        <v>0</v>
      </c>
      <c r="D932" s="140">
        <v>22.867999999999999</v>
      </c>
      <c r="E932" s="140">
        <v>22.123000000000001</v>
      </c>
      <c r="F932" s="140">
        <v>33.859000000000002</v>
      </c>
      <c r="G932" s="140">
        <v>20.811</v>
      </c>
      <c r="H932" s="140">
        <v>19.375</v>
      </c>
      <c r="I932" s="140">
        <v>110.69799999999999</v>
      </c>
    </row>
    <row r="933" spans="2:9">
      <c r="B933" s="136" t="s">
        <v>292</v>
      </c>
      <c r="C933" s="140">
        <v>0</v>
      </c>
      <c r="D933" s="140">
        <v>0</v>
      </c>
      <c r="E933" s="140">
        <v>0</v>
      </c>
      <c r="F933" s="140">
        <v>0</v>
      </c>
      <c r="G933" s="140">
        <v>0</v>
      </c>
      <c r="H933" s="140">
        <v>0.57599999999999996</v>
      </c>
      <c r="I933" s="140">
        <v>93.590999999999994</v>
      </c>
    </row>
    <row r="934" spans="2:9">
      <c r="B934" s="136" t="s">
        <v>293</v>
      </c>
      <c r="C934" s="140">
        <v>0</v>
      </c>
      <c r="D934" s="140">
        <v>22.867999999999999</v>
      </c>
      <c r="E934" s="140">
        <v>22.123000000000001</v>
      </c>
      <c r="F934" s="140">
        <v>33.859000000000002</v>
      </c>
      <c r="G934" s="140">
        <v>20.811</v>
      </c>
      <c r="H934" s="140">
        <v>18.798999999999999</v>
      </c>
      <c r="I934" s="140">
        <v>16.981999999999999</v>
      </c>
    </row>
    <row r="935" spans="2:9">
      <c r="B935" s="96" t="s">
        <v>294</v>
      </c>
      <c r="C935" s="140">
        <v>0</v>
      </c>
      <c r="D935" s="140">
        <v>0.16300000000000001</v>
      </c>
      <c r="E935" s="140">
        <v>0.161</v>
      </c>
      <c r="F935" s="140">
        <v>0.28499999999999998</v>
      </c>
      <c r="G935" s="140">
        <v>0.16</v>
      </c>
      <c r="H935" s="140">
        <v>0.156</v>
      </c>
      <c r="I935" s="140">
        <v>0.14499999999999999</v>
      </c>
    </row>
    <row r="936" spans="2:9" ht="15" thickBot="1">
      <c r="B936" s="133" t="s">
        <v>236</v>
      </c>
      <c r="C936" s="140">
        <v>0</v>
      </c>
      <c r="D936" s="140">
        <v>52.808</v>
      </c>
      <c r="E936" s="156">
        <v>66.144999999999996</v>
      </c>
      <c r="F936" s="156">
        <v>94.013000000000005</v>
      </c>
      <c r="G936" s="156">
        <v>73.236000000000004</v>
      </c>
      <c r="H936" s="156">
        <v>86.165000000000006</v>
      </c>
      <c r="I936" s="156">
        <v>1.7230000000000001</v>
      </c>
    </row>
    <row r="937" spans="2:9" ht="15" thickTop="1">
      <c r="B937" s="1348" t="s">
        <v>598</v>
      </c>
      <c r="C937" s="1348"/>
      <c r="D937" s="1348"/>
      <c r="E937" s="1348"/>
      <c r="F937" s="1348"/>
      <c r="G937" s="1348"/>
      <c r="H937" s="1348"/>
      <c r="I937" s="1348"/>
    </row>
    <row r="938" spans="2:9">
      <c r="B938" s="141"/>
    </row>
    <row r="939" spans="2:9">
      <c r="B939" s="1319" t="s">
        <v>56</v>
      </c>
      <c r="C939" s="1319"/>
      <c r="D939" s="1319"/>
      <c r="E939" s="1319"/>
      <c r="F939" s="1319"/>
      <c r="G939" s="1319"/>
      <c r="H939" s="1319"/>
      <c r="I939" s="1319"/>
    </row>
    <row r="940" spans="2:9">
      <c r="B940" s="13" t="s">
        <v>55</v>
      </c>
    </row>
    <row r="941" spans="2:9">
      <c r="B941" s="142" t="s">
        <v>379</v>
      </c>
    </row>
    <row r="942" spans="2:9">
      <c r="B942" s="143"/>
    </row>
    <row r="943" spans="2:9">
      <c r="B943" s="16"/>
      <c r="C943" s="17">
        <v>2014</v>
      </c>
      <c r="D943" s="17">
        <v>2015</v>
      </c>
      <c r="E943" s="17">
        <v>2016</v>
      </c>
      <c r="F943" s="17">
        <v>2017</v>
      </c>
      <c r="G943" s="17">
        <v>2018</v>
      </c>
      <c r="H943" s="17">
        <v>2019</v>
      </c>
      <c r="I943" s="17">
        <v>2020</v>
      </c>
    </row>
    <row r="944" spans="2:9">
      <c r="B944" s="92" t="s">
        <v>536</v>
      </c>
    </row>
    <row r="945" spans="2:9">
      <c r="B945" s="93" t="s">
        <v>380</v>
      </c>
      <c r="C945" s="29">
        <v>101267.56902653098</v>
      </c>
      <c r="D945" s="29">
        <v>75712.91221094715</v>
      </c>
      <c r="E945" s="29">
        <v>78507.864805017656</v>
      </c>
      <c r="F945" s="29">
        <v>90025.886709167607</v>
      </c>
      <c r="G945" s="29">
        <v>102902.21378680767</v>
      </c>
      <c r="H945" s="29">
        <v>98538.051647842585</v>
      </c>
      <c r="I945" s="29">
        <v>108456.05184953095</v>
      </c>
    </row>
    <row r="946" spans="2:9">
      <c r="B946" s="96" t="s">
        <v>291</v>
      </c>
      <c r="C946" s="36">
        <v>101267.56902653098</v>
      </c>
      <c r="D946" s="36">
        <v>75712.91221094715</v>
      </c>
      <c r="E946" s="36">
        <v>78507.864805017656</v>
      </c>
      <c r="F946" s="36">
        <v>90025.886709167607</v>
      </c>
      <c r="G946" s="36">
        <v>102902.21378680767</v>
      </c>
      <c r="H946" s="36">
        <v>98538.051647842585</v>
      </c>
      <c r="I946" s="36">
        <v>108456.05184953095</v>
      </c>
    </row>
    <row r="947" spans="2:9">
      <c r="B947" s="136" t="s">
        <v>292</v>
      </c>
      <c r="C947" s="140">
        <v>0</v>
      </c>
      <c r="D947" s="140">
        <v>0</v>
      </c>
      <c r="E947" s="140">
        <v>0</v>
      </c>
      <c r="F947" s="140">
        <v>0</v>
      </c>
      <c r="G947" s="140">
        <v>0</v>
      </c>
      <c r="H947" s="140">
        <v>0</v>
      </c>
      <c r="I947" s="140">
        <v>0</v>
      </c>
    </row>
    <row r="948" spans="2:9">
      <c r="B948" s="136" t="s">
        <v>293</v>
      </c>
      <c r="C948" s="140">
        <v>0</v>
      </c>
      <c r="D948" s="140">
        <v>0</v>
      </c>
      <c r="E948" s="140">
        <v>0</v>
      </c>
      <c r="F948" s="140">
        <v>0</v>
      </c>
      <c r="G948" s="140">
        <v>0</v>
      </c>
      <c r="H948" s="140">
        <v>0</v>
      </c>
      <c r="I948" s="140">
        <v>0</v>
      </c>
    </row>
    <row r="949" spans="2:9">
      <c r="B949" s="96" t="s">
        <v>294</v>
      </c>
      <c r="C949" s="36">
        <v>0</v>
      </c>
      <c r="D949" s="36">
        <v>0</v>
      </c>
      <c r="E949" s="36">
        <v>0</v>
      </c>
      <c r="F949" s="36">
        <v>0</v>
      </c>
      <c r="G949" s="36">
        <v>0</v>
      </c>
      <c r="H949" s="36">
        <v>0</v>
      </c>
      <c r="I949" s="36">
        <v>0</v>
      </c>
    </row>
    <row r="950" spans="2:9">
      <c r="B950" s="96" t="s">
        <v>236</v>
      </c>
      <c r="C950" s="36">
        <v>0</v>
      </c>
      <c r="D950" s="36">
        <v>0</v>
      </c>
      <c r="E950" s="36">
        <v>0</v>
      </c>
      <c r="F950" s="36">
        <v>0</v>
      </c>
      <c r="G950" s="36">
        <v>0</v>
      </c>
      <c r="H950" s="36">
        <v>0</v>
      </c>
      <c r="I950" s="36">
        <v>0</v>
      </c>
    </row>
    <row r="951" spans="2:9">
      <c r="B951" s="96"/>
      <c r="C951" s="160"/>
      <c r="D951" s="160"/>
      <c r="E951" s="160"/>
      <c r="F951" s="160"/>
      <c r="G951" s="160"/>
      <c r="H951" s="160"/>
      <c r="I951" s="160"/>
    </row>
    <row r="952" spans="2:9">
      <c r="B952" s="92" t="s">
        <v>599</v>
      </c>
      <c r="C952" s="38"/>
      <c r="D952" s="38"/>
      <c r="E952" s="38"/>
      <c r="F952" s="38"/>
      <c r="G952" s="38"/>
      <c r="H952" s="38"/>
      <c r="I952" s="38"/>
    </row>
    <row r="953" spans="2:9">
      <c r="B953" s="93" t="s">
        <v>380</v>
      </c>
      <c r="C953" s="29">
        <v>210776.83587580221</v>
      </c>
      <c r="D953" s="29">
        <v>138836.38989911598</v>
      </c>
      <c r="E953" s="29">
        <v>144193.07683431328</v>
      </c>
      <c r="F953" s="29">
        <v>164869.47479923849</v>
      </c>
      <c r="G953" s="29">
        <v>159144.70322281629</v>
      </c>
      <c r="H953" s="29">
        <v>147984.94292622546</v>
      </c>
      <c r="I953" s="29">
        <v>210605.32074554497</v>
      </c>
    </row>
    <row r="954" spans="2:9">
      <c r="B954" s="96" t="s">
        <v>291</v>
      </c>
      <c r="C954" s="36">
        <v>66264.014734990094</v>
      </c>
      <c r="D954" s="36">
        <v>51972.059855145308</v>
      </c>
      <c r="E954" s="36">
        <v>57488.486093112246</v>
      </c>
      <c r="F954" s="36">
        <v>66947.634271445902</v>
      </c>
      <c r="G954" s="36">
        <v>70149.604419979019</v>
      </c>
      <c r="H954" s="36">
        <v>20715.216664008116</v>
      </c>
      <c r="I954" s="36">
        <v>57271.815783243117</v>
      </c>
    </row>
    <row r="955" spans="2:9">
      <c r="B955" s="136" t="s">
        <v>292</v>
      </c>
      <c r="C955" s="36">
        <v>39537.986584561251</v>
      </c>
      <c r="D955" s="36">
        <v>32644.954572459807</v>
      </c>
      <c r="E955" s="36">
        <v>37142.456151045117</v>
      </c>
      <c r="F955" s="36">
        <v>41085.886480154171</v>
      </c>
      <c r="G955" s="36">
        <v>41640.745704302804</v>
      </c>
      <c r="H955" s="36">
        <v>222.94199570066019</v>
      </c>
      <c r="I955" s="36">
        <v>35877.621678177129</v>
      </c>
    </row>
    <row r="956" spans="2:9">
      <c r="B956" s="136" t="s">
        <v>293</v>
      </c>
      <c r="C956" s="36">
        <v>26726.028150428854</v>
      </c>
      <c r="D956" s="36">
        <v>19327.105282685501</v>
      </c>
      <c r="E956" s="36">
        <v>20346.029942067129</v>
      </c>
      <c r="F956" s="36">
        <v>25861.747791291731</v>
      </c>
      <c r="G956" s="36">
        <v>28508.858715676226</v>
      </c>
      <c r="H956" s="36">
        <v>20492.274668307458</v>
      </c>
      <c r="I956" s="36">
        <v>20516.300440202478</v>
      </c>
    </row>
    <row r="957" spans="2:9">
      <c r="B957" s="96" t="s">
        <v>294</v>
      </c>
      <c r="C957" s="36">
        <v>139866.37943099346</v>
      </c>
      <c r="D957" s="36">
        <v>84035.053446571183</v>
      </c>
      <c r="E957" s="36">
        <v>83763.025264336684</v>
      </c>
      <c r="F957" s="36">
        <v>95272.819047165744</v>
      </c>
      <c r="G957" s="36">
        <v>86188.801615130535</v>
      </c>
      <c r="H957" s="36">
        <v>86323.471643140379</v>
      </c>
      <c r="I957" s="36">
        <v>570.5553780335033</v>
      </c>
    </row>
    <row r="958" spans="2:9" ht="15" thickBot="1">
      <c r="B958" s="133" t="s">
        <v>236</v>
      </c>
      <c r="C958" s="36">
        <v>4646.4417098186614</v>
      </c>
      <c r="D958" s="36">
        <v>2829.2765973994938</v>
      </c>
      <c r="E958" s="36">
        <v>2941.5654768643553</v>
      </c>
      <c r="F958" s="36">
        <v>2649.0214806268377</v>
      </c>
      <c r="G958" s="36">
        <v>2806.2971877067421</v>
      </c>
      <c r="H958" s="36">
        <v>40946.254619076979</v>
      </c>
      <c r="I958" s="36">
        <v>152762.94958426832</v>
      </c>
    </row>
    <row r="959" spans="2:9" ht="15" thickTop="1">
      <c r="B959" s="1348" t="s">
        <v>598</v>
      </c>
      <c r="C959" s="1348"/>
      <c r="D959" s="1348"/>
      <c r="E959" s="1348"/>
      <c r="F959" s="1348"/>
      <c r="G959" s="1348"/>
      <c r="H959" s="1348"/>
      <c r="I959" s="1348"/>
    </row>
    <row r="960" spans="2:9">
      <c r="B960" s="27"/>
    </row>
    <row r="961" spans="2:9">
      <c r="B961" s="1319" t="s">
        <v>58</v>
      </c>
      <c r="C961" s="1319"/>
      <c r="D961" s="1319"/>
      <c r="E961" s="1319"/>
      <c r="F961" s="1319"/>
      <c r="G961" s="1319"/>
      <c r="H961" s="1319"/>
      <c r="I961" s="1319"/>
    </row>
    <row r="962" spans="2:9">
      <c r="B962" s="13" t="s">
        <v>57</v>
      </c>
    </row>
    <row r="963" spans="2:9">
      <c r="B963" s="142" t="s">
        <v>384</v>
      </c>
    </row>
    <row r="964" spans="2:9">
      <c r="B964" s="142"/>
    </row>
    <row r="965" spans="2:9">
      <c r="B965" s="16"/>
      <c r="C965" s="17">
        <v>2014</v>
      </c>
      <c r="D965" s="17">
        <v>2015</v>
      </c>
      <c r="E965" s="17">
        <v>2016</v>
      </c>
      <c r="F965" s="17">
        <v>2017</v>
      </c>
      <c r="G965" s="17">
        <v>2018</v>
      </c>
      <c r="H965" s="17">
        <v>2019</v>
      </c>
      <c r="I965" s="17">
        <v>2020</v>
      </c>
    </row>
    <row r="966" spans="2:9">
      <c r="B966" s="93" t="s">
        <v>385</v>
      </c>
      <c r="C966" s="36">
        <v>2083.4650000000001</v>
      </c>
      <c r="D966" s="36">
        <v>1882.3779999999999</v>
      </c>
      <c r="E966" s="36">
        <v>1759.9380000000001</v>
      </c>
      <c r="F966" s="36">
        <v>1772.2829999999999</v>
      </c>
      <c r="G966" s="36">
        <v>2058.683</v>
      </c>
      <c r="H966" s="36">
        <v>1892.3650000000002</v>
      </c>
      <c r="I966" s="36">
        <v>2249.0410000000002</v>
      </c>
    </row>
    <row r="967" spans="2:9">
      <c r="B967" s="93"/>
    </row>
    <row r="968" spans="2:9">
      <c r="B968" s="92" t="s">
        <v>536</v>
      </c>
    </row>
    <row r="969" spans="2:9">
      <c r="B969" s="103" t="s">
        <v>386</v>
      </c>
      <c r="C969" s="132">
        <v>852.1930000000001</v>
      </c>
      <c r="D969" s="132">
        <v>683</v>
      </c>
      <c r="E969" s="132">
        <v>616.26</v>
      </c>
      <c r="F969" s="132">
        <v>723.27200000000005</v>
      </c>
      <c r="G969" s="132">
        <v>880.45500000000004</v>
      </c>
      <c r="H969" s="132">
        <v>608.70600000000002</v>
      </c>
      <c r="I969" s="132">
        <v>562.41399999999999</v>
      </c>
    </row>
    <row r="970" spans="2:9">
      <c r="B970" s="96" t="s">
        <v>291</v>
      </c>
      <c r="C970" s="132">
        <v>0</v>
      </c>
      <c r="D970" s="132">
        <v>0</v>
      </c>
      <c r="E970" s="132">
        <v>0</v>
      </c>
      <c r="F970" s="132">
        <v>0</v>
      </c>
      <c r="G970" s="132">
        <v>0</v>
      </c>
      <c r="H970" s="132">
        <v>0</v>
      </c>
      <c r="I970" s="132">
        <v>0</v>
      </c>
    </row>
    <row r="971" spans="2:9">
      <c r="B971" s="136" t="s">
        <v>292</v>
      </c>
      <c r="C971" s="132">
        <v>0</v>
      </c>
      <c r="D971" s="132">
        <v>0</v>
      </c>
      <c r="E971" s="132">
        <v>0</v>
      </c>
      <c r="F971" s="132">
        <v>0</v>
      </c>
      <c r="G971" s="132">
        <v>0</v>
      </c>
      <c r="H971" s="132">
        <v>0</v>
      </c>
      <c r="I971" s="132">
        <v>0</v>
      </c>
    </row>
    <row r="972" spans="2:9">
      <c r="B972" s="136" t="s">
        <v>293</v>
      </c>
      <c r="C972" s="132">
        <v>0</v>
      </c>
      <c r="D972" s="132">
        <v>0</v>
      </c>
      <c r="E972" s="132">
        <v>0</v>
      </c>
      <c r="F972" s="132">
        <v>0</v>
      </c>
      <c r="G972" s="132">
        <v>0</v>
      </c>
      <c r="H972" s="132">
        <v>0</v>
      </c>
      <c r="I972" s="132">
        <v>0</v>
      </c>
    </row>
    <row r="973" spans="2:9">
      <c r="B973" s="96" t="s">
        <v>294</v>
      </c>
      <c r="C973" s="132">
        <v>0</v>
      </c>
      <c r="D973" s="132">
        <v>0</v>
      </c>
      <c r="E973" s="132">
        <v>0</v>
      </c>
      <c r="F973" s="132">
        <v>0</v>
      </c>
      <c r="G973" s="132">
        <v>0</v>
      </c>
      <c r="H973" s="132">
        <v>0</v>
      </c>
      <c r="I973" s="132">
        <v>0</v>
      </c>
    </row>
    <row r="974" spans="2:9">
      <c r="B974" s="96" t="s">
        <v>236</v>
      </c>
      <c r="C974" s="132">
        <v>0</v>
      </c>
      <c r="D974" s="132">
        <v>0</v>
      </c>
      <c r="E974" s="132">
        <v>0</v>
      </c>
      <c r="F974" s="132">
        <v>0</v>
      </c>
      <c r="G974" s="132">
        <v>0</v>
      </c>
      <c r="H974" s="132">
        <v>0</v>
      </c>
      <c r="I974" s="132">
        <v>0</v>
      </c>
    </row>
    <row r="975" spans="2:9">
      <c r="B975" s="96"/>
    </row>
    <row r="976" spans="2:9">
      <c r="B976" s="103" t="s">
        <v>387</v>
      </c>
      <c r="C976" s="132"/>
      <c r="D976" s="132"/>
      <c r="E976" s="132"/>
      <c r="F976" s="132"/>
      <c r="G976" s="132"/>
      <c r="H976" s="132"/>
      <c r="I976" s="132"/>
    </row>
    <row r="977" spans="2:9">
      <c r="B977" s="96" t="s">
        <v>291</v>
      </c>
      <c r="C977" s="132"/>
      <c r="D977" s="132"/>
      <c r="E977" s="132"/>
      <c r="F977" s="132"/>
      <c r="G977" s="132"/>
      <c r="H977" s="132"/>
      <c r="I977" s="132"/>
    </row>
    <row r="978" spans="2:9">
      <c r="B978" s="136" t="s">
        <v>292</v>
      </c>
      <c r="C978" s="132"/>
      <c r="D978" s="132"/>
      <c r="E978" s="132"/>
      <c r="F978" s="132"/>
      <c r="G978" s="132"/>
      <c r="H978" s="132"/>
      <c r="I978" s="132"/>
    </row>
    <row r="979" spans="2:9">
      <c r="B979" s="136" t="s">
        <v>293</v>
      </c>
      <c r="C979" s="132"/>
      <c r="D979" s="132"/>
      <c r="E979" s="132"/>
      <c r="F979" s="132"/>
      <c r="G979" s="132"/>
      <c r="H979" s="132"/>
      <c r="I979" s="132"/>
    </row>
    <row r="980" spans="2:9">
      <c r="B980" s="96" t="s">
        <v>294</v>
      </c>
      <c r="C980" s="132"/>
      <c r="D980" s="132"/>
      <c r="E980" s="132"/>
      <c r="F980" s="132"/>
      <c r="G980" s="132"/>
      <c r="H980" s="132"/>
      <c r="I980" s="132"/>
    </row>
    <row r="981" spans="2:9">
      <c r="B981" s="96" t="s">
        <v>236</v>
      </c>
      <c r="C981" s="132"/>
      <c r="D981" s="132"/>
      <c r="E981" s="132"/>
      <c r="F981" s="132"/>
      <c r="G981" s="132"/>
      <c r="H981" s="132"/>
      <c r="I981" s="132"/>
    </row>
    <row r="982" spans="2:9">
      <c r="B982" s="96"/>
      <c r="C982" s="94"/>
      <c r="D982" s="94"/>
      <c r="E982" s="94"/>
      <c r="F982" s="94"/>
      <c r="G982" s="94"/>
      <c r="H982" s="94"/>
      <c r="I982" s="94"/>
    </row>
    <row r="983" spans="2:9">
      <c r="B983" s="92" t="s">
        <v>599</v>
      </c>
      <c r="C983" s="38">
        <f>C984+C991</f>
        <v>1231.2719999999999</v>
      </c>
      <c r="D983" s="38">
        <f t="shared" ref="D983:G983" si="4">D984+D991</f>
        <v>1199.3779999999999</v>
      </c>
      <c r="E983" s="38">
        <f t="shared" si="4"/>
        <v>1143.6780000000001</v>
      </c>
      <c r="F983" s="38">
        <f t="shared" si="4"/>
        <v>1049.011</v>
      </c>
      <c r="G983" s="38">
        <f t="shared" si="4"/>
        <v>1178.2280000000001</v>
      </c>
      <c r="H983" s="38">
        <f t="shared" ref="H983" si="5">H984+H991</f>
        <v>1283.6590000000001</v>
      </c>
      <c r="I983" s="38"/>
    </row>
    <row r="984" spans="2:9">
      <c r="B984" s="103" t="s">
        <v>386</v>
      </c>
      <c r="C984" s="132">
        <v>169.07599999999999</v>
      </c>
      <c r="D984" s="132">
        <v>162.66300000000001</v>
      </c>
      <c r="E984" s="132">
        <v>158.28000000000003</v>
      </c>
      <c r="F984" s="132">
        <v>142.16899999999998</v>
      </c>
      <c r="G984" s="132">
        <v>156.346</v>
      </c>
      <c r="H984" s="132">
        <v>147.01900000000001</v>
      </c>
      <c r="I984" s="132">
        <v>483.2</v>
      </c>
    </row>
    <row r="985" spans="2:9">
      <c r="B985" s="96" t="s">
        <v>291</v>
      </c>
      <c r="C985" s="132">
        <v>77.760999999999996</v>
      </c>
      <c r="D985" s="132">
        <v>78.116</v>
      </c>
      <c r="E985" s="132">
        <v>88.109000000000009</v>
      </c>
      <c r="F985" s="132">
        <v>78.054999999999993</v>
      </c>
      <c r="G985" s="132">
        <v>84.070999999999998</v>
      </c>
      <c r="H985" s="132">
        <v>81.789000000000001</v>
      </c>
      <c r="I985" s="132">
        <v>90.015000000000001</v>
      </c>
    </row>
    <row r="986" spans="2:9">
      <c r="B986" s="136" t="s">
        <v>292</v>
      </c>
      <c r="C986" s="132">
        <v>36.552</v>
      </c>
      <c r="D986" s="132">
        <v>50.393999999999998</v>
      </c>
      <c r="E986" s="132">
        <v>58.704000000000001</v>
      </c>
      <c r="F986" s="132">
        <v>47.796999999999997</v>
      </c>
      <c r="G986" s="132">
        <v>55.447000000000003</v>
      </c>
      <c r="H986" s="132">
        <v>53.622999999999998</v>
      </c>
      <c r="I986" s="132">
        <v>51.683</v>
      </c>
    </row>
    <row r="987" spans="2:9">
      <c r="B987" s="136" t="s">
        <v>293</v>
      </c>
      <c r="C987" s="132">
        <v>41.209000000000003</v>
      </c>
      <c r="D987" s="132">
        <v>27.722000000000001</v>
      </c>
      <c r="E987" s="132">
        <v>29.405000000000001</v>
      </c>
      <c r="F987" s="132">
        <v>30.257999999999999</v>
      </c>
      <c r="G987" s="132">
        <v>28.623999999999999</v>
      </c>
      <c r="H987" s="132">
        <v>28.166</v>
      </c>
      <c r="I987" s="132">
        <v>38.332000000000001</v>
      </c>
    </row>
    <row r="988" spans="2:9">
      <c r="B988" s="96" t="s">
        <v>294</v>
      </c>
      <c r="C988" s="132">
        <v>91.314999999999998</v>
      </c>
      <c r="D988" s="132">
        <v>84.546999999999997</v>
      </c>
      <c r="E988" s="132">
        <v>70.171000000000006</v>
      </c>
      <c r="F988" s="132">
        <v>64.114000000000004</v>
      </c>
      <c r="G988" s="132">
        <v>72.275000000000006</v>
      </c>
      <c r="H988" s="132">
        <v>65.23</v>
      </c>
      <c r="I988" s="132">
        <v>393.185</v>
      </c>
    </row>
    <row r="989" spans="2:9">
      <c r="B989" s="96" t="s">
        <v>236</v>
      </c>
      <c r="C989" s="132">
        <v>0</v>
      </c>
      <c r="D989" s="132">
        <v>0</v>
      </c>
      <c r="E989" s="132">
        <v>0</v>
      </c>
      <c r="F989" s="132">
        <v>0</v>
      </c>
      <c r="G989" s="132">
        <v>0</v>
      </c>
      <c r="H989" s="132">
        <v>0</v>
      </c>
      <c r="I989" s="132">
        <v>0</v>
      </c>
    </row>
    <row r="990" spans="2:9">
      <c r="B990" s="96"/>
    </row>
    <row r="991" spans="2:9">
      <c r="B991" s="103" t="s">
        <v>387</v>
      </c>
      <c r="C991" s="29">
        <v>1062.1959999999999</v>
      </c>
      <c r="D991" s="29">
        <v>1036.7149999999999</v>
      </c>
      <c r="E991" s="29">
        <v>985.39800000000002</v>
      </c>
      <c r="F991" s="29">
        <v>906.84199999999998</v>
      </c>
      <c r="G991" s="29">
        <v>1021.8819999999999</v>
      </c>
      <c r="H991" s="29">
        <v>1136.6400000000001</v>
      </c>
      <c r="I991" s="29">
        <v>1203.4269999999999</v>
      </c>
    </row>
    <row r="992" spans="2:9">
      <c r="B992" s="96" t="s">
        <v>291</v>
      </c>
      <c r="C992" s="132"/>
      <c r="D992" s="132"/>
      <c r="E992" s="132"/>
      <c r="F992" s="132"/>
      <c r="G992" s="132"/>
      <c r="H992" s="132"/>
      <c r="I992" s="132"/>
    </row>
    <row r="993" spans="2:9">
      <c r="B993" s="136" t="s">
        <v>292</v>
      </c>
      <c r="C993" s="132"/>
      <c r="D993" s="132"/>
      <c r="E993" s="132"/>
      <c r="F993" s="132"/>
      <c r="G993" s="132"/>
      <c r="H993" s="132"/>
      <c r="I993" s="132"/>
    </row>
    <row r="994" spans="2:9">
      <c r="B994" s="136" t="s">
        <v>293</v>
      </c>
      <c r="C994" s="132"/>
      <c r="D994" s="132"/>
      <c r="E994" s="132"/>
      <c r="F994" s="132"/>
      <c r="G994" s="132"/>
      <c r="H994" s="132"/>
      <c r="I994" s="132"/>
    </row>
    <row r="995" spans="2:9">
      <c r="B995" s="96" t="s">
        <v>294</v>
      </c>
      <c r="C995" s="132"/>
      <c r="D995" s="132"/>
      <c r="E995" s="132"/>
      <c r="F995" s="132"/>
      <c r="G995" s="132"/>
      <c r="H995" s="132"/>
      <c r="I995" s="132"/>
    </row>
    <row r="996" spans="2:9" ht="15" thickBot="1">
      <c r="B996" s="133" t="s">
        <v>236</v>
      </c>
      <c r="C996" s="132"/>
      <c r="D996" s="132"/>
      <c r="E996" s="132"/>
      <c r="F996" s="132"/>
      <c r="G996" s="132"/>
      <c r="H996" s="132"/>
      <c r="I996" s="132"/>
    </row>
    <row r="997" spans="2:9" ht="15" thickTop="1">
      <c r="B997" s="1348" t="s">
        <v>598</v>
      </c>
      <c r="C997" s="1348"/>
      <c r="D997" s="1348"/>
      <c r="E997" s="1348"/>
      <c r="F997" s="1348"/>
      <c r="G997" s="1348"/>
      <c r="H997" s="1348"/>
      <c r="I997" s="1348"/>
    </row>
    <row r="998" spans="2:9">
      <c r="B998" s="143"/>
    </row>
    <row r="999" spans="2:9">
      <c r="B999" s="1349" t="s">
        <v>60</v>
      </c>
      <c r="C999" s="1349"/>
      <c r="D999" s="1349"/>
      <c r="E999" s="1349"/>
      <c r="F999" s="1349"/>
      <c r="G999" s="1349"/>
      <c r="H999" s="1349"/>
      <c r="I999" s="1349"/>
    </row>
    <row r="1000" spans="2:9">
      <c r="B1000" s="13" t="s">
        <v>59</v>
      </c>
    </row>
    <row r="1001" spans="2:9">
      <c r="B1001" s="142" t="s">
        <v>318</v>
      </c>
    </row>
    <row r="1002" spans="2:9">
      <c r="B1002" s="142"/>
    </row>
    <row r="1003" spans="2:9">
      <c r="B1003" s="16"/>
      <c r="C1003" s="17">
        <v>2014</v>
      </c>
      <c r="D1003" s="17">
        <v>2015</v>
      </c>
      <c r="E1003" s="17">
        <v>2016</v>
      </c>
      <c r="F1003" s="17">
        <v>2017</v>
      </c>
      <c r="G1003" s="17">
        <v>2018</v>
      </c>
      <c r="H1003" s="17">
        <v>2019</v>
      </c>
      <c r="I1003" s="17">
        <v>2020</v>
      </c>
    </row>
    <row r="1004" spans="2:9">
      <c r="B1004" s="93" t="s">
        <v>388</v>
      </c>
      <c r="C1004" s="36">
        <v>3468375.4826306682</v>
      </c>
      <c r="D1004" s="36">
        <v>3175612.295054954</v>
      </c>
      <c r="E1004" s="36">
        <v>2606447.7215244607</v>
      </c>
      <c r="F1004" s="36">
        <v>3089081.523490448</v>
      </c>
      <c r="G1004" s="36">
        <v>3486916.8889662903</v>
      </c>
      <c r="H1004" s="36">
        <v>3240553.260240491</v>
      </c>
      <c r="I1004" s="36">
        <v>2275398.9549520039</v>
      </c>
    </row>
    <row r="1005" spans="2:9">
      <c r="B1005" s="93"/>
      <c r="C1005" s="282"/>
      <c r="D1005" s="282"/>
      <c r="E1005" s="282"/>
      <c r="F1005" s="282"/>
      <c r="G1005" s="282"/>
      <c r="H1005" s="282"/>
      <c r="I1005" s="282"/>
    </row>
    <row r="1006" spans="2:9">
      <c r="B1006" s="92" t="s">
        <v>536</v>
      </c>
      <c r="C1006" s="282"/>
      <c r="D1006" s="282"/>
      <c r="E1006" s="282"/>
      <c r="F1006" s="282"/>
      <c r="G1006" s="282"/>
      <c r="H1006" s="282"/>
      <c r="I1006" s="282"/>
    </row>
    <row r="1007" spans="2:9">
      <c r="B1007" s="103" t="s">
        <v>386</v>
      </c>
      <c r="C1007" s="36">
        <v>3036768.0102232206</v>
      </c>
      <c r="D1007" s="36">
        <v>2866581.4374028374</v>
      </c>
      <c r="E1007" s="36">
        <v>2313385.7021030448</v>
      </c>
      <c r="F1007" s="36">
        <v>2788815.2329478101</v>
      </c>
      <c r="G1007" s="36">
        <v>3176432.6923773368</v>
      </c>
      <c r="H1007" s="36">
        <v>2960529.8994496423</v>
      </c>
      <c r="I1007" s="36">
        <v>2043344.7602882213</v>
      </c>
    </row>
    <row r="1008" spans="2:9">
      <c r="B1008" s="96" t="s">
        <v>291</v>
      </c>
      <c r="C1008" s="132">
        <v>0</v>
      </c>
      <c r="D1008" s="132">
        <v>0</v>
      </c>
      <c r="E1008" s="132">
        <v>0</v>
      </c>
      <c r="F1008" s="132">
        <v>0</v>
      </c>
      <c r="G1008" s="132">
        <v>0</v>
      </c>
      <c r="H1008" s="132">
        <v>0</v>
      </c>
      <c r="I1008" s="132">
        <v>0</v>
      </c>
    </row>
    <row r="1009" spans="2:9">
      <c r="B1009" s="136" t="s">
        <v>292</v>
      </c>
      <c r="C1009" s="132">
        <v>0</v>
      </c>
      <c r="D1009" s="132">
        <v>0</v>
      </c>
      <c r="E1009" s="132">
        <v>0</v>
      </c>
      <c r="F1009" s="132">
        <v>0</v>
      </c>
      <c r="G1009" s="132">
        <v>0</v>
      </c>
      <c r="H1009" s="132">
        <v>0</v>
      </c>
      <c r="I1009" s="132">
        <v>0</v>
      </c>
    </row>
    <row r="1010" spans="2:9">
      <c r="B1010" s="136" t="s">
        <v>293</v>
      </c>
      <c r="C1010" s="132">
        <v>0</v>
      </c>
      <c r="D1010" s="132">
        <v>0</v>
      </c>
      <c r="E1010" s="132">
        <v>0</v>
      </c>
      <c r="F1010" s="132">
        <v>0</v>
      </c>
      <c r="G1010" s="132">
        <v>0</v>
      </c>
      <c r="H1010" s="132">
        <v>0</v>
      </c>
      <c r="I1010" s="132">
        <v>0</v>
      </c>
    </row>
    <row r="1011" spans="2:9">
      <c r="B1011" s="96" t="s">
        <v>294</v>
      </c>
      <c r="C1011" s="132">
        <v>0</v>
      </c>
      <c r="D1011" s="132">
        <v>0</v>
      </c>
      <c r="E1011" s="132">
        <v>0</v>
      </c>
      <c r="F1011" s="132">
        <v>0</v>
      </c>
      <c r="G1011" s="132">
        <v>0</v>
      </c>
      <c r="H1011" s="132">
        <v>0</v>
      </c>
      <c r="I1011" s="132">
        <v>0</v>
      </c>
    </row>
    <row r="1012" spans="2:9">
      <c r="B1012" s="96" t="s">
        <v>236</v>
      </c>
      <c r="C1012" s="132">
        <v>0</v>
      </c>
      <c r="D1012" s="132">
        <v>0</v>
      </c>
      <c r="E1012" s="132">
        <v>0</v>
      </c>
      <c r="F1012" s="132">
        <v>0</v>
      </c>
      <c r="G1012" s="132">
        <v>0</v>
      </c>
      <c r="H1012" s="132">
        <v>0</v>
      </c>
      <c r="I1012" s="132">
        <v>0</v>
      </c>
    </row>
    <row r="1013" spans="2:9">
      <c r="B1013" s="96"/>
    </row>
    <row r="1014" spans="2:9">
      <c r="B1014" s="103" t="s">
        <v>387</v>
      </c>
      <c r="C1014" s="132"/>
      <c r="D1014" s="132"/>
      <c r="E1014" s="132"/>
      <c r="F1014" s="132"/>
      <c r="G1014" s="132"/>
      <c r="H1014" s="132"/>
      <c r="I1014" s="132"/>
    </row>
    <row r="1015" spans="2:9">
      <c r="B1015" s="96" t="s">
        <v>291</v>
      </c>
      <c r="C1015" s="132"/>
      <c r="D1015" s="132"/>
      <c r="E1015" s="132"/>
      <c r="F1015" s="132"/>
      <c r="G1015" s="132"/>
      <c r="H1015" s="132"/>
      <c r="I1015" s="132"/>
    </row>
    <row r="1016" spans="2:9">
      <c r="B1016" s="136" t="s">
        <v>292</v>
      </c>
      <c r="C1016" s="132"/>
      <c r="D1016" s="132"/>
      <c r="E1016" s="132"/>
      <c r="F1016" s="132"/>
      <c r="G1016" s="132"/>
      <c r="H1016" s="132"/>
      <c r="I1016" s="132"/>
    </row>
    <row r="1017" spans="2:9">
      <c r="B1017" s="136" t="s">
        <v>293</v>
      </c>
      <c r="C1017" s="132"/>
      <c r="D1017" s="132"/>
      <c r="E1017" s="132"/>
      <c r="F1017" s="132"/>
      <c r="G1017" s="132"/>
      <c r="H1017" s="132"/>
      <c r="I1017" s="132"/>
    </row>
    <row r="1018" spans="2:9">
      <c r="B1018" s="96" t="s">
        <v>294</v>
      </c>
      <c r="C1018" s="132"/>
      <c r="D1018" s="132"/>
      <c r="E1018" s="132"/>
      <c r="F1018" s="132"/>
      <c r="G1018" s="132"/>
      <c r="H1018" s="132"/>
      <c r="I1018" s="132"/>
    </row>
    <row r="1019" spans="2:9">
      <c r="B1019" s="96" t="s">
        <v>236</v>
      </c>
      <c r="C1019" s="132"/>
      <c r="D1019" s="132"/>
      <c r="E1019" s="132"/>
      <c r="F1019" s="132"/>
      <c r="G1019" s="132"/>
      <c r="H1019" s="132"/>
      <c r="I1019" s="132"/>
    </row>
    <row r="1020" spans="2:9">
      <c r="B1020" s="96"/>
      <c r="C1020" s="94"/>
      <c r="D1020" s="94"/>
      <c r="E1020" s="94"/>
      <c r="F1020" s="94"/>
      <c r="G1020" s="94"/>
      <c r="H1020" s="94"/>
      <c r="I1020" s="94"/>
    </row>
    <row r="1021" spans="2:9">
      <c r="B1021" s="92" t="s">
        <v>599</v>
      </c>
    </row>
    <row r="1022" spans="2:9">
      <c r="B1022" s="103" t="s">
        <v>386</v>
      </c>
      <c r="C1022" s="36">
        <v>85020.330952656193</v>
      </c>
      <c r="D1022" s="36">
        <v>59966.868650609089</v>
      </c>
      <c r="E1022" s="36">
        <v>69376.550128235322</v>
      </c>
      <c r="F1022" s="36">
        <v>69558.435354167857</v>
      </c>
      <c r="G1022" s="36">
        <v>82312.539701371556</v>
      </c>
      <c r="H1022" s="36">
        <v>77338.485544079798</v>
      </c>
      <c r="I1022" s="36">
        <v>162615.75401982828</v>
      </c>
    </row>
    <row r="1023" spans="2:9">
      <c r="B1023" s="96" t="s">
        <v>291</v>
      </c>
      <c r="C1023" s="36">
        <v>65709.864920390173</v>
      </c>
      <c r="D1023" s="36">
        <v>46909.067169377486</v>
      </c>
      <c r="E1023" s="36">
        <v>58463.173237698378</v>
      </c>
      <c r="F1023" s="36">
        <v>59020.254874611819</v>
      </c>
      <c r="G1023" s="36">
        <v>68670.532984256453</v>
      </c>
      <c r="H1023" s="36">
        <v>64871.161745177953</v>
      </c>
      <c r="I1023" s="36">
        <v>98208.89651008138</v>
      </c>
    </row>
    <row r="1024" spans="2:9">
      <c r="B1024" s="136" t="s">
        <v>292</v>
      </c>
      <c r="C1024" s="36">
        <v>43170.865489719203</v>
      </c>
      <c r="D1024" s="36">
        <v>35241.177378680492</v>
      </c>
      <c r="E1024" s="36">
        <v>46057.464779711525</v>
      </c>
      <c r="F1024" s="36">
        <v>43209.08149895769</v>
      </c>
      <c r="G1024" s="36">
        <v>49333.949314420941</v>
      </c>
      <c r="H1024" s="36">
        <v>47488.204626774052</v>
      </c>
      <c r="I1024" s="36">
        <v>64520.989556947323</v>
      </c>
    </row>
    <row r="1025" spans="2:9">
      <c r="B1025" s="136" t="s">
        <v>293</v>
      </c>
      <c r="C1025" s="36">
        <v>22538.999430670963</v>
      </c>
      <c r="D1025" s="36">
        <v>11667.889790697003</v>
      </c>
      <c r="E1025" s="36">
        <v>12405.708457986851</v>
      </c>
      <c r="F1025" s="36">
        <v>15811.173375654131</v>
      </c>
      <c r="G1025" s="36">
        <v>19336.583669835523</v>
      </c>
      <c r="H1025" s="36">
        <v>17382.957118403898</v>
      </c>
      <c r="I1025" s="36">
        <v>33687.906953134057</v>
      </c>
    </row>
    <row r="1026" spans="2:9">
      <c r="B1026" s="96" t="s">
        <v>294</v>
      </c>
      <c r="C1026" s="132">
        <v>19310.466032266027</v>
      </c>
      <c r="D1026" s="132">
        <v>13057.801481231601</v>
      </c>
      <c r="E1026" s="132">
        <v>10913.376890536956</v>
      </c>
      <c r="F1026" s="132">
        <v>10538.18047955604</v>
      </c>
      <c r="G1026" s="132">
        <v>13642.006717115095</v>
      </c>
      <c r="H1026" s="132">
        <v>12467.323798901854</v>
      </c>
      <c r="I1026" s="132">
        <v>64406.857509746893</v>
      </c>
    </row>
    <row r="1027" spans="2:9">
      <c r="B1027" s="96" t="s">
        <v>236</v>
      </c>
      <c r="C1027" s="132">
        <v>0</v>
      </c>
      <c r="D1027" s="132">
        <v>0</v>
      </c>
      <c r="E1027" s="132">
        <v>0</v>
      </c>
      <c r="F1027" s="132">
        <v>0</v>
      </c>
      <c r="G1027" s="132">
        <v>0</v>
      </c>
      <c r="H1027" s="132">
        <v>0</v>
      </c>
      <c r="I1027" s="132">
        <v>0</v>
      </c>
    </row>
    <row r="1028" spans="2:9">
      <c r="B1028" s="96"/>
    </row>
    <row r="1029" spans="2:9">
      <c r="B1029" s="103" t="s">
        <v>387</v>
      </c>
      <c r="C1029" s="36">
        <v>346587.14145479171</v>
      </c>
      <c r="D1029" s="36">
        <v>249063.98900150767</v>
      </c>
      <c r="E1029" s="36">
        <v>223685.46929318013</v>
      </c>
      <c r="F1029" s="36">
        <v>230707.85518846998</v>
      </c>
      <c r="G1029" s="36">
        <v>228171.65688758201</v>
      </c>
      <c r="H1029" s="36">
        <v>202684.87524676888</v>
      </c>
      <c r="I1029" s="36">
        <v>69438.440643954193</v>
      </c>
    </row>
    <row r="1030" spans="2:9">
      <c r="B1030" s="96" t="s">
        <v>291</v>
      </c>
      <c r="C1030" s="132"/>
      <c r="D1030" s="132"/>
      <c r="E1030" s="132"/>
      <c r="F1030" s="132"/>
      <c r="G1030" s="132"/>
      <c r="H1030" s="132"/>
      <c r="I1030" s="132"/>
    </row>
    <row r="1031" spans="2:9">
      <c r="B1031" s="136" t="s">
        <v>292</v>
      </c>
      <c r="C1031" s="132"/>
      <c r="D1031" s="132"/>
      <c r="E1031" s="132"/>
      <c r="F1031" s="132"/>
      <c r="G1031" s="132"/>
      <c r="H1031" s="132"/>
      <c r="I1031" s="132"/>
    </row>
    <row r="1032" spans="2:9">
      <c r="B1032" s="136" t="s">
        <v>293</v>
      </c>
      <c r="C1032" s="132"/>
      <c r="D1032" s="132"/>
      <c r="E1032" s="132"/>
      <c r="F1032" s="132"/>
      <c r="G1032" s="132"/>
      <c r="H1032" s="132"/>
      <c r="I1032" s="132"/>
    </row>
    <row r="1033" spans="2:9">
      <c r="B1033" s="96" t="s">
        <v>294</v>
      </c>
      <c r="C1033" s="132"/>
      <c r="D1033" s="132"/>
      <c r="E1033" s="132"/>
      <c r="F1033" s="132"/>
      <c r="G1033" s="132"/>
      <c r="H1033" s="132"/>
      <c r="I1033" s="132"/>
    </row>
    <row r="1034" spans="2:9" ht="15" thickBot="1">
      <c r="B1034" s="133" t="s">
        <v>236</v>
      </c>
      <c r="C1034" s="132"/>
      <c r="D1034" s="132"/>
      <c r="E1034" s="132"/>
      <c r="F1034" s="132"/>
      <c r="G1034" s="132"/>
      <c r="H1034" s="132"/>
      <c r="I1034" s="132"/>
    </row>
    <row r="1035" spans="2:9" ht="15" thickTop="1">
      <c r="B1035" s="1348" t="s">
        <v>598</v>
      </c>
      <c r="C1035" s="1348"/>
      <c r="D1035" s="1348"/>
      <c r="E1035" s="1348"/>
      <c r="F1035" s="1348"/>
      <c r="G1035" s="1348"/>
      <c r="H1035" s="1348"/>
      <c r="I1035" s="1348"/>
    </row>
    <row r="1038" spans="2:9">
      <c r="B1038" s="24" t="s">
        <v>64</v>
      </c>
      <c r="C1038" s="166"/>
      <c r="D1038" s="166"/>
      <c r="E1038" s="166"/>
      <c r="F1038" s="166"/>
      <c r="G1038" s="166"/>
      <c r="H1038" s="166"/>
      <c r="I1038" s="166"/>
    </row>
    <row r="1039" spans="2:9">
      <c r="B1039" s="13" t="s">
        <v>63</v>
      </c>
    </row>
    <row r="1041" spans="2:9">
      <c r="B1041" s="1305" t="s">
        <v>389</v>
      </c>
      <c r="C1041" s="1305" t="s">
        <v>390</v>
      </c>
      <c r="D1041" s="1305" t="s">
        <v>391</v>
      </c>
      <c r="E1041" s="1307" t="s">
        <v>392</v>
      </c>
      <c r="F1041" s="1305" t="s">
        <v>393</v>
      </c>
      <c r="G1041" s="1305" t="s">
        <v>394</v>
      </c>
      <c r="H1041" s="1307" t="s">
        <v>395</v>
      </c>
      <c r="I1041" s="1307" t="s">
        <v>395</v>
      </c>
    </row>
    <row r="1042" spans="2:9">
      <c r="B1042" s="1306"/>
      <c r="C1042" s="1306"/>
      <c r="D1042" s="1306"/>
      <c r="E1042" s="1308"/>
      <c r="F1042" s="1306"/>
      <c r="G1042" s="1306"/>
      <c r="H1042" s="1308"/>
      <c r="I1042" s="1308"/>
    </row>
    <row r="1043" spans="2:9">
      <c r="B1043" s="167" t="s">
        <v>600</v>
      </c>
      <c r="C1043" s="283" t="s">
        <v>397</v>
      </c>
      <c r="D1043" s="283" t="s">
        <v>398</v>
      </c>
      <c r="E1043" s="283" t="s">
        <v>399</v>
      </c>
      <c r="F1043" s="283" t="s">
        <v>400</v>
      </c>
      <c r="G1043" s="283" t="s">
        <v>404</v>
      </c>
      <c r="H1043" s="283" t="s">
        <v>402</v>
      </c>
      <c r="I1043" s="283" t="s">
        <v>402</v>
      </c>
    </row>
    <row r="1044" spans="2:9">
      <c r="B1044" s="169" t="s">
        <v>575</v>
      </c>
      <c r="C1044" s="284" t="s">
        <v>409</v>
      </c>
      <c r="D1044" s="284" t="s">
        <v>403</v>
      </c>
      <c r="E1044" s="284" t="s">
        <v>399</v>
      </c>
      <c r="F1044" s="284" t="s">
        <v>413</v>
      </c>
      <c r="G1044" s="284" t="s">
        <v>404</v>
      </c>
      <c r="H1044" s="285" t="s">
        <v>601</v>
      </c>
      <c r="I1044" s="285" t="s">
        <v>601</v>
      </c>
    </row>
    <row r="1045" spans="2:9">
      <c r="B1045" s="169" t="s">
        <v>602</v>
      </c>
      <c r="C1045" s="284" t="s">
        <v>409</v>
      </c>
      <c r="D1045" s="284" t="s">
        <v>403</v>
      </c>
      <c r="E1045" s="284" t="s">
        <v>399</v>
      </c>
      <c r="F1045" s="284" t="s">
        <v>413</v>
      </c>
      <c r="G1045" s="284" t="s">
        <v>404</v>
      </c>
      <c r="H1045" s="284" t="s">
        <v>402</v>
      </c>
      <c r="I1045" s="284" t="s">
        <v>402</v>
      </c>
    </row>
    <row r="1046" spans="2:9" ht="15" thickBot="1">
      <c r="B1046" s="172" t="s">
        <v>603</v>
      </c>
      <c r="C1046" s="188" t="s">
        <v>409</v>
      </c>
      <c r="D1046" s="188" t="s">
        <v>403</v>
      </c>
      <c r="E1046" s="188" t="s">
        <v>408</v>
      </c>
      <c r="F1046" s="188" t="s">
        <v>413</v>
      </c>
      <c r="G1046" s="188" t="s">
        <v>404</v>
      </c>
      <c r="H1046" s="188" t="s">
        <v>402</v>
      </c>
      <c r="I1046" s="188" t="s">
        <v>402</v>
      </c>
    </row>
    <row r="1047" spans="2:9" ht="15" thickTop="1">
      <c r="B1047" s="1346" t="s">
        <v>578</v>
      </c>
      <c r="C1047" s="1346"/>
      <c r="D1047" s="1346"/>
      <c r="E1047" s="1346"/>
      <c r="F1047" s="1346"/>
      <c r="G1047" s="1346"/>
      <c r="H1047" s="1346"/>
      <c r="I1047" s="1346"/>
    </row>
    <row r="1048" spans="2:9">
      <c r="B1048" s="286"/>
      <c r="C1048" s="187"/>
      <c r="D1048" s="187"/>
      <c r="E1048" s="287"/>
      <c r="F1048" s="187"/>
      <c r="G1048" s="187"/>
      <c r="H1048" s="187"/>
      <c r="I1048" s="187"/>
    </row>
    <row r="1049" spans="2:9">
      <c r="B1049" s="1305" t="s">
        <v>389</v>
      </c>
      <c r="C1049" s="1305" t="s">
        <v>415</v>
      </c>
      <c r="D1049" s="1307" t="s">
        <v>416</v>
      </c>
      <c r="E1049" s="1307" t="s">
        <v>417</v>
      </c>
      <c r="F1049" s="1307" t="s">
        <v>418</v>
      </c>
      <c r="G1049" s="1305" t="s">
        <v>419</v>
      </c>
      <c r="H1049" s="1305"/>
      <c r="I1049" s="1305"/>
    </row>
    <row r="1050" spans="2:9">
      <c r="B1050" s="1306"/>
      <c r="C1050" s="1306"/>
      <c r="D1050" s="1308"/>
      <c r="E1050" s="1308"/>
      <c r="F1050" s="1308"/>
      <c r="G1050" s="174" t="s">
        <v>420</v>
      </c>
      <c r="H1050" s="174" t="s">
        <v>421</v>
      </c>
      <c r="I1050" s="174" t="s">
        <v>421</v>
      </c>
    </row>
    <row r="1051" spans="2:9">
      <c r="B1051" s="167" t="s">
        <v>600</v>
      </c>
      <c r="C1051" s="283" t="s">
        <v>422</v>
      </c>
      <c r="D1051" s="288">
        <v>0.83333333333333337</v>
      </c>
      <c r="E1051" s="283" t="s">
        <v>604</v>
      </c>
      <c r="F1051" s="288">
        <v>0.83333333333333337</v>
      </c>
      <c r="G1051" s="288">
        <v>0.29166666666666669</v>
      </c>
      <c r="H1051" s="288">
        <v>0.83333333333333337</v>
      </c>
      <c r="I1051" s="288">
        <v>0.83333333333333337</v>
      </c>
    </row>
    <row r="1052" spans="2:9">
      <c r="B1052" s="169" t="s">
        <v>575</v>
      </c>
      <c r="C1052" s="284" t="s">
        <v>422</v>
      </c>
      <c r="D1052" s="288">
        <v>0.85416666666666663</v>
      </c>
      <c r="E1052" s="289" t="s">
        <v>604</v>
      </c>
      <c r="F1052" s="288">
        <v>0.85416666666666663</v>
      </c>
      <c r="G1052" s="288">
        <v>0.29166666666666669</v>
      </c>
      <c r="H1052" s="288">
        <v>0.85416666666666663</v>
      </c>
      <c r="I1052" s="288">
        <v>0.85416666666666663</v>
      </c>
    </row>
    <row r="1053" spans="2:9">
      <c r="B1053" s="169" t="s">
        <v>602</v>
      </c>
      <c r="C1053" s="284" t="s">
        <v>422</v>
      </c>
      <c r="D1053" s="288">
        <v>0.77083333333333337</v>
      </c>
      <c r="E1053" s="290" t="s">
        <v>430</v>
      </c>
      <c r="F1053" s="288">
        <v>0.8125</v>
      </c>
      <c r="G1053" s="288">
        <v>0.35416666666666669</v>
      </c>
      <c r="H1053" s="288">
        <v>0.77083333333333337</v>
      </c>
      <c r="I1053" s="288">
        <v>0.77083333333333337</v>
      </c>
    </row>
    <row r="1054" spans="2:9" ht="15" thickBot="1">
      <c r="B1054" s="172" t="s">
        <v>603</v>
      </c>
      <c r="C1054" s="283" t="s">
        <v>422</v>
      </c>
      <c r="D1054" s="288">
        <v>0.77083333333333337</v>
      </c>
      <c r="E1054" s="290" t="s">
        <v>430</v>
      </c>
      <c r="F1054" s="288">
        <v>0.77083333333333337</v>
      </c>
      <c r="G1054" s="288">
        <v>0.29166666666666669</v>
      </c>
      <c r="H1054" s="288">
        <v>0.77083333333333337</v>
      </c>
      <c r="I1054" s="288">
        <v>0.77083333333333337</v>
      </c>
    </row>
    <row r="1055" spans="2:9" ht="15" thickTop="1">
      <c r="B1055" s="1346" t="s">
        <v>578</v>
      </c>
      <c r="C1055" s="1346"/>
      <c r="D1055" s="1346"/>
      <c r="E1055" s="1346"/>
      <c r="F1055" s="1346"/>
      <c r="G1055" s="1346"/>
      <c r="H1055" s="1346"/>
      <c r="I1055" s="1346"/>
    </row>
    <row r="1056" spans="2:9">
      <c r="C1056" s="179"/>
      <c r="D1056" s="179"/>
      <c r="E1056" s="179"/>
      <c r="F1056" s="179"/>
      <c r="G1056" s="179"/>
      <c r="H1056" s="179"/>
      <c r="I1056" s="179"/>
    </row>
    <row r="1057" spans="2:9">
      <c r="B1057" s="24" t="s">
        <v>72</v>
      </c>
      <c r="C1057" s="166"/>
      <c r="D1057" s="166"/>
      <c r="E1057" s="166"/>
      <c r="F1057" s="166"/>
      <c r="G1057" s="166"/>
      <c r="H1057" s="166"/>
      <c r="I1057" s="166"/>
    </row>
    <row r="1058" spans="2:9">
      <c r="B1058" s="13" t="s">
        <v>71</v>
      </c>
      <c r="C1058" s="179"/>
      <c r="D1058" s="179"/>
      <c r="E1058" s="179"/>
      <c r="F1058" s="179"/>
      <c r="G1058" s="179"/>
      <c r="H1058" s="179"/>
      <c r="I1058" s="179"/>
    </row>
    <row r="1060" spans="2:9" ht="26.4">
      <c r="B1060" s="180" t="s">
        <v>389</v>
      </c>
      <c r="C1060" s="181" t="s">
        <v>392</v>
      </c>
      <c r="D1060" s="181" t="s">
        <v>434</v>
      </c>
      <c r="E1060" s="181" t="s">
        <v>435</v>
      </c>
      <c r="F1060" s="181" t="s">
        <v>436</v>
      </c>
      <c r="G1060" s="181" t="s">
        <v>437</v>
      </c>
    </row>
    <row r="1061" spans="2:9">
      <c r="B1061" s="169" t="s">
        <v>442</v>
      </c>
      <c r="C1061" s="182" t="s">
        <v>399</v>
      </c>
      <c r="D1061" s="182" t="s">
        <v>605</v>
      </c>
      <c r="E1061" s="182" t="s">
        <v>438</v>
      </c>
      <c r="F1061" s="182" t="s">
        <v>606</v>
      </c>
      <c r="G1061" s="182" t="s">
        <v>441</v>
      </c>
    </row>
    <row r="1062" spans="2:9">
      <c r="B1062" s="169" t="s">
        <v>583</v>
      </c>
      <c r="C1062" s="182" t="s">
        <v>469</v>
      </c>
      <c r="D1062" s="182" t="s">
        <v>607</v>
      </c>
      <c r="E1062" s="182" t="s">
        <v>438</v>
      </c>
      <c r="F1062" s="182" t="s">
        <v>608</v>
      </c>
      <c r="G1062" s="182" t="s">
        <v>441</v>
      </c>
    </row>
    <row r="1063" spans="2:9" ht="15" thickBot="1">
      <c r="B1063" s="195" t="s">
        <v>609</v>
      </c>
      <c r="C1063" s="291" t="s">
        <v>469</v>
      </c>
      <c r="D1063" s="184" t="s">
        <v>610</v>
      </c>
      <c r="E1063" s="184" t="s">
        <v>438</v>
      </c>
      <c r="F1063" s="184" t="s">
        <v>611</v>
      </c>
      <c r="G1063" s="184" t="s">
        <v>441</v>
      </c>
    </row>
    <row r="1064" spans="2:9" ht="15" thickTop="1">
      <c r="B1064" s="1327" t="s">
        <v>612</v>
      </c>
      <c r="C1064" s="1327"/>
      <c r="D1064" s="1327"/>
      <c r="E1064" s="1327"/>
      <c r="F1064" s="1327"/>
      <c r="G1064" s="1327"/>
      <c r="H1064" s="1327"/>
      <c r="I1064" s="1327"/>
    </row>
    <row r="1065" spans="2:9">
      <c r="B1065" s="1347"/>
      <c r="C1065" s="1347"/>
      <c r="D1065" s="1347"/>
      <c r="E1065" s="1347"/>
      <c r="F1065" s="1347"/>
      <c r="G1065" s="1347"/>
      <c r="H1065" s="1347"/>
      <c r="I1065" s="1347"/>
    </row>
    <row r="1067" spans="2:9">
      <c r="B1067" s="24" t="s">
        <v>83</v>
      </c>
      <c r="C1067" s="166"/>
      <c r="D1067" s="166"/>
      <c r="E1067" s="166"/>
      <c r="F1067" s="166"/>
      <c r="G1067" s="166"/>
      <c r="H1067" s="166"/>
      <c r="I1067" s="166"/>
    </row>
    <row r="1068" spans="2:9">
      <c r="B1068" s="13" t="s">
        <v>82</v>
      </c>
    </row>
    <row r="1070" spans="2:9">
      <c r="B1070" s="1305" t="s">
        <v>444</v>
      </c>
      <c r="C1070" s="1307" t="s">
        <v>445</v>
      </c>
      <c r="D1070" s="1307" t="s">
        <v>392</v>
      </c>
      <c r="E1070" s="1307" t="s">
        <v>446</v>
      </c>
      <c r="F1070" s="1307" t="s">
        <v>447</v>
      </c>
      <c r="G1070" s="1307" t="s">
        <v>448</v>
      </c>
      <c r="H1070" s="1307" t="s">
        <v>449</v>
      </c>
      <c r="I1070" s="1307" t="s">
        <v>449</v>
      </c>
    </row>
    <row r="1071" spans="2:9">
      <c r="B1071" s="1306"/>
      <c r="C1071" s="1308"/>
      <c r="D1071" s="1308"/>
      <c r="E1071" s="1308"/>
      <c r="F1071" s="1308"/>
      <c r="G1071" s="1308"/>
      <c r="H1071" s="1308"/>
      <c r="I1071" s="1308"/>
    </row>
    <row r="1072" spans="2:9">
      <c r="B1072" s="167" t="s">
        <v>613</v>
      </c>
      <c r="C1072" s="284" t="s">
        <v>450</v>
      </c>
      <c r="D1072" s="284" t="s">
        <v>614</v>
      </c>
      <c r="E1072" s="284" t="s">
        <v>441</v>
      </c>
      <c r="F1072" s="284" t="s">
        <v>441</v>
      </c>
      <c r="G1072" s="284" t="s">
        <v>452</v>
      </c>
      <c r="H1072" s="284" t="s">
        <v>615</v>
      </c>
      <c r="I1072" s="284" t="s">
        <v>615</v>
      </c>
    </row>
    <row r="1073" spans="2:9" ht="15" thickBot="1">
      <c r="B1073" s="172" t="s">
        <v>616</v>
      </c>
      <c r="C1073" s="292" t="s">
        <v>539</v>
      </c>
      <c r="D1073" s="292" t="s">
        <v>614</v>
      </c>
      <c r="E1073" s="292" t="s">
        <v>441</v>
      </c>
      <c r="F1073" s="292" t="s">
        <v>441</v>
      </c>
      <c r="G1073" s="292" t="s">
        <v>452</v>
      </c>
      <c r="H1073" s="292" t="s">
        <v>617</v>
      </c>
      <c r="I1073" s="292" t="s">
        <v>617</v>
      </c>
    </row>
    <row r="1074" spans="2:9" ht="15" thickTop="1">
      <c r="B1074" s="293"/>
      <c r="C1074" s="187"/>
      <c r="D1074" s="187"/>
      <c r="E1074" s="187"/>
      <c r="F1074" s="187"/>
      <c r="G1074" s="187"/>
      <c r="H1074" s="187"/>
      <c r="I1074" s="187"/>
    </row>
    <row r="1075" spans="2:9">
      <c r="B1075" s="1305" t="s">
        <v>444</v>
      </c>
      <c r="C1075" s="1307" t="s">
        <v>456</v>
      </c>
      <c r="D1075" s="1307" t="s">
        <v>457</v>
      </c>
      <c r="E1075" s="1307" t="s">
        <v>458</v>
      </c>
      <c r="F1075" s="1307" t="s">
        <v>459</v>
      </c>
      <c r="G1075" s="191"/>
      <c r="H1075" s="892"/>
      <c r="I1075" s="892"/>
    </row>
    <row r="1076" spans="2:9">
      <c r="B1076" s="1306"/>
      <c r="C1076" s="1308"/>
      <c r="D1076" s="1308"/>
      <c r="E1076" s="1308"/>
      <c r="F1076" s="1308"/>
      <c r="G1076" s="192"/>
      <c r="H1076" s="891"/>
      <c r="I1076" s="891"/>
    </row>
    <row r="1077" spans="2:9" ht="24">
      <c r="B1077" s="167" t="s">
        <v>613</v>
      </c>
      <c r="C1077" s="284" t="s">
        <v>618</v>
      </c>
      <c r="D1077" s="285" t="s">
        <v>619</v>
      </c>
      <c r="E1077" s="284" t="s">
        <v>399</v>
      </c>
      <c r="F1077" s="284" t="s">
        <v>139</v>
      </c>
      <c r="G1077" s="190"/>
      <c r="H1077" s="190"/>
      <c r="I1077" s="190"/>
    </row>
    <row r="1078" spans="2:9" ht="15" thickBot="1">
      <c r="B1078" s="172" t="s">
        <v>616</v>
      </c>
      <c r="C1078" s="292" t="s">
        <v>620</v>
      </c>
      <c r="D1078" s="292" t="s">
        <v>124</v>
      </c>
      <c r="E1078" s="292" t="s">
        <v>621</v>
      </c>
      <c r="F1078" s="292" t="s">
        <v>139</v>
      </c>
      <c r="G1078" s="190"/>
      <c r="H1078" s="190"/>
      <c r="I1078" s="190"/>
    </row>
    <row r="1079" spans="2:9" ht="15" thickTop="1">
      <c r="B1079" s="185" t="s">
        <v>622</v>
      </c>
    </row>
    <row r="1080" spans="2:9">
      <c r="B1080" s="185" t="s">
        <v>623</v>
      </c>
    </row>
    <row r="1082" spans="2:9">
      <c r="B1082" s="24" t="s">
        <v>92</v>
      </c>
      <c r="C1082" s="166"/>
      <c r="D1082" s="166"/>
      <c r="E1082" s="166"/>
      <c r="F1082" s="166"/>
      <c r="G1082" s="166"/>
      <c r="H1082" s="166"/>
      <c r="I1082" s="166"/>
    </row>
    <row r="1083" spans="2:9">
      <c r="B1083" s="13" t="s">
        <v>91</v>
      </c>
    </row>
    <row r="1085" spans="2:9">
      <c r="B1085" s="1305" t="s">
        <v>389</v>
      </c>
      <c r="C1085" s="1307" t="s">
        <v>464</v>
      </c>
      <c r="D1085" s="1307" t="s">
        <v>392</v>
      </c>
      <c r="E1085" s="1307" t="s">
        <v>465</v>
      </c>
      <c r="F1085" s="1307" t="s">
        <v>466</v>
      </c>
      <c r="G1085" s="1307" t="s">
        <v>467</v>
      </c>
      <c r="H1085" s="1307" t="s">
        <v>468</v>
      </c>
      <c r="I1085" s="1307" t="s">
        <v>468</v>
      </c>
    </row>
    <row r="1086" spans="2:9">
      <c r="B1086" s="1306"/>
      <c r="C1086" s="1308"/>
      <c r="D1086" s="1308"/>
      <c r="E1086" s="1308"/>
      <c r="F1086" s="1308"/>
      <c r="G1086" s="1308"/>
      <c r="H1086" s="1308"/>
      <c r="I1086" s="1308"/>
    </row>
    <row r="1087" spans="2:9" ht="24">
      <c r="B1087" s="167" t="s">
        <v>536</v>
      </c>
      <c r="C1087" s="294" t="s">
        <v>605</v>
      </c>
      <c r="D1087" s="295" t="s">
        <v>399</v>
      </c>
      <c r="E1087" s="295" t="s">
        <v>536</v>
      </c>
      <c r="F1087" s="296">
        <v>0.83333333333333337</v>
      </c>
      <c r="G1087" s="294" t="s">
        <v>624</v>
      </c>
      <c r="H1087" s="295" t="s">
        <v>625</v>
      </c>
      <c r="I1087" s="295" t="s">
        <v>625</v>
      </c>
    </row>
    <row r="1088" spans="2:9" ht="24.6" thickBot="1">
      <c r="B1088" s="172" t="s">
        <v>599</v>
      </c>
      <c r="C1088" s="297" t="s">
        <v>626</v>
      </c>
      <c r="D1088" s="292" t="s">
        <v>404</v>
      </c>
      <c r="E1088" s="292" t="s">
        <v>627</v>
      </c>
      <c r="F1088" s="298">
        <v>0.83333333333333337</v>
      </c>
      <c r="G1088" s="297" t="s">
        <v>628</v>
      </c>
      <c r="H1088" s="292" t="s">
        <v>625</v>
      </c>
      <c r="I1088" s="292" t="s">
        <v>625</v>
      </c>
    </row>
    <row r="1089" spans="2:9" ht="15" thickTop="1">
      <c r="B1089" s="185"/>
    </row>
    <row r="1090" spans="2:9">
      <c r="B1090" s="1305" t="s">
        <v>389</v>
      </c>
      <c r="C1090" s="1307" t="s">
        <v>471</v>
      </c>
      <c r="D1090" s="1307" t="s">
        <v>472</v>
      </c>
      <c r="E1090" s="1307" t="s">
        <v>473</v>
      </c>
      <c r="F1090" s="1307" t="s">
        <v>458</v>
      </c>
      <c r="G1090" s="191"/>
      <c r="H1090" s="892"/>
      <c r="I1090" s="892"/>
    </row>
    <row r="1091" spans="2:9">
      <c r="B1091" s="1306"/>
      <c r="C1091" s="1308"/>
      <c r="D1091" s="1308"/>
      <c r="E1091" s="1308"/>
      <c r="F1091" s="1308"/>
      <c r="G1091" s="192"/>
      <c r="H1091" s="891"/>
      <c r="I1091" s="891"/>
    </row>
    <row r="1092" spans="2:9">
      <c r="B1092" s="167" t="s">
        <v>536</v>
      </c>
      <c r="C1092" s="284" t="s">
        <v>629</v>
      </c>
      <c r="D1092" s="284" t="s">
        <v>630</v>
      </c>
      <c r="E1092" s="284" t="s">
        <v>618</v>
      </c>
      <c r="F1092" s="284" t="s">
        <v>399</v>
      </c>
      <c r="G1092" s="192"/>
      <c r="H1092" s="891"/>
      <c r="I1092" s="891"/>
    </row>
    <row r="1093" spans="2:9" ht="15" thickBot="1">
      <c r="B1093" s="172" t="s">
        <v>599</v>
      </c>
      <c r="C1093" s="299" t="s">
        <v>629</v>
      </c>
      <c r="D1093" s="292" t="s">
        <v>630</v>
      </c>
      <c r="E1093" s="292" t="s">
        <v>618</v>
      </c>
      <c r="F1093" s="292" t="s">
        <v>399</v>
      </c>
      <c r="G1093" s="200"/>
      <c r="H1093" s="200"/>
      <c r="I1093" s="200"/>
    </row>
    <row r="1094" spans="2:9" ht="15" thickTop="1">
      <c r="B1094" s="185" t="s">
        <v>631</v>
      </c>
    </row>
    <row r="1096" spans="2:9">
      <c r="B1096" s="32"/>
      <c r="C1096" s="307"/>
      <c r="D1096" s="307"/>
      <c r="E1096" s="307"/>
      <c r="F1096" s="307"/>
      <c r="G1096" s="307"/>
      <c r="H1096" s="307"/>
      <c r="I1096" s="307"/>
    </row>
    <row r="1097" spans="2:9">
      <c r="B1097" s="28"/>
      <c r="C1097" s="307"/>
      <c r="D1097" s="307"/>
      <c r="E1097" s="307"/>
      <c r="F1097" s="307"/>
      <c r="G1097" s="307"/>
      <c r="H1097" s="307"/>
      <c r="I1097" s="307"/>
    </row>
    <row r="1098" spans="2:9">
      <c r="B1098" s="307"/>
      <c r="C1098" s="307"/>
      <c r="D1098" s="307"/>
      <c r="E1098" s="307"/>
      <c r="F1098" s="307"/>
      <c r="G1098" s="307"/>
      <c r="H1098" s="307"/>
      <c r="I1098" s="307"/>
    </row>
  </sheetData>
  <mergeCells count="91">
    <mergeCell ref="B143:I143"/>
    <mergeCell ref="B207:I207"/>
    <mergeCell ref="B141:I141"/>
    <mergeCell ref="B2:I2"/>
    <mergeCell ref="B13:I13"/>
    <mergeCell ref="B15:I15"/>
    <mergeCell ref="B31:I31"/>
    <mergeCell ref="B34:I34"/>
    <mergeCell ref="B49:I49"/>
    <mergeCell ref="B51:I51"/>
    <mergeCell ref="B79:I79"/>
    <mergeCell ref="B81:I81"/>
    <mergeCell ref="B108:I108"/>
    <mergeCell ref="B110:I110"/>
    <mergeCell ref="B209:I209"/>
    <mergeCell ref="B273:I273"/>
    <mergeCell ref="B275:I275"/>
    <mergeCell ref="B335:I335"/>
    <mergeCell ref="B651:I651"/>
    <mergeCell ref="B495:I495"/>
    <mergeCell ref="B556:I556"/>
    <mergeCell ref="B558:I558"/>
    <mergeCell ref="B337:I337"/>
    <mergeCell ref="B412:I412"/>
    <mergeCell ref="B414:I414"/>
    <mergeCell ref="B489:I489"/>
    <mergeCell ref="B491:I491"/>
    <mergeCell ref="B703:I703"/>
    <mergeCell ref="B705:I705"/>
    <mergeCell ref="B747:I747"/>
    <mergeCell ref="B586:I586"/>
    <mergeCell ref="B588:I588"/>
    <mergeCell ref="B595:I595"/>
    <mergeCell ref="B597:I597"/>
    <mergeCell ref="B649:I649"/>
    <mergeCell ref="B999:I999"/>
    <mergeCell ref="B749:I749"/>
    <mergeCell ref="B806:I806"/>
    <mergeCell ref="B808:I808"/>
    <mergeCell ref="B865:I865"/>
    <mergeCell ref="B915:I915"/>
    <mergeCell ref="B937:I937"/>
    <mergeCell ref="B939:I939"/>
    <mergeCell ref="B959:I959"/>
    <mergeCell ref="B961:I961"/>
    <mergeCell ref="B997:I997"/>
    <mergeCell ref="B1035:I1035"/>
    <mergeCell ref="B1041:B1042"/>
    <mergeCell ref="C1041:C1042"/>
    <mergeCell ref="D1041:D1042"/>
    <mergeCell ref="E1041:E1042"/>
    <mergeCell ref="F1041:F1042"/>
    <mergeCell ref="G1041:G1042"/>
    <mergeCell ref="H1041:H1042"/>
    <mergeCell ref="I1041:I1042"/>
    <mergeCell ref="B1047:I1047"/>
    <mergeCell ref="B1049:B1050"/>
    <mergeCell ref="C1049:C1050"/>
    <mergeCell ref="D1049:D1050"/>
    <mergeCell ref="E1049:E1050"/>
    <mergeCell ref="F1049:F1050"/>
    <mergeCell ref="G1049:I1049"/>
    <mergeCell ref="B1055:I1055"/>
    <mergeCell ref="B1064:I1064"/>
    <mergeCell ref="B1065:I1065"/>
    <mergeCell ref="B1070:B1071"/>
    <mergeCell ref="C1070:C1071"/>
    <mergeCell ref="D1070:D1071"/>
    <mergeCell ref="E1070:E1071"/>
    <mergeCell ref="F1070:F1071"/>
    <mergeCell ref="G1070:G1071"/>
    <mergeCell ref="H1070:H1071"/>
    <mergeCell ref="I1070:I1071"/>
    <mergeCell ref="B1090:B1091"/>
    <mergeCell ref="C1090:C1091"/>
    <mergeCell ref="D1090:D1091"/>
    <mergeCell ref="E1090:E1091"/>
    <mergeCell ref="F1090:F1091"/>
    <mergeCell ref="H1085:H1086"/>
    <mergeCell ref="I1085:I1086"/>
    <mergeCell ref="B1075:B1076"/>
    <mergeCell ref="C1075:C1076"/>
    <mergeCell ref="D1075:D1076"/>
    <mergeCell ref="E1075:E1076"/>
    <mergeCell ref="F1075:F1076"/>
    <mergeCell ref="G1085:G1086"/>
    <mergeCell ref="B1085:B1086"/>
    <mergeCell ref="C1085:C1086"/>
    <mergeCell ref="D1085:D1086"/>
    <mergeCell ref="E1085:E1086"/>
    <mergeCell ref="F1085:F108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989"/>
  <sheetViews>
    <sheetView view="pageBreakPreview" topLeftCell="A974" zoomScale="70" zoomScaleNormal="100" zoomScaleSheetLayoutView="70" workbookViewId="0">
      <selection activeCell="A991" sqref="A991:XFD1114"/>
    </sheetView>
  </sheetViews>
  <sheetFormatPr baseColWidth="10" defaultRowHeight="14.4"/>
  <cols>
    <col min="1" max="1" width="5.6640625" customWidth="1"/>
    <col min="2" max="2" width="47.5546875" style="14" customWidth="1"/>
    <col min="3" max="9" width="14.6640625" style="203" customWidth="1"/>
  </cols>
  <sheetData>
    <row r="2" spans="2:9">
      <c r="B2" s="1319" t="s">
        <v>6</v>
      </c>
      <c r="C2" s="1319"/>
      <c r="D2" s="1319"/>
      <c r="E2" s="1319"/>
      <c r="F2" s="1319"/>
      <c r="G2" s="1319"/>
      <c r="H2" s="1319"/>
      <c r="I2" s="1319"/>
    </row>
    <row r="3" spans="2:9">
      <c r="B3" s="13" t="s">
        <v>5</v>
      </c>
      <c r="C3" s="235"/>
      <c r="D3" s="235"/>
      <c r="E3" s="235"/>
      <c r="F3" s="235"/>
      <c r="G3" s="235"/>
      <c r="H3" s="235"/>
      <c r="I3" s="235"/>
    </row>
    <row r="4" spans="2:9">
      <c r="B4" s="15"/>
    </row>
    <row r="5" spans="2:9">
      <c r="B5" s="16"/>
      <c r="C5" s="308">
        <v>2014</v>
      </c>
      <c r="D5" s="308">
        <v>2015</v>
      </c>
      <c r="E5" s="308">
        <v>2016</v>
      </c>
      <c r="F5" s="308">
        <v>2017</v>
      </c>
      <c r="G5" s="308">
        <v>2018</v>
      </c>
      <c r="H5" s="308">
        <v>2019</v>
      </c>
      <c r="I5" s="308">
        <v>2020</v>
      </c>
    </row>
    <row r="6" spans="2:9">
      <c r="B6" s="18" t="s">
        <v>482</v>
      </c>
      <c r="C6" s="309">
        <v>4773.1189999999997</v>
      </c>
      <c r="D6" s="310">
        <v>4832.2269999999999</v>
      </c>
      <c r="E6" s="310">
        <v>4890.3720000000003</v>
      </c>
      <c r="F6" s="310">
        <v>4947.4809999999998</v>
      </c>
      <c r="G6" s="310">
        <v>5003.4019576721303</v>
      </c>
      <c r="H6" s="310">
        <v>5058.0071472190202</v>
      </c>
      <c r="I6" s="310">
        <v>5111.2382164700002</v>
      </c>
    </row>
    <row r="7" spans="2:9">
      <c r="B7" s="18" t="s">
        <v>771</v>
      </c>
      <c r="C7" s="309">
        <v>51052.640005382054</v>
      </c>
      <c r="D7" s="309">
        <v>55046.3836319771</v>
      </c>
      <c r="E7" s="309">
        <v>56799.245692694014</v>
      </c>
      <c r="F7" s="309">
        <v>58594.718674323827</v>
      </c>
      <c r="G7" s="309">
        <v>57806.939041151083</v>
      </c>
      <c r="H7" s="309">
        <v>63638.204202637658</v>
      </c>
      <c r="I7" s="309">
        <v>59250.658638150948</v>
      </c>
    </row>
    <row r="8" spans="2:9">
      <c r="B8" s="18" t="s">
        <v>475</v>
      </c>
      <c r="C8" s="205">
        <v>10695.865744261153</v>
      </c>
      <c r="D8" s="205">
        <v>11391.514436713569</v>
      </c>
      <c r="E8" s="205">
        <v>11614.504109849722</v>
      </c>
      <c r="F8" s="205">
        <v>11843.343849996358</v>
      </c>
      <c r="G8" s="205">
        <v>11553.526886343983</v>
      </c>
      <c r="H8" s="205">
        <v>12581.675420847723</v>
      </c>
      <c r="I8" s="205">
        <v>11592.231887613236</v>
      </c>
    </row>
    <row r="9" spans="2:9">
      <c r="B9" s="18" t="s">
        <v>483</v>
      </c>
      <c r="C9" s="311">
        <v>4.5143594849999999</v>
      </c>
      <c r="D9" s="311">
        <v>0.83045178249999996</v>
      </c>
      <c r="E9" s="311">
        <v>-1.5482600000000013E-2</v>
      </c>
      <c r="F9" s="311">
        <v>1.6263984166666665</v>
      </c>
      <c r="G9" s="311">
        <v>2.221812560833333</v>
      </c>
      <c r="H9" s="311">
        <v>2.0966804649999999</v>
      </c>
      <c r="I9" s="311">
        <v>0.72864862250000006</v>
      </c>
    </row>
    <row r="10" spans="2:9">
      <c r="B10" s="18" t="s">
        <v>484</v>
      </c>
      <c r="C10" s="205"/>
      <c r="D10" s="205"/>
      <c r="E10" s="205"/>
      <c r="F10" s="205"/>
      <c r="G10" s="205"/>
      <c r="H10" s="205"/>
      <c r="I10" s="205">
        <v>0</v>
      </c>
    </row>
    <row r="11" spans="2:9">
      <c r="B11" s="21" t="s">
        <v>485</v>
      </c>
      <c r="C11" s="29">
        <v>533.30999999999995</v>
      </c>
      <c r="D11" s="29">
        <v>531.94000000000005</v>
      </c>
      <c r="E11" s="29">
        <v>548.17999999999995</v>
      </c>
      <c r="F11" s="29">
        <v>566.41999999999996</v>
      </c>
      <c r="G11" s="29">
        <v>604.39</v>
      </c>
      <c r="H11" s="29">
        <v>570.09</v>
      </c>
      <c r="I11" s="29">
        <v>610.53</v>
      </c>
    </row>
    <row r="12" spans="2:9" ht="15" thickBot="1">
      <c r="B12" s="22" t="s">
        <v>114</v>
      </c>
      <c r="C12" s="29">
        <v>532.02810958904104</v>
      </c>
      <c r="D12" s="29">
        <v>528.42999999999995</v>
      </c>
      <c r="E12" s="29">
        <v>538.46</v>
      </c>
      <c r="F12" s="29">
        <v>562.90558904109537</v>
      </c>
      <c r="G12" s="29">
        <v>573.80312328767138</v>
      </c>
      <c r="H12" s="29">
        <v>583.8288493</v>
      </c>
      <c r="I12" s="29">
        <v>581.54811475409804</v>
      </c>
    </row>
    <row r="13" spans="2:9" ht="15" thickTop="1">
      <c r="B13" s="1320" t="s">
        <v>652</v>
      </c>
      <c r="C13" s="1320"/>
      <c r="D13" s="1320"/>
      <c r="E13" s="1320"/>
      <c r="F13" s="1320"/>
      <c r="G13" s="1320"/>
      <c r="H13" s="1320"/>
      <c r="I13" s="1320"/>
    </row>
    <row r="14" spans="2:9">
      <c r="B14" s="18"/>
    </row>
    <row r="15" spans="2:9">
      <c r="B15" s="1319" t="s">
        <v>8</v>
      </c>
      <c r="C15" s="1319"/>
      <c r="D15" s="1319"/>
      <c r="E15" s="1319"/>
      <c r="F15" s="1319"/>
      <c r="G15" s="1319"/>
      <c r="H15" s="1319"/>
      <c r="I15" s="1319"/>
    </row>
    <row r="16" spans="2:9">
      <c r="B16" s="13" t="s">
        <v>7</v>
      </c>
    </row>
    <row r="17" spans="2:9">
      <c r="B17" s="26" t="s">
        <v>115</v>
      </c>
    </row>
    <row r="18" spans="2:9">
      <c r="B18" s="27"/>
    </row>
    <row r="19" spans="2:9">
      <c r="B19" s="16"/>
      <c r="C19" s="308">
        <v>2014</v>
      </c>
      <c r="D19" s="308">
        <v>2015</v>
      </c>
      <c r="E19" s="308">
        <v>2016</v>
      </c>
      <c r="F19" s="308">
        <v>2017</v>
      </c>
      <c r="G19" s="308">
        <v>2018</v>
      </c>
      <c r="H19" s="308">
        <v>2019</v>
      </c>
      <c r="I19" s="308">
        <v>2020</v>
      </c>
    </row>
    <row r="20" spans="2:9">
      <c r="B20" s="28" t="s">
        <v>116</v>
      </c>
      <c r="C20" s="36">
        <v>1292.5616395089162</v>
      </c>
      <c r="D20" s="36">
        <v>1376.4408617342181</v>
      </c>
      <c r="E20" s="36">
        <v>1428.031157472728</v>
      </c>
      <c r="F20" s="36">
        <v>1472.8216751407083</v>
      </c>
      <c r="G20" s="36">
        <v>1434.277150300303</v>
      </c>
      <c r="H20" s="36">
        <v>1564.2586687892262</v>
      </c>
      <c r="I20" s="36">
        <v>1696.9932735208754</v>
      </c>
    </row>
    <row r="21" spans="2:9">
      <c r="B21" s="30" t="s">
        <v>117</v>
      </c>
      <c r="C21" s="36"/>
      <c r="D21" s="36"/>
      <c r="E21" s="36"/>
      <c r="F21" s="36"/>
      <c r="G21" s="36"/>
      <c r="H21" s="36"/>
      <c r="I21" s="36"/>
    </row>
    <row r="22" spans="2:9">
      <c r="B22" s="31" t="s">
        <v>118</v>
      </c>
      <c r="C22" s="36"/>
      <c r="D22" s="36"/>
      <c r="E22" s="36"/>
      <c r="F22" s="36"/>
      <c r="G22" s="36"/>
      <c r="H22" s="36"/>
      <c r="I22" s="36"/>
    </row>
    <row r="23" spans="2:9">
      <c r="B23" s="32" t="s">
        <v>119</v>
      </c>
      <c r="C23" s="36">
        <v>7581.6583843062954</v>
      </c>
      <c r="D23" s="36">
        <v>8951.3520667081048</v>
      </c>
      <c r="E23" s="36">
        <v>9549.6862682540959</v>
      </c>
      <c r="F23" s="36">
        <v>9163.448060219449</v>
      </c>
      <c r="G23" s="36">
        <v>9108.22141932456</v>
      </c>
      <c r="H23" s="36">
        <v>10805.510942296707</v>
      </c>
      <c r="I23" s="36">
        <v>13286.387565859746</v>
      </c>
    </row>
    <row r="24" spans="2:9">
      <c r="B24" s="32" t="s">
        <v>120</v>
      </c>
      <c r="C24" s="36">
        <v>5528.8103425193049</v>
      </c>
      <c r="D24" s="36">
        <v>5889.1248094664434</v>
      </c>
      <c r="E24" s="36">
        <v>6135.1191159790769</v>
      </c>
      <c r="F24" s="36">
        <v>6459.8905967335731</v>
      </c>
      <c r="G24" s="36">
        <v>6699.1434706530554</v>
      </c>
      <c r="H24" s="36">
        <v>7488.3566475339494</v>
      </c>
      <c r="I24" s="36">
        <v>9085.4132701534563</v>
      </c>
    </row>
    <row r="25" spans="2:9">
      <c r="B25" s="30" t="s">
        <v>121</v>
      </c>
      <c r="C25" s="36">
        <v>8874.2200238152109</v>
      </c>
      <c r="D25" s="36">
        <v>10327.792928442323</v>
      </c>
      <c r="E25" s="36">
        <v>10977.717425726823</v>
      </c>
      <c r="F25" s="36">
        <v>10636.269735360158</v>
      </c>
      <c r="G25" s="36">
        <v>10542.498569624862</v>
      </c>
      <c r="H25" s="36">
        <v>12369.769611085932</v>
      </c>
      <c r="I25" s="36">
        <v>14983.380839380621</v>
      </c>
    </row>
    <row r="26" spans="2:9">
      <c r="B26" s="30" t="s">
        <v>122</v>
      </c>
      <c r="C26" s="86"/>
      <c r="D26" s="86"/>
      <c r="E26" s="86"/>
      <c r="F26" s="86"/>
      <c r="G26" s="86"/>
      <c r="H26" s="86"/>
      <c r="I26" s="86"/>
    </row>
    <row r="27" spans="2:9">
      <c r="B27" s="33" t="s">
        <v>123</v>
      </c>
      <c r="C27" s="86" t="s">
        <v>124</v>
      </c>
      <c r="D27" s="86" t="s">
        <v>124</v>
      </c>
      <c r="E27" s="86" t="s">
        <v>124</v>
      </c>
      <c r="F27" s="86" t="s">
        <v>124</v>
      </c>
      <c r="G27" s="86" t="s">
        <v>124</v>
      </c>
      <c r="H27" s="86" t="s">
        <v>124</v>
      </c>
      <c r="I27" s="86" t="s">
        <v>124</v>
      </c>
    </row>
    <row r="28" spans="2:9">
      <c r="B28" s="33" t="s">
        <v>125</v>
      </c>
      <c r="C28" s="86" t="s">
        <v>124</v>
      </c>
      <c r="D28" s="86" t="s">
        <v>124</v>
      </c>
      <c r="E28" s="86" t="s">
        <v>124</v>
      </c>
      <c r="F28" s="86" t="s">
        <v>124</v>
      </c>
      <c r="G28" s="86" t="s">
        <v>124</v>
      </c>
      <c r="H28" s="86" t="s">
        <v>124</v>
      </c>
      <c r="I28" s="86" t="s">
        <v>124</v>
      </c>
    </row>
    <row r="29" spans="2:9">
      <c r="B29" s="33" t="s">
        <v>126</v>
      </c>
      <c r="C29" s="86" t="s">
        <v>124</v>
      </c>
      <c r="D29" s="86" t="s">
        <v>124</v>
      </c>
      <c r="E29" s="86" t="s">
        <v>124</v>
      </c>
      <c r="F29" s="86" t="s">
        <v>124</v>
      </c>
      <c r="G29" s="86" t="s">
        <v>124</v>
      </c>
      <c r="H29" s="86" t="s">
        <v>124</v>
      </c>
      <c r="I29" s="86" t="s">
        <v>124</v>
      </c>
    </row>
    <row r="30" spans="2:9" ht="15" thickBot="1">
      <c r="B30" s="22" t="s">
        <v>127</v>
      </c>
      <c r="C30" s="86" t="s">
        <v>124</v>
      </c>
      <c r="D30" s="86" t="s">
        <v>124</v>
      </c>
      <c r="E30" s="86" t="s">
        <v>124</v>
      </c>
      <c r="F30" s="86" t="s">
        <v>124</v>
      </c>
      <c r="G30" s="86" t="s">
        <v>124</v>
      </c>
      <c r="H30" s="86" t="s">
        <v>124</v>
      </c>
      <c r="I30" s="86" t="s">
        <v>124</v>
      </c>
    </row>
    <row r="31" spans="2:9" ht="15" thickTop="1">
      <c r="B31" s="1320" t="s">
        <v>653</v>
      </c>
      <c r="C31" s="1320"/>
      <c r="D31" s="1320"/>
      <c r="E31" s="1320"/>
      <c r="F31" s="1320"/>
      <c r="G31" s="1320"/>
      <c r="H31" s="1320"/>
      <c r="I31" s="1320"/>
    </row>
    <row r="32" spans="2:9" s="1152" customFormat="1">
      <c r="B32" s="1149"/>
      <c r="C32" s="1149"/>
      <c r="D32" s="1149"/>
      <c r="E32" s="1149"/>
      <c r="F32" s="1149"/>
      <c r="G32" s="1149"/>
      <c r="H32" s="1149"/>
      <c r="I32" s="1149"/>
    </row>
    <row r="33" spans="2:9">
      <c r="B33" s="27"/>
    </row>
    <row r="34" spans="2:9">
      <c r="B34" s="1319" t="s">
        <v>10</v>
      </c>
      <c r="C34" s="1319"/>
      <c r="D34" s="1319"/>
      <c r="E34" s="1319"/>
      <c r="F34" s="1319"/>
      <c r="G34" s="1319"/>
      <c r="H34" s="1319"/>
      <c r="I34" s="1319"/>
    </row>
    <row r="35" spans="2:9">
      <c r="B35" s="13" t="s">
        <v>9</v>
      </c>
    </row>
    <row r="36" spans="2:9">
      <c r="B36" s="35" t="s">
        <v>115</v>
      </c>
    </row>
    <row r="37" spans="2:9">
      <c r="B37" s="27"/>
    </row>
    <row r="38" spans="2:9">
      <c r="B38" s="16"/>
      <c r="C38" s="308">
        <v>2014</v>
      </c>
      <c r="D38" s="308">
        <v>2015</v>
      </c>
      <c r="E38" s="308">
        <v>2016</v>
      </c>
      <c r="F38" s="308">
        <v>2017</v>
      </c>
      <c r="G38" s="308">
        <v>2018</v>
      </c>
      <c r="H38" s="308">
        <v>2019</v>
      </c>
      <c r="I38" s="308">
        <v>2020</v>
      </c>
    </row>
    <row r="39" spans="2:9">
      <c r="B39" s="28" t="s">
        <v>772</v>
      </c>
      <c r="C39" s="36">
        <v>4053.720729838044</v>
      </c>
      <c r="D39" s="36">
        <v>4622.7935590013876</v>
      </c>
      <c r="E39" s="36">
        <v>5351.3838861704735</v>
      </c>
      <c r="F39" s="36">
        <v>5219.5196103271628</v>
      </c>
      <c r="G39" s="36">
        <v>5483.8773837079007</v>
      </c>
      <c r="H39" s="36">
        <v>6243.6104541281484</v>
      </c>
      <c r="I39" s="36">
        <v>5605.5087860911044</v>
      </c>
    </row>
    <row r="40" spans="2:9">
      <c r="B40" s="37" t="s">
        <v>130</v>
      </c>
      <c r="C40" s="36">
        <v>2259.8509109803281</v>
      </c>
      <c r="D40" s="36">
        <v>2599.2150426677449</v>
      </c>
      <c r="E40" s="36">
        <v>2772.9104921354983</v>
      </c>
      <c r="F40" s="36">
        <v>2698.6688269111537</v>
      </c>
      <c r="G40" s="36">
        <v>2659.6205872531855</v>
      </c>
      <c r="H40" s="36">
        <v>3084.6125319586131</v>
      </c>
      <c r="I40" s="36">
        <v>2599.070303666047</v>
      </c>
    </row>
    <row r="41" spans="2:9">
      <c r="B41" s="37" t="s">
        <v>131</v>
      </c>
      <c r="C41" s="36">
        <v>1793.8698188577157</v>
      </c>
      <c r="D41" s="36">
        <v>2023.5785163336432</v>
      </c>
      <c r="E41" s="36">
        <v>2578.4733940349834</v>
      </c>
      <c r="F41" s="36">
        <v>2520.8507834160096</v>
      </c>
      <c r="G41" s="36">
        <v>2824.2567964547147</v>
      </c>
      <c r="H41" s="36">
        <v>3158.9979221695353</v>
      </c>
      <c r="I41" s="36">
        <v>3006.4384824250569</v>
      </c>
    </row>
    <row r="42" spans="2:9">
      <c r="B42" s="37" t="s">
        <v>1576</v>
      </c>
      <c r="C42" s="36">
        <v>1956.0357280752701</v>
      </c>
      <c r="D42" s="36">
        <v>2238.4621605204716</v>
      </c>
      <c r="E42" s="36">
        <v>2401.0664225486789</v>
      </c>
      <c r="F42" s="36">
        <v>2530.721079929152</v>
      </c>
      <c r="G42" s="36">
        <v>2384.6795359800376</v>
      </c>
      <c r="H42" s="36">
        <v>2170.555714350699</v>
      </c>
      <c r="I42" s="36">
        <v>2239.1730022918609</v>
      </c>
    </row>
    <row r="43" spans="2:9">
      <c r="B43" s="37" t="s">
        <v>131</v>
      </c>
      <c r="C43" s="36">
        <v>1621.3316532649892</v>
      </c>
      <c r="D43" s="36">
        <v>1792.8007739644061</v>
      </c>
      <c r="E43" s="36">
        <v>2103.4520721641293</v>
      </c>
      <c r="F43" s="36">
        <v>2383.9546360191157</v>
      </c>
      <c r="G43" s="36">
        <v>2512.1923342187497</v>
      </c>
      <c r="H43" s="36">
        <v>2494.7904577992908</v>
      </c>
      <c r="I43" s="36">
        <v>2628.8006431821309</v>
      </c>
    </row>
    <row r="44" spans="2:9">
      <c r="B44" s="33" t="s">
        <v>132</v>
      </c>
      <c r="C44" s="36"/>
      <c r="D44" s="36"/>
      <c r="E44" s="36"/>
      <c r="F44" s="36"/>
      <c r="G44" s="36"/>
      <c r="H44" s="36"/>
      <c r="I44" s="36"/>
    </row>
    <row r="45" spans="2:9">
      <c r="B45" s="37" t="s">
        <v>130</v>
      </c>
      <c r="C45" s="36">
        <v>303.81518290506204</v>
      </c>
      <c r="D45" s="36">
        <v>360.75288214727328</v>
      </c>
      <c r="E45" s="36">
        <v>371.84406958681927</v>
      </c>
      <c r="F45" s="36">
        <v>167.94774698200189</v>
      </c>
      <c r="G45" s="36">
        <v>274.94105127314765</v>
      </c>
      <c r="H45" s="36">
        <v>914.05681760791447</v>
      </c>
      <c r="I45" s="36">
        <v>359.89730137418616</v>
      </c>
    </row>
    <row r="46" spans="2:9">
      <c r="B46" s="37" t="s">
        <v>131</v>
      </c>
      <c r="C46" s="36">
        <v>172.5381655927265</v>
      </c>
      <c r="D46" s="36">
        <v>230.77774236923707</v>
      </c>
      <c r="E46" s="36">
        <v>475.02132187085363</v>
      </c>
      <c r="F46" s="36">
        <v>136.89614739689407</v>
      </c>
      <c r="G46" s="36">
        <v>312.06446223596515</v>
      </c>
      <c r="H46" s="36">
        <v>664.20746437024434</v>
      </c>
      <c r="I46" s="36">
        <v>377.63783924292602</v>
      </c>
    </row>
    <row r="47" spans="2:9">
      <c r="B47" s="28" t="s">
        <v>134</v>
      </c>
      <c r="C47" s="86" t="s">
        <v>124</v>
      </c>
      <c r="D47" s="86" t="s">
        <v>124</v>
      </c>
      <c r="E47" s="86" t="s">
        <v>124</v>
      </c>
      <c r="F47" s="86" t="s">
        <v>124</v>
      </c>
      <c r="G47" s="86" t="s">
        <v>124</v>
      </c>
      <c r="H47" s="86" t="s">
        <v>124</v>
      </c>
      <c r="I47" s="86" t="s">
        <v>124</v>
      </c>
    </row>
    <row r="48" spans="2:9" ht="15" thickBot="1">
      <c r="B48" s="39" t="s">
        <v>135</v>
      </c>
      <c r="C48" s="86" t="s">
        <v>124</v>
      </c>
      <c r="D48" s="86" t="s">
        <v>124</v>
      </c>
      <c r="E48" s="86" t="s">
        <v>124</v>
      </c>
      <c r="F48" s="86" t="s">
        <v>124</v>
      </c>
      <c r="G48" s="86" t="s">
        <v>124</v>
      </c>
      <c r="H48" s="86" t="s">
        <v>124</v>
      </c>
      <c r="I48" s="86" t="s">
        <v>124</v>
      </c>
    </row>
    <row r="49" spans="2:9" ht="15" thickTop="1">
      <c r="B49" s="1320" t="s">
        <v>654</v>
      </c>
      <c r="C49" s="1320"/>
      <c r="D49" s="1320"/>
      <c r="E49" s="1320"/>
      <c r="F49" s="1320"/>
      <c r="G49" s="1320"/>
      <c r="H49" s="1320"/>
      <c r="I49" s="1320"/>
    </row>
    <row r="50" spans="2:9">
      <c r="B50" s="27"/>
    </row>
    <row r="51" spans="2:9">
      <c r="B51" s="1319" t="s">
        <v>12</v>
      </c>
      <c r="C51" s="1319"/>
      <c r="D51" s="1319"/>
      <c r="E51" s="1319"/>
      <c r="F51" s="1319"/>
      <c r="G51" s="1319"/>
      <c r="H51" s="1319"/>
      <c r="I51" s="1319"/>
    </row>
    <row r="52" spans="2:9">
      <c r="B52" s="13" t="s">
        <v>11</v>
      </c>
    </row>
    <row r="53" spans="2:9">
      <c r="B53" s="26" t="s">
        <v>115</v>
      </c>
    </row>
    <row r="54" spans="2:9">
      <c r="B54" s="27"/>
    </row>
    <row r="55" spans="2:9">
      <c r="B55" s="16"/>
      <c r="C55" s="308">
        <v>2014</v>
      </c>
      <c r="D55" s="308">
        <v>2015</v>
      </c>
      <c r="E55" s="308">
        <v>2016</v>
      </c>
      <c r="F55" s="308">
        <v>2017</v>
      </c>
      <c r="G55" s="308">
        <v>2018</v>
      </c>
      <c r="H55" s="308">
        <v>2019</v>
      </c>
      <c r="I55" s="308">
        <v>2020</v>
      </c>
    </row>
    <row r="56" spans="2:9">
      <c r="B56" s="27" t="s">
        <v>136</v>
      </c>
      <c r="C56" s="36">
        <v>1846.6380850818473</v>
      </c>
      <c r="D56" s="36">
        <v>2017.2287475843139</v>
      </c>
      <c r="E56" s="36">
        <v>2025.162214856434</v>
      </c>
      <c r="F56" s="36">
        <v>2112.5619453762229</v>
      </c>
      <c r="G56" s="36">
        <v>2048.0719674382435</v>
      </c>
      <c r="H56" s="36">
        <v>2289.8939700748997</v>
      </c>
      <c r="I56" s="36">
        <v>2094.0039012005964</v>
      </c>
    </row>
    <row r="57" spans="2:9">
      <c r="B57" s="26"/>
      <c r="C57" s="36"/>
      <c r="D57" s="36"/>
      <c r="E57" s="36"/>
      <c r="F57" s="36"/>
      <c r="G57" s="36"/>
      <c r="H57" s="36"/>
      <c r="I57" s="36"/>
    </row>
    <row r="58" spans="2:9">
      <c r="B58" s="27" t="s">
        <v>137</v>
      </c>
      <c r="C58" s="36">
        <v>1730.2767152312913</v>
      </c>
      <c r="D58" s="36">
        <v>1887.7895890513967</v>
      </c>
      <c r="E58" s="36">
        <v>1888.5013955270167</v>
      </c>
      <c r="F58" s="36">
        <v>1975.6278627167123</v>
      </c>
      <c r="G58" s="36">
        <v>1914.4314532007479</v>
      </c>
      <c r="H58" s="36">
        <v>2142.2961111403461</v>
      </c>
      <c r="I58" s="36">
        <v>1948.932619199712</v>
      </c>
    </row>
    <row r="59" spans="2:9">
      <c r="B59" s="21" t="s">
        <v>118</v>
      </c>
      <c r="C59" s="36"/>
      <c r="D59" s="36"/>
      <c r="E59" s="36"/>
      <c r="F59" s="36"/>
      <c r="G59" s="36"/>
      <c r="H59" s="36"/>
      <c r="I59" s="36"/>
    </row>
    <row r="60" spans="2:9">
      <c r="B60" s="312" t="s">
        <v>655</v>
      </c>
      <c r="C60" s="36">
        <v>73.246704543323773</v>
      </c>
      <c r="D60" s="36">
        <v>87.416343948565626</v>
      </c>
      <c r="E60" s="36">
        <v>96.474424459119277</v>
      </c>
      <c r="F60" s="36">
        <v>104.31049397973227</v>
      </c>
      <c r="G60" s="36">
        <v>84.637485729413115</v>
      </c>
      <c r="H60" s="36">
        <v>73.57566349172933</v>
      </c>
      <c r="I60" s="36">
        <v>40.116210505626249</v>
      </c>
    </row>
    <row r="61" spans="2:9">
      <c r="B61" s="312" t="s">
        <v>656</v>
      </c>
      <c r="C61" s="36">
        <v>544.23614783146775</v>
      </c>
      <c r="D61" s="36">
        <v>640.63052223935028</v>
      </c>
      <c r="E61" s="36">
        <v>664.62920938377908</v>
      </c>
      <c r="F61" s="36">
        <v>771.35468380353802</v>
      </c>
      <c r="G61" s="36">
        <v>835.63966974966502</v>
      </c>
      <c r="H61" s="36">
        <v>911.87223070041546</v>
      </c>
      <c r="I61" s="36">
        <v>838.22449347288432</v>
      </c>
    </row>
    <row r="62" spans="2:9">
      <c r="B62" s="312" t="s">
        <v>657</v>
      </c>
      <c r="C62" s="36">
        <v>837.92254036114082</v>
      </c>
      <c r="D62" s="36">
        <v>865.42514193330067</v>
      </c>
      <c r="E62" s="36">
        <v>839.82830457149123</v>
      </c>
      <c r="F62" s="36">
        <v>825.1976801666608</v>
      </c>
      <c r="G62" s="36">
        <v>726.82670130213921</v>
      </c>
      <c r="H62" s="36">
        <v>862.18782999175562</v>
      </c>
      <c r="I62" s="36">
        <v>813.33629797061576</v>
      </c>
    </row>
    <row r="63" spans="2:9">
      <c r="B63" s="312" t="s">
        <v>658</v>
      </c>
      <c r="C63" s="36">
        <v>149.56930303200764</v>
      </c>
      <c r="D63" s="36">
        <v>154.87177125239688</v>
      </c>
      <c r="E63" s="36">
        <v>159.00939472436065</v>
      </c>
      <c r="F63" s="36">
        <v>147.86111895766393</v>
      </c>
      <c r="G63" s="36">
        <v>144.0030857558861</v>
      </c>
      <c r="H63" s="36">
        <v>158.90050693750109</v>
      </c>
      <c r="I63" s="36">
        <v>137.89604933418505</v>
      </c>
    </row>
    <row r="64" spans="2:9">
      <c r="B64" s="312" t="s">
        <v>659</v>
      </c>
      <c r="C64" s="36">
        <v>69.882781121674086</v>
      </c>
      <c r="D64" s="36">
        <v>79.469586795503247</v>
      </c>
      <c r="E64" s="36">
        <v>77.626184829800437</v>
      </c>
      <c r="F64" s="36">
        <v>75.480360862963906</v>
      </c>
      <c r="G64" s="36">
        <v>74.206015983057299</v>
      </c>
      <c r="H64" s="36">
        <v>82.814545071830793</v>
      </c>
      <c r="I64" s="36">
        <v>67.872219219366798</v>
      </c>
    </row>
    <row r="65" spans="2:9">
      <c r="B65" s="312" t="s">
        <v>660</v>
      </c>
      <c r="C65" s="36">
        <v>55.419238341677449</v>
      </c>
      <c r="D65" s="36">
        <v>59.976222882279949</v>
      </c>
      <c r="E65" s="36">
        <v>50.9338775584662</v>
      </c>
      <c r="F65" s="36">
        <v>51.423524946153037</v>
      </c>
      <c r="G65" s="36">
        <v>49.118494680587041</v>
      </c>
      <c r="H65" s="36">
        <v>52.945334947113601</v>
      </c>
      <c r="I65" s="36">
        <v>51.487348697033724</v>
      </c>
    </row>
    <row r="66" spans="2:9">
      <c r="B66" s="312" t="s">
        <v>236</v>
      </c>
      <c r="C66" s="36"/>
      <c r="D66" s="36"/>
      <c r="E66" s="36"/>
      <c r="F66" s="36"/>
      <c r="G66" s="36"/>
      <c r="H66" s="36"/>
      <c r="I66" s="36"/>
    </row>
    <row r="67" spans="2:9">
      <c r="B67" s="21"/>
      <c r="C67" s="36"/>
      <c r="D67" s="36"/>
      <c r="E67" s="36"/>
      <c r="F67" s="36"/>
      <c r="G67" s="36"/>
      <c r="H67" s="36"/>
      <c r="I67" s="36"/>
    </row>
    <row r="68" spans="2:9">
      <c r="B68" s="27" t="s">
        <v>149</v>
      </c>
      <c r="C68" s="36">
        <v>116.36136985055596</v>
      </c>
      <c r="D68" s="36">
        <v>129.43915853291722</v>
      </c>
      <c r="E68" s="36">
        <v>136.66081932941736</v>
      </c>
      <c r="F68" s="36">
        <v>136.93408265951061</v>
      </c>
      <c r="G68" s="36">
        <v>133.64051423749567</v>
      </c>
      <c r="H68" s="36">
        <v>147.59785893455415</v>
      </c>
      <c r="I68" s="36">
        <v>145.07128200088448</v>
      </c>
    </row>
    <row r="69" spans="2:9">
      <c r="B69" s="21" t="s">
        <v>118</v>
      </c>
      <c r="C69" s="36"/>
      <c r="D69" s="36"/>
      <c r="E69" s="36"/>
      <c r="F69" s="36"/>
      <c r="G69" s="36"/>
      <c r="H69" s="36"/>
      <c r="I69" s="36"/>
    </row>
    <row r="70" spans="2:9">
      <c r="B70" s="312" t="s">
        <v>661</v>
      </c>
      <c r="C70" s="36">
        <v>48.035336858487561</v>
      </c>
      <c r="D70" s="36">
        <v>54.923295860435381</v>
      </c>
      <c r="E70" s="36">
        <v>58.140442920208699</v>
      </c>
      <c r="F70" s="36">
        <v>57.308649059002157</v>
      </c>
      <c r="G70" s="36">
        <v>56.137292145799897</v>
      </c>
      <c r="H70" s="36">
        <v>61.931145082355407</v>
      </c>
      <c r="I70" s="36">
        <v>61.269953155455106</v>
      </c>
    </row>
    <row r="71" spans="2:9">
      <c r="B71" s="312" t="s">
        <v>662</v>
      </c>
      <c r="C71" s="36">
        <v>40.018242485608752</v>
      </c>
      <c r="D71" s="36">
        <v>42.752555551377966</v>
      </c>
      <c r="E71" s="36">
        <v>44.804683862964723</v>
      </c>
      <c r="F71" s="36">
        <v>45.900179548744759</v>
      </c>
      <c r="G71" s="36">
        <v>44.121988947533879</v>
      </c>
      <c r="H71" s="36">
        <v>48.065220052974098</v>
      </c>
      <c r="I71" s="36">
        <v>47.605249045910938</v>
      </c>
    </row>
    <row r="72" spans="2:9">
      <c r="B72" s="312" t="s">
        <v>663</v>
      </c>
      <c r="C72" s="36">
        <v>8.895402861375187</v>
      </c>
      <c r="D72" s="36">
        <v>10.139475222769484</v>
      </c>
      <c r="E72" s="36">
        <v>10.888351545112918</v>
      </c>
      <c r="F72" s="36">
        <v>11.064744359309348</v>
      </c>
      <c r="G72" s="36">
        <v>10.815610450205993</v>
      </c>
      <c r="H72" s="36">
        <v>11.712741847778421</v>
      </c>
      <c r="I72" s="36">
        <v>11.507008500810771</v>
      </c>
    </row>
    <row r="73" spans="2:9">
      <c r="B73" s="312" t="s">
        <v>664</v>
      </c>
      <c r="C73" s="36">
        <v>6.0646499221840964</v>
      </c>
      <c r="D73" s="36">
        <v>6.7770782889047627</v>
      </c>
      <c r="E73" s="36">
        <v>7.034392808931373</v>
      </c>
      <c r="F73" s="36">
        <v>7.19812612548992</v>
      </c>
      <c r="G73" s="36">
        <v>7.0248539850096803</v>
      </c>
      <c r="H73" s="36">
        <v>8.0220738830710925</v>
      </c>
      <c r="I73" s="36">
        <v>7.7404936694347528</v>
      </c>
    </row>
    <row r="74" spans="2:9">
      <c r="B74" s="312" t="s">
        <v>665</v>
      </c>
      <c r="C74" s="36">
        <v>8.384114811272994</v>
      </c>
      <c r="D74" s="36">
        <v>9.3229929503327433</v>
      </c>
      <c r="E74" s="36">
        <v>9.9532297967820789</v>
      </c>
      <c r="F74" s="36">
        <v>9.9104097666042854</v>
      </c>
      <c r="G74" s="36">
        <v>9.9522192623967953</v>
      </c>
      <c r="H74" s="36">
        <v>11.434950621831639</v>
      </c>
      <c r="I74" s="36">
        <v>10.926476012644752</v>
      </c>
    </row>
    <row r="75" spans="2:9">
      <c r="B75" s="312" t="s">
        <v>666</v>
      </c>
      <c r="C75" s="36">
        <v>4.9636229116273842</v>
      </c>
      <c r="D75" s="36">
        <v>5.5237606590968902</v>
      </c>
      <c r="E75" s="36">
        <v>5.839718395417564</v>
      </c>
      <c r="F75" s="36">
        <v>5.5519738003601571</v>
      </c>
      <c r="G75" s="36">
        <v>5.5885494465494139</v>
      </c>
      <c r="H75" s="36">
        <v>6.4317274465435279</v>
      </c>
      <c r="I75" s="36">
        <v>6.0221016166281753</v>
      </c>
    </row>
    <row r="76" spans="2:9">
      <c r="B76" s="312" t="s">
        <v>236</v>
      </c>
      <c r="C76" s="36"/>
      <c r="D76" s="36"/>
      <c r="E76" s="36"/>
      <c r="F76" s="36"/>
      <c r="G76" s="36"/>
      <c r="H76" s="36"/>
      <c r="I76" s="36"/>
    </row>
    <row r="77" spans="2:9">
      <c r="B77" s="21"/>
      <c r="C77" s="36"/>
      <c r="D77" s="36"/>
      <c r="E77" s="36"/>
      <c r="F77" s="36"/>
      <c r="G77" s="36"/>
      <c r="H77" s="36"/>
      <c r="I77" s="36"/>
    </row>
    <row r="78" spans="2:9">
      <c r="B78" s="42" t="s">
        <v>155</v>
      </c>
      <c r="C78" s="36">
        <v>554.07644557293111</v>
      </c>
      <c r="D78" s="36">
        <v>640.78788585009602</v>
      </c>
      <c r="E78" s="36">
        <v>597.13105738370609</v>
      </c>
      <c r="F78" s="36">
        <v>639.74027023551457</v>
      </c>
      <c r="G78" s="36">
        <v>613.79481713794075</v>
      </c>
      <c r="H78" s="36">
        <v>725.63530128567368</v>
      </c>
      <c r="I78" s="36">
        <v>397.01062767972115</v>
      </c>
    </row>
    <row r="79" spans="2:9" ht="15" thickBot="1">
      <c r="B79" s="43" t="s">
        <v>116</v>
      </c>
      <c r="C79" s="23">
        <v>1292.5616395089162</v>
      </c>
      <c r="D79" s="23">
        <v>1376.4408617342181</v>
      </c>
      <c r="E79" s="23">
        <v>1428.031157472728</v>
      </c>
      <c r="F79" s="23">
        <v>1472.8216751407083</v>
      </c>
      <c r="G79" s="23">
        <v>1434.277150300303</v>
      </c>
      <c r="H79" s="23">
        <v>1564.2586687892262</v>
      </c>
      <c r="I79" s="23">
        <v>1696.9932735208754</v>
      </c>
    </row>
    <row r="80" spans="2:9" ht="15" thickTop="1">
      <c r="B80" s="1320" t="s">
        <v>667</v>
      </c>
      <c r="C80" s="1320"/>
      <c r="D80" s="1320"/>
      <c r="E80" s="1320"/>
      <c r="F80" s="1320"/>
      <c r="G80" s="1320"/>
      <c r="H80" s="1320"/>
      <c r="I80" s="1320"/>
    </row>
    <row r="81" spans="2:9">
      <c r="B81"/>
      <c r="C81"/>
      <c r="D81"/>
      <c r="E81"/>
      <c r="F81"/>
      <c r="G81"/>
      <c r="H81" s="906"/>
      <c r="I81" s="906"/>
    </row>
    <row r="82" spans="2:9">
      <c r="B82" s="27"/>
    </row>
    <row r="83" spans="2:9">
      <c r="B83" s="1319" t="s">
        <v>14</v>
      </c>
      <c r="C83" s="1319"/>
      <c r="D83" s="1319"/>
      <c r="E83" s="1319"/>
      <c r="F83" s="1319"/>
      <c r="G83" s="1319"/>
      <c r="H83" s="1319"/>
      <c r="I83" s="1319"/>
    </row>
    <row r="84" spans="2:9">
      <c r="B84" s="13" t="s">
        <v>13</v>
      </c>
    </row>
    <row r="85" spans="2:9">
      <c r="B85" s="26" t="s">
        <v>156</v>
      </c>
    </row>
    <row r="86" spans="2:9">
      <c r="B86" s="18"/>
    </row>
    <row r="87" spans="2:9">
      <c r="B87" s="16"/>
      <c r="C87" s="308">
        <v>2014</v>
      </c>
      <c r="D87" s="308">
        <v>2015</v>
      </c>
      <c r="E87" s="308">
        <v>2016</v>
      </c>
      <c r="F87" s="308">
        <v>2017</v>
      </c>
      <c r="G87" s="308">
        <v>2018</v>
      </c>
      <c r="H87" s="308">
        <v>2019</v>
      </c>
      <c r="I87" s="308">
        <v>2020</v>
      </c>
    </row>
    <row r="88" spans="2:9">
      <c r="B88" s="44" t="s">
        <v>157</v>
      </c>
    </row>
    <row r="89" spans="2:9">
      <c r="B89" s="46" t="s">
        <v>158</v>
      </c>
      <c r="C89" s="313">
        <v>1</v>
      </c>
      <c r="D89" s="313">
        <v>1</v>
      </c>
      <c r="E89" s="313">
        <v>1</v>
      </c>
      <c r="F89" s="313">
        <v>1</v>
      </c>
      <c r="G89" s="313">
        <v>1</v>
      </c>
      <c r="H89" s="313">
        <v>1</v>
      </c>
      <c r="I89" s="313">
        <v>1</v>
      </c>
    </row>
    <row r="90" spans="2:9">
      <c r="B90" s="47" t="s">
        <v>159</v>
      </c>
      <c r="C90" s="86" t="s">
        <v>124</v>
      </c>
      <c r="D90" s="86" t="s">
        <v>124</v>
      </c>
      <c r="E90" s="86" t="s">
        <v>124</v>
      </c>
      <c r="F90" s="86" t="s">
        <v>124</v>
      </c>
      <c r="G90" s="86" t="s">
        <v>124</v>
      </c>
      <c r="H90" s="86" t="s">
        <v>124</v>
      </c>
      <c r="I90" s="86" t="s">
        <v>124</v>
      </c>
    </row>
    <row r="91" spans="2:9">
      <c r="B91" s="47" t="s">
        <v>160</v>
      </c>
      <c r="C91" s="86" t="s">
        <v>124</v>
      </c>
      <c r="D91" s="86" t="s">
        <v>124</v>
      </c>
      <c r="E91" s="86" t="s">
        <v>124</v>
      </c>
      <c r="F91" s="86" t="s">
        <v>124</v>
      </c>
      <c r="G91" s="86" t="s">
        <v>124</v>
      </c>
      <c r="H91" s="86" t="s">
        <v>124</v>
      </c>
      <c r="I91" s="86" t="s">
        <v>124</v>
      </c>
    </row>
    <row r="92" spans="2:9">
      <c r="B92" s="46" t="s">
        <v>161</v>
      </c>
      <c r="C92" s="86" t="s">
        <v>124</v>
      </c>
      <c r="D92" s="86" t="s">
        <v>124</v>
      </c>
      <c r="E92" s="86" t="s">
        <v>124</v>
      </c>
      <c r="F92" s="86" t="s">
        <v>124</v>
      </c>
      <c r="G92" s="86" t="s">
        <v>124</v>
      </c>
      <c r="H92" s="86" t="s">
        <v>124</v>
      </c>
      <c r="I92" s="86" t="s">
        <v>124</v>
      </c>
    </row>
    <row r="93" spans="2:9">
      <c r="B93" s="46"/>
      <c r="C93" s="315"/>
      <c r="D93" s="315"/>
      <c r="E93" s="315"/>
      <c r="F93" s="315"/>
      <c r="G93" s="315"/>
      <c r="H93" s="315"/>
      <c r="I93" s="315"/>
    </row>
    <row r="94" spans="2:9">
      <c r="B94" s="44" t="s">
        <v>501</v>
      </c>
      <c r="C94" s="315"/>
      <c r="D94" s="315"/>
      <c r="E94" s="315"/>
      <c r="F94" s="315"/>
      <c r="G94" s="315"/>
      <c r="H94" s="315"/>
      <c r="I94" s="315"/>
    </row>
    <row r="95" spans="2:9">
      <c r="B95" s="46" t="s">
        <v>163</v>
      </c>
      <c r="C95" s="315">
        <v>15</v>
      </c>
      <c r="D95" s="315">
        <v>16</v>
      </c>
      <c r="E95" s="315">
        <v>17</v>
      </c>
      <c r="F95" s="315">
        <v>16</v>
      </c>
      <c r="G95" s="315">
        <v>15</v>
      </c>
      <c r="H95" s="315">
        <v>15</v>
      </c>
      <c r="I95" s="315">
        <v>15</v>
      </c>
    </row>
    <row r="96" spans="2:9">
      <c r="B96" s="46" t="s">
        <v>158</v>
      </c>
      <c r="C96" s="316">
        <v>821</v>
      </c>
      <c r="D96" s="316">
        <v>834</v>
      </c>
      <c r="E96" s="316">
        <v>827</v>
      </c>
      <c r="F96" s="316">
        <v>797</v>
      </c>
      <c r="G96" s="316">
        <v>774</v>
      </c>
      <c r="H96" s="316">
        <v>755</v>
      </c>
      <c r="I96" s="316">
        <v>693</v>
      </c>
    </row>
    <row r="97" spans="2:9">
      <c r="B97" s="46" t="s">
        <v>165</v>
      </c>
      <c r="C97" s="86" t="s">
        <v>124</v>
      </c>
      <c r="D97" s="86" t="s">
        <v>124</v>
      </c>
      <c r="E97" s="86" t="s">
        <v>124</v>
      </c>
      <c r="F97" s="86" t="s">
        <v>124</v>
      </c>
      <c r="G97" s="86" t="s">
        <v>124</v>
      </c>
      <c r="H97" s="86" t="s">
        <v>124</v>
      </c>
      <c r="I97" s="86" t="s">
        <v>124</v>
      </c>
    </row>
    <row r="98" spans="2:9">
      <c r="B98" s="46" t="s">
        <v>161</v>
      </c>
      <c r="C98" s="86" t="s">
        <v>124</v>
      </c>
      <c r="D98" s="86" t="s">
        <v>124</v>
      </c>
      <c r="E98" s="86" t="s">
        <v>124</v>
      </c>
      <c r="F98" s="86" t="s">
        <v>124</v>
      </c>
      <c r="G98" s="86" t="s">
        <v>124</v>
      </c>
      <c r="H98" s="86" t="s">
        <v>124</v>
      </c>
      <c r="I98" s="86" t="s">
        <v>124</v>
      </c>
    </row>
    <row r="99" spans="2:9">
      <c r="B99" s="46"/>
      <c r="C99" s="317"/>
      <c r="D99" s="317"/>
      <c r="E99" s="317"/>
      <c r="F99" s="317"/>
      <c r="G99" s="317"/>
      <c r="H99" s="317"/>
      <c r="I99" s="317"/>
    </row>
    <row r="100" spans="2:9" ht="26.4">
      <c r="B100" s="49" t="s">
        <v>166</v>
      </c>
      <c r="C100" s="315"/>
      <c r="D100" s="315"/>
      <c r="E100" s="315"/>
      <c r="F100" s="315"/>
      <c r="G100" s="315"/>
      <c r="H100" s="315"/>
      <c r="I100" s="315"/>
    </row>
    <row r="101" spans="2:9">
      <c r="B101" s="46" t="s">
        <v>163</v>
      </c>
      <c r="C101" s="315">
        <v>36</v>
      </c>
      <c r="D101" s="315">
        <v>36</v>
      </c>
      <c r="E101" s="315">
        <v>36</v>
      </c>
      <c r="F101" s="315">
        <v>33</v>
      </c>
      <c r="G101" s="315">
        <v>32</v>
      </c>
      <c r="H101" s="315">
        <v>31</v>
      </c>
      <c r="I101" s="315">
        <v>29</v>
      </c>
    </row>
    <row r="102" spans="2:9">
      <c r="B102" s="46" t="s">
        <v>158</v>
      </c>
      <c r="C102" s="314">
        <v>340</v>
      </c>
      <c r="D102" s="314">
        <v>351.36778115501522</v>
      </c>
      <c r="E102" s="314">
        <v>346</v>
      </c>
      <c r="F102" s="314">
        <v>353</v>
      </c>
      <c r="G102" s="314">
        <v>342</v>
      </c>
      <c r="H102" s="314">
        <v>340</v>
      </c>
      <c r="I102" s="314">
        <v>330</v>
      </c>
    </row>
    <row r="103" spans="2:9">
      <c r="B103" s="46" t="s">
        <v>165</v>
      </c>
      <c r="C103" s="86" t="s">
        <v>124</v>
      </c>
      <c r="D103" s="86" t="s">
        <v>124</v>
      </c>
      <c r="E103" s="86" t="s">
        <v>124</v>
      </c>
      <c r="F103" s="86" t="s">
        <v>124</v>
      </c>
      <c r="G103" s="86" t="s">
        <v>124</v>
      </c>
      <c r="H103" s="86" t="s">
        <v>124</v>
      </c>
      <c r="I103" s="86" t="s">
        <v>124</v>
      </c>
    </row>
    <row r="104" spans="2:9">
      <c r="B104" s="46" t="s">
        <v>161</v>
      </c>
      <c r="C104" s="86" t="s">
        <v>124</v>
      </c>
      <c r="D104" s="86" t="s">
        <v>124</v>
      </c>
      <c r="E104" s="86" t="s">
        <v>124</v>
      </c>
      <c r="F104" s="86" t="s">
        <v>124</v>
      </c>
      <c r="G104" s="86" t="s">
        <v>124</v>
      </c>
      <c r="H104" s="86" t="s">
        <v>124</v>
      </c>
      <c r="I104" s="86" t="s">
        <v>124</v>
      </c>
    </row>
    <row r="105" spans="2:9">
      <c r="B105" s="46"/>
      <c r="C105" s="317"/>
      <c r="D105" s="317"/>
      <c r="E105" s="317"/>
      <c r="F105" s="317"/>
      <c r="G105" s="317"/>
      <c r="H105" s="317"/>
      <c r="I105" s="317"/>
    </row>
    <row r="106" spans="2:9">
      <c r="B106" s="44" t="s">
        <v>167</v>
      </c>
      <c r="C106" s="318"/>
      <c r="D106" s="318"/>
      <c r="E106" s="318"/>
      <c r="F106" s="318"/>
      <c r="G106" s="318"/>
      <c r="H106" s="318"/>
      <c r="I106" s="318"/>
    </row>
    <row r="107" spans="2:9">
      <c r="B107" s="46" t="s">
        <v>163</v>
      </c>
      <c r="C107" s="86" t="s">
        <v>124</v>
      </c>
      <c r="D107" s="86" t="s">
        <v>124</v>
      </c>
      <c r="E107" s="86" t="s">
        <v>124</v>
      </c>
      <c r="F107" s="86" t="s">
        <v>124</v>
      </c>
      <c r="G107" s="86" t="s">
        <v>124</v>
      </c>
      <c r="H107" s="86" t="s">
        <v>124</v>
      </c>
      <c r="I107" s="86" t="s">
        <v>124</v>
      </c>
    </row>
    <row r="108" spans="2:9">
      <c r="B108" s="46" t="s">
        <v>161</v>
      </c>
      <c r="C108" s="86" t="s">
        <v>124</v>
      </c>
      <c r="D108" s="86" t="s">
        <v>124</v>
      </c>
      <c r="E108" s="86" t="s">
        <v>124</v>
      </c>
      <c r="F108" s="86" t="s">
        <v>124</v>
      </c>
      <c r="G108" s="86" t="s">
        <v>124</v>
      </c>
      <c r="H108" s="86" t="s">
        <v>124</v>
      </c>
      <c r="I108" s="86" t="s">
        <v>124</v>
      </c>
    </row>
    <row r="109" spans="2:9" ht="15" thickBot="1">
      <c r="B109" s="53" t="s">
        <v>170</v>
      </c>
      <c r="C109" s="86" t="s">
        <v>124</v>
      </c>
      <c r="D109" s="86" t="s">
        <v>124</v>
      </c>
      <c r="E109" s="86" t="s">
        <v>124</v>
      </c>
      <c r="F109" s="86" t="s">
        <v>124</v>
      </c>
      <c r="G109" s="86" t="s">
        <v>124</v>
      </c>
      <c r="H109" s="86" t="s">
        <v>124</v>
      </c>
      <c r="I109" s="86" t="s">
        <v>124</v>
      </c>
    </row>
    <row r="110" spans="2:9" ht="15" thickTop="1">
      <c r="B110" s="1320" t="s">
        <v>668</v>
      </c>
      <c r="C110" s="1320"/>
      <c r="D110" s="1320"/>
      <c r="E110" s="1320"/>
      <c r="F110" s="1320"/>
      <c r="G110" s="1320"/>
      <c r="H110" s="1320"/>
      <c r="I110" s="1320"/>
    </row>
    <row r="111" spans="2:9">
      <c r="B111" s="1316"/>
      <c r="C111" s="1316"/>
      <c r="D111" s="1316"/>
      <c r="E111" s="1316"/>
      <c r="F111" s="1316"/>
      <c r="G111" s="1316"/>
      <c r="H111" s="1316"/>
      <c r="I111" s="1316"/>
    </row>
    <row r="112" spans="2:9">
      <c r="B112" s="27"/>
    </row>
    <row r="113" spans="2:9">
      <c r="B113" s="1319" t="s">
        <v>17</v>
      </c>
      <c r="C113" s="1319"/>
      <c r="D113" s="1319"/>
      <c r="E113" s="1319"/>
      <c r="F113" s="1319"/>
      <c r="G113" s="1319"/>
      <c r="H113" s="1319"/>
      <c r="I113" s="1319"/>
    </row>
    <row r="114" spans="2:9">
      <c r="B114" s="13" t="s">
        <v>16</v>
      </c>
    </row>
    <row r="115" spans="2:9">
      <c r="B115" s="26" t="s">
        <v>172</v>
      </c>
    </row>
    <row r="116" spans="2:9">
      <c r="B116" s="27"/>
    </row>
    <row r="117" spans="2:9">
      <c r="B117" s="16"/>
      <c r="C117" s="308">
        <v>2014</v>
      </c>
      <c r="D117" s="308">
        <v>2015</v>
      </c>
      <c r="E117" s="308">
        <v>2016</v>
      </c>
      <c r="F117" s="308">
        <v>2017</v>
      </c>
      <c r="G117" s="308">
        <v>2018</v>
      </c>
      <c r="H117" s="308">
        <v>2019</v>
      </c>
      <c r="I117" s="308">
        <v>2020</v>
      </c>
    </row>
    <row r="118" spans="2:9">
      <c r="B118" s="212" t="s">
        <v>173</v>
      </c>
    </row>
    <row r="119" spans="2:9">
      <c r="B119" s="213" t="s">
        <v>174</v>
      </c>
      <c r="C119" s="48">
        <v>5583168</v>
      </c>
      <c r="D119" s="48">
        <v>5757924</v>
      </c>
      <c r="E119" s="48">
        <v>5785791</v>
      </c>
      <c r="F119" s="48">
        <v>5842526</v>
      </c>
      <c r="G119" s="48">
        <v>6039142</v>
      </c>
      <c r="H119" s="48">
        <v>5709944</v>
      </c>
      <c r="I119" s="48">
        <v>6045921</v>
      </c>
    </row>
    <row r="120" spans="2:9">
      <c r="B120" s="213" t="s">
        <v>175</v>
      </c>
      <c r="C120" s="48">
        <v>5583168</v>
      </c>
      <c r="D120" s="48">
        <v>5757924</v>
      </c>
      <c r="E120" s="48">
        <v>5785791</v>
      </c>
      <c r="F120" s="48">
        <v>5842526</v>
      </c>
      <c r="G120" s="48">
        <v>6039142</v>
      </c>
      <c r="H120" s="48">
        <v>5709944</v>
      </c>
      <c r="I120" s="48">
        <v>6045921</v>
      </c>
    </row>
    <row r="121" spans="2:9">
      <c r="B121" s="213" t="s">
        <v>176</v>
      </c>
      <c r="C121" s="86" t="s">
        <v>124</v>
      </c>
      <c r="D121" s="86" t="s">
        <v>124</v>
      </c>
      <c r="E121" s="86" t="s">
        <v>124</v>
      </c>
      <c r="F121" s="86" t="s">
        <v>124</v>
      </c>
      <c r="G121" s="86" t="s">
        <v>124</v>
      </c>
      <c r="H121" s="86" t="s">
        <v>124</v>
      </c>
      <c r="I121" s="86" t="s">
        <v>124</v>
      </c>
    </row>
    <row r="122" spans="2:9">
      <c r="B122" s="213" t="s">
        <v>177</v>
      </c>
      <c r="C122" s="48">
        <v>1952527</v>
      </c>
      <c r="D122" s="48">
        <v>2272666</v>
      </c>
      <c r="E122" s="48">
        <v>2456983</v>
      </c>
      <c r="F122" s="48">
        <v>2395141</v>
      </c>
      <c r="G122" s="48">
        <v>2611232</v>
      </c>
      <c r="H122" s="48">
        <v>2719504</v>
      </c>
      <c r="I122" s="48">
        <v>2446768</v>
      </c>
    </row>
    <row r="123" spans="2:9">
      <c r="B123" s="213" t="s">
        <v>178</v>
      </c>
      <c r="C123" s="48">
        <v>788407</v>
      </c>
      <c r="D123" s="48">
        <v>1490619</v>
      </c>
      <c r="E123" s="48">
        <v>196251</v>
      </c>
      <c r="F123" s="48">
        <v>335965</v>
      </c>
      <c r="G123" s="48">
        <v>189874</v>
      </c>
      <c r="H123" s="48">
        <v>130767</v>
      </c>
      <c r="I123" s="48">
        <v>71692</v>
      </c>
    </row>
    <row r="124" spans="2:9" ht="26.4">
      <c r="B124" s="214" t="s">
        <v>179</v>
      </c>
      <c r="C124" s="48">
        <v>788407</v>
      </c>
      <c r="D124" s="48">
        <v>1490619</v>
      </c>
      <c r="E124" s="48">
        <v>196251</v>
      </c>
      <c r="F124" s="48">
        <v>335965</v>
      </c>
      <c r="G124" s="48">
        <v>189874</v>
      </c>
      <c r="H124" s="48">
        <v>130767</v>
      </c>
      <c r="I124" s="48">
        <v>71692</v>
      </c>
    </row>
    <row r="125" spans="2:9">
      <c r="B125" s="215" t="s">
        <v>180</v>
      </c>
      <c r="C125" s="48"/>
      <c r="D125" s="48"/>
      <c r="E125" s="48"/>
      <c r="F125" s="48"/>
      <c r="G125" s="48"/>
      <c r="H125" s="48"/>
      <c r="I125" s="48"/>
    </row>
    <row r="126" spans="2:9" ht="26.4">
      <c r="B126" s="214" t="s">
        <v>181</v>
      </c>
      <c r="C126" s="203">
        <v>8324102</v>
      </c>
      <c r="D126" s="203">
        <v>9521209</v>
      </c>
      <c r="E126" s="203">
        <v>8439025</v>
      </c>
      <c r="F126" s="203">
        <v>8573632</v>
      </c>
      <c r="G126" s="203">
        <v>8840248</v>
      </c>
      <c r="H126" s="203">
        <v>8560215</v>
      </c>
      <c r="I126" s="203">
        <v>8564381</v>
      </c>
    </row>
    <row r="127" spans="2:9">
      <c r="B127" s="213" t="s">
        <v>182</v>
      </c>
      <c r="C127" s="48"/>
      <c r="D127" s="48"/>
      <c r="E127" s="48"/>
      <c r="F127" s="48"/>
      <c r="G127" s="48"/>
      <c r="H127" s="48"/>
      <c r="I127" s="48"/>
    </row>
    <row r="128" spans="2:9">
      <c r="B128" s="213"/>
      <c r="C128" s="48"/>
      <c r="D128" s="48"/>
      <c r="E128" s="48"/>
      <c r="F128" s="48"/>
      <c r="G128" s="48"/>
      <c r="H128" s="48"/>
      <c r="I128" s="48"/>
    </row>
    <row r="129" spans="2:9">
      <c r="B129" s="216" t="s">
        <v>183</v>
      </c>
      <c r="C129" s="48"/>
      <c r="D129" s="48"/>
      <c r="E129" s="48"/>
      <c r="F129" s="48"/>
      <c r="G129" s="48"/>
      <c r="H129" s="48"/>
      <c r="I129" s="48"/>
    </row>
    <row r="130" spans="2:9">
      <c r="B130" s="213" t="s">
        <v>184</v>
      </c>
      <c r="C130" s="48"/>
      <c r="D130" s="48"/>
      <c r="E130" s="48"/>
      <c r="F130" s="48"/>
      <c r="G130" s="48"/>
      <c r="H130" s="48"/>
      <c r="I130" s="48"/>
    </row>
    <row r="131" spans="2:9">
      <c r="B131" s="217" t="s">
        <v>118</v>
      </c>
      <c r="C131" s="48"/>
      <c r="D131" s="48"/>
      <c r="E131" s="48"/>
      <c r="F131" s="48"/>
      <c r="G131" s="48"/>
      <c r="H131" s="48"/>
      <c r="I131" s="48"/>
    </row>
    <row r="132" spans="2:9">
      <c r="B132" s="218" t="s">
        <v>185</v>
      </c>
      <c r="C132" s="48">
        <v>2346</v>
      </c>
      <c r="D132" s="48">
        <v>2454</v>
      </c>
      <c r="E132" s="48">
        <v>2647</v>
      </c>
      <c r="F132" s="48">
        <v>2592</v>
      </c>
      <c r="G132" s="48">
        <v>2682</v>
      </c>
      <c r="H132" s="48">
        <v>2809</v>
      </c>
      <c r="I132" s="48">
        <v>2695</v>
      </c>
    </row>
    <row r="133" spans="2:9">
      <c r="B133" s="218" t="s">
        <v>186</v>
      </c>
      <c r="C133" s="86" t="s">
        <v>124</v>
      </c>
      <c r="D133" s="86" t="s">
        <v>124</v>
      </c>
      <c r="E133" s="86" t="s">
        <v>124</v>
      </c>
      <c r="F133" s="86" t="s">
        <v>124</v>
      </c>
      <c r="G133" s="86" t="s">
        <v>124</v>
      </c>
      <c r="H133" s="86" t="s">
        <v>124</v>
      </c>
      <c r="I133" s="86" t="s">
        <v>124</v>
      </c>
    </row>
    <row r="134" spans="2:9">
      <c r="B134" s="213" t="s">
        <v>187</v>
      </c>
      <c r="C134" s="86" t="s">
        <v>124</v>
      </c>
      <c r="D134" s="86" t="s">
        <v>124</v>
      </c>
      <c r="E134" s="86" t="s">
        <v>124</v>
      </c>
      <c r="F134" s="86" t="s">
        <v>124</v>
      </c>
      <c r="G134" s="86" t="s">
        <v>124</v>
      </c>
      <c r="H134" s="86" t="s">
        <v>124</v>
      </c>
      <c r="I134" s="86" t="s">
        <v>124</v>
      </c>
    </row>
    <row r="135" spans="2:9">
      <c r="B135" s="213"/>
      <c r="C135" s="48"/>
      <c r="D135" s="48"/>
      <c r="E135" s="48"/>
      <c r="F135" s="48"/>
      <c r="G135" s="48"/>
      <c r="H135" s="48"/>
      <c r="I135" s="48"/>
    </row>
    <row r="136" spans="2:9">
      <c r="B136" s="213" t="s">
        <v>188</v>
      </c>
      <c r="C136" s="48"/>
      <c r="D136" s="48"/>
      <c r="E136" s="48"/>
      <c r="F136" s="48"/>
      <c r="G136" s="48"/>
      <c r="H136" s="48"/>
      <c r="I136" s="48"/>
    </row>
    <row r="137" spans="2:9">
      <c r="B137" s="218" t="s">
        <v>189</v>
      </c>
      <c r="C137" s="203">
        <v>147905</v>
      </c>
      <c r="D137" s="203">
        <v>146646</v>
      </c>
      <c r="E137" s="203">
        <v>170400</v>
      </c>
      <c r="F137" s="203">
        <v>176600</v>
      </c>
      <c r="G137" s="203">
        <v>175800</v>
      </c>
      <c r="H137" s="203">
        <v>175800</v>
      </c>
      <c r="I137" s="203">
        <v>191710.99999999997</v>
      </c>
    </row>
    <row r="138" spans="2:9">
      <c r="B138" s="213" t="s">
        <v>504</v>
      </c>
      <c r="C138" s="86" t="s">
        <v>124</v>
      </c>
      <c r="D138" s="86" t="s">
        <v>124</v>
      </c>
      <c r="E138" s="86" t="s">
        <v>124</v>
      </c>
      <c r="F138" s="86" t="s">
        <v>124</v>
      </c>
      <c r="G138" s="86" t="s">
        <v>124</v>
      </c>
      <c r="H138" s="86" t="s">
        <v>124</v>
      </c>
      <c r="I138" s="86" t="s">
        <v>124</v>
      </c>
    </row>
    <row r="139" spans="2:9">
      <c r="B139" s="75" t="s">
        <v>190</v>
      </c>
      <c r="C139" s="86" t="s">
        <v>124</v>
      </c>
      <c r="D139" s="86" t="s">
        <v>124</v>
      </c>
      <c r="E139" s="86" t="s">
        <v>124</v>
      </c>
      <c r="F139" s="86" t="s">
        <v>124</v>
      </c>
      <c r="G139" s="86" t="s">
        <v>124</v>
      </c>
      <c r="H139" s="86" t="s">
        <v>124</v>
      </c>
      <c r="I139" s="86" t="s">
        <v>124</v>
      </c>
    </row>
    <row r="140" spans="2:9">
      <c r="B140" s="213" t="s">
        <v>191</v>
      </c>
      <c r="C140" s="86" t="s">
        <v>124</v>
      </c>
      <c r="D140" s="86" t="s">
        <v>124</v>
      </c>
      <c r="E140" s="86" t="s">
        <v>124</v>
      </c>
      <c r="F140" s="86" t="s">
        <v>124</v>
      </c>
      <c r="G140" s="86" t="s">
        <v>124</v>
      </c>
      <c r="H140" s="86" t="s">
        <v>124</v>
      </c>
      <c r="I140" s="86" t="s">
        <v>124</v>
      </c>
    </row>
    <row r="141" spans="2:9">
      <c r="B141" s="213" t="s">
        <v>192</v>
      </c>
      <c r="C141" s="48">
        <v>6</v>
      </c>
      <c r="D141" s="48">
        <v>6</v>
      </c>
      <c r="E141" s="48">
        <v>6</v>
      </c>
      <c r="F141" s="48">
        <v>6</v>
      </c>
      <c r="G141" s="48">
        <v>6</v>
      </c>
      <c r="H141" s="48">
        <v>6</v>
      </c>
      <c r="I141" s="48">
        <v>6</v>
      </c>
    </row>
    <row r="142" spans="2:9">
      <c r="B142" s="214" t="s">
        <v>193</v>
      </c>
      <c r="C142" s="86" t="s">
        <v>124</v>
      </c>
      <c r="D142" s="86" t="s">
        <v>124</v>
      </c>
      <c r="E142" s="86" t="s">
        <v>124</v>
      </c>
      <c r="F142" s="86" t="s">
        <v>124</v>
      </c>
      <c r="G142" s="86" t="s">
        <v>124</v>
      </c>
      <c r="H142" s="86" t="s">
        <v>124</v>
      </c>
      <c r="I142" s="86" t="s">
        <v>124</v>
      </c>
    </row>
    <row r="143" spans="2:9" ht="15" thickBot="1">
      <c r="B143" s="219" t="s">
        <v>194</v>
      </c>
      <c r="C143" s="86" t="s">
        <v>124</v>
      </c>
      <c r="D143" s="86" t="s">
        <v>124</v>
      </c>
      <c r="E143" s="86" t="s">
        <v>124</v>
      </c>
      <c r="F143" s="86" t="s">
        <v>124</v>
      </c>
      <c r="G143" s="86" t="s">
        <v>124</v>
      </c>
      <c r="H143" s="86" t="s">
        <v>124</v>
      </c>
      <c r="I143" s="86" t="s">
        <v>124</v>
      </c>
    </row>
    <row r="144" spans="2:9" ht="15" thickTop="1">
      <c r="B144" s="1320" t="s">
        <v>669</v>
      </c>
      <c r="C144" s="1320"/>
      <c r="D144" s="1320"/>
      <c r="E144" s="1320"/>
      <c r="F144" s="1320"/>
      <c r="G144" s="1320"/>
      <c r="H144" s="1320"/>
      <c r="I144" s="1320"/>
    </row>
    <row r="145" spans="2:9">
      <c r="B145" s="1316"/>
      <c r="C145" s="1316"/>
      <c r="D145" s="1316"/>
      <c r="E145" s="1316"/>
      <c r="F145" s="1316"/>
      <c r="G145" s="1316"/>
      <c r="H145" s="1316"/>
      <c r="I145" s="1316"/>
    </row>
    <row r="146" spans="2:9">
      <c r="B146" s="27"/>
    </row>
    <row r="147" spans="2:9">
      <c r="B147" s="1319" t="s">
        <v>19</v>
      </c>
      <c r="C147" s="1319"/>
      <c r="D147" s="1319"/>
      <c r="E147" s="1319"/>
      <c r="F147" s="1319"/>
      <c r="G147" s="1319"/>
      <c r="H147" s="1319"/>
      <c r="I147" s="1319"/>
    </row>
    <row r="148" spans="2:9">
      <c r="B148" s="13" t="s">
        <v>18</v>
      </c>
    </row>
    <row r="149" spans="2:9">
      <c r="B149" s="26" t="s">
        <v>196</v>
      </c>
    </row>
    <row r="150" spans="2:9">
      <c r="B150" s="27"/>
    </row>
    <row r="151" spans="2:9">
      <c r="B151" s="16"/>
      <c r="C151" s="308">
        <v>2014</v>
      </c>
      <c r="D151" s="308">
        <v>2015</v>
      </c>
      <c r="E151" s="308">
        <v>2016</v>
      </c>
      <c r="F151" s="308">
        <v>2017</v>
      </c>
      <c r="G151" s="308">
        <v>2018</v>
      </c>
      <c r="H151" s="308">
        <v>2019</v>
      </c>
      <c r="I151" s="308">
        <v>2020</v>
      </c>
    </row>
    <row r="152" spans="2:9">
      <c r="B152" s="44" t="s">
        <v>197</v>
      </c>
    </row>
    <row r="153" spans="2:9">
      <c r="B153" s="103" t="s">
        <v>198</v>
      </c>
      <c r="C153" s="319">
        <f>C155</f>
        <v>22838.452000000001</v>
      </c>
      <c r="D153" s="319">
        <f t="shared" ref="D153:I153" si="0">D155</f>
        <v>77708.129000000001</v>
      </c>
      <c r="E153" s="319">
        <f t="shared" si="0"/>
        <v>86845.334749999995</v>
      </c>
      <c r="F153" s="319">
        <f t="shared" si="0"/>
        <v>117803.84906063467</v>
      </c>
      <c r="G153" s="319">
        <f t="shared" si="0"/>
        <v>126195.56600000001</v>
      </c>
      <c r="H153" s="319">
        <f t="shared" si="0"/>
        <v>161672.31139204543</v>
      </c>
      <c r="I153" s="319">
        <f t="shared" si="0"/>
        <v>232065.06</v>
      </c>
    </row>
    <row r="154" spans="2:9">
      <c r="B154" s="220" t="s">
        <v>199</v>
      </c>
      <c r="C154" s="86" t="s">
        <v>124</v>
      </c>
      <c r="D154" s="86" t="s">
        <v>124</v>
      </c>
      <c r="E154" s="86" t="s">
        <v>124</v>
      </c>
      <c r="F154" s="86" t="s">
        <v>124</v>
      </c>
      <c r="G154" s="86" t="s">
        <v>124</v>
      </c>
      <c r="H154" s="86" t="s">
        <v>124</v>
      </c>
      <c r="I154" s="86" t="s">
        <v>124</v>
      </c>
    </row>
    <row r="155" spans="2:9">
      <c r="B155" s="220" t="s">
        <v>773</v>
      </c>
      <c r="C155" s="319">
        <v>22838.452000000001</v>
      </c>
      <c r="D155" s="319">
        <v>77708.129000000001</v>
      </c>
      <c r="E155" s="319">
        <v>86845.334749999995</v>
      </c>
      <c r="F155" s="319">
        <v>117803.84906063467</v>
      </c>
      <c r="G155" s="319">
        <v>126195.56600000001</v>
      </c>
      <c r="H155" s="319">
        <v>161672.31139204543</v>
      </c>
      <c r="I155" s="319">
        <v>232065.06</v>
      </c>
    </row>
    <row r="156" spans="2:9">
      <c r="B156" s="221" t="s">
        <v>774</v>
      </c>
      <c r="C156" s="319">
        <v>14616.853211191088</v>
      </c>
      <c r="D156" s="319">
        <v>45835.081999999995</v>
      </c>
      <c r="E156" s="319">
        <v>52545.07425000002</v>
      </c>
      <c r="F156" s="319">
        <v>32973.781439365324</v>
      </c>
      <c r="G156" s="319">
        <v>26776.901999999987</v>
      </c>
      <c r="H156" s="319">
        <v>16561.403607954562</v>
      </c>
      <c r="I156" s="319">
        <v>19779.381999999983</v>
      </c>
    </row>
    <row r="157" spans="2:9">
      <c r="B157" s="93" t="s">
        <v>202</v>
      </c>
      <c r="C157" s="319">
        <v>253361.64500000002</v>
      </c>
      <c r="D157" s="319">
        <v>298166.21911821258</v>
      </c>
      <c r="E157" s="319">
        <v>351290.18800000002</v>
      </c>
      <c r="F157" s="319">
        <v>377188.43949999998</v>
      </c>
      <c r="G157" s="319">
        <v>403697.08999999997</v>
      </c>
      <c r="H157" s="319">
        <v>517319.147</v>
      </c>
      <c r="I157" s="319">
        <v>397726.11200000002</v>
      </c>
    </row>
    <row r="158" spans="2:9">
      <c r="B158" s="220" t="s">
        <v>203</v>
      </c>
      <c r="C158" s="319">
        <v>163877.20000000001</v>
      </c>
      <c r="D158" s="319">
        <v>198912.6</v>
      </c>
      <c r="E158" s="319">
        <v>243800.1</v>
      </c>
      <c r="F158" s="319">
        <v>244643.9</v>
      </c>
      <c r="G158" s="319">
        <v>261929.30900000001</v>
      </c>
      <c r="H158" s="319">
        <v>340703.11599999998</v>
      </c>
      <c r="I158" s="319">
        <v>270697.39600000001</v>
      </c>
    </row>
    <row r="159" spans="2:9">
      <c r="B159" s="220" t="s">
        <v>204</v>
      </c>
      <c r="C159" s="86" t="s">
        <v>124</v>
      </c>
      <c r="D159" s="86" t="s">
        <v>124</v>
      </c>
      <c r="E159" s="86" t="s">
        <v>124</v>
      </c>
      <c r="F159" s="86" t="s">
        <v>124</v>
      </c>
      <c r="G159" s="86" t="s">
        <v>124</v>
      </c>
      <c r="H159" s="86" t="s">
        <v>124</v>
      </c>
      <c r="I159" s="86" t="s">
        <v>124</v>
      </c>
    </row>
    <row r="160" spans="2:9">
      <c r="B160" s="220" t="s">
        <v>205</v>
      </c>
      <c r="C160" s="319">
        <v>89484.4</v>
      </c>
      <c r="D160" s="319">
        <v>99253.6</v>
      </c>
      <c r="E160" s="319">
        <v>119878.81</v>
      </c>
      <c r="F160" s="319">
        <v>132544.53950000001</v>
      </c>
      <c r="G160" s="319">
        <v>141767.78099999999</v>
      </c>
      <c r="H160" s="319">
        <v>176616.03099999999</v>
      </c>
      <c r="I160" s="319">
        <v>127028.716</v>
      </c>
    </row>
    <row r="161" spans="2:9">
      <c r="B161" s="93" t="s">
        <v>206</v>
      </c>
      <c r="C161" s="86" t="s">
        <v>124</v>
      </c>
      <c r="D161" s="86" t="s">
        <v>124</v>
      </c>
      <c r="E161" s="86" t="s">
        <v>124</v>
      </c>
      <c r="F161" s="86" t="s">
        <v>124</v>
      </c>
      <c r="G161" s="86" t="s">
        <v>124</v>
      </c>
      <c r="H161" s="86" t="s">
        <v>124</v>
      </c>
      <c r="I161" s="86" t="s">
        <v>124</v>
      </c>
    </row>
    <row r="162" spans="2:9">
      <c r="B162" s="93" t="s">
        <v>207</v>
      </c>
      <c r="C162" s="319">
        <f>C163+C166</f>
        <v>13462.040579431916</v>
      </c>
      <c r="D162" s="319">
        <f t="shared" ref="D162:H162" si="1">D163+D166</f>
        <v>11980.464154671012</v>
      </c>
      <c r="E162" s="319">
        <f t="shared" si="1"/>
        <v>11062.181</v>
      </c>
      <c r="F162" s="319">
        <f t="shared" si="1"/>
        <v>7309.1570000000002</v>
      </c>
      <c r="G162" s="319">
        <f t="shared" si="1"/>
        <v>7404.1506732709377</v>
      </c>
      <c r="H162" s="319">
        <f t="shared" si="1"/>
        <v>6210.6509999999998</v>
      </c>
      <c r="I162" s="319">
        <f>I163+I166</f>
        <v>4531.3360000000002</v>
      </c>
    </row>
    <row r="163" spans="2:9">
      <c r="B163" s="95" t="s">
        <v>672</v>
      </c>
      <c r="C163" s="319">
        <v>4336.6090000000004</v>
      </c>
      <c r="D163" s="319">
        <v>4170.7529999999997</v>
      </c>
      <c r="E163" s="319">
        <v>3598.3629999999998</v>
      </c>
      <c r="F163" s="319">
        <v>2776.6630000000005</v>
      </c>
      <c r="G163" s="319">
        <v>1576.8000000000002</v>
      </c>
      <c r="H163" s="319">
        <v>1183.9880000000001</v>
      </c>
      <c r="I163" s="319">
        <v>768.49</v>
      </c>
    </row>
    <row r="164" spans="2:9">
      <c r="B164" s="37" t="s">
        <v>673</v>
      </c>
      <c r="C164" s="319">
        <v>3647.114</v>
      </c>
      <c r="D164" s="319">
        <v>3537.7640000000001</v>
      </c>
      <c r="E164" s="319">
        <v>3067.77</v>
      </c>
      <c r="F164" s="319">
        <v>2373.8560000000002</v>
      </c>
      <c r="G164" s="319">
        <v>1295.6500000000001</v>
      </c>
      <c r="H164" s="319">
        <v>973.024</v>
      </c>
      <c r="I164" s="319">
        <v>654.30600000000004</v>
      </c>
    </row>
    <row r="165" spans="2:9">
      <c r="B165" s="37" t="s">
        <v>674</v>
      </c>
      <c r="C165" s="319">
        <v>682.34400000000005</v>
      </c>
      <c r="D165" s="319">
        <v>626.69100000000003</v>
      </c>
      <c r="E165" s="319">
        <v>525.25199999999995</v>
      </c>
      <c r="F165" s="319">
        <v>402.80700000000002</v>
      </c>
      <c r="G165" s="319">
        <v>281.14999999999998</v>
      </c>
      <c r="H165" s="319">
        <v>210.964</v>
      </c>
      <c r="I165" s="319">
        <v>114.184</v>
      </c>
    </row>
    <row r="166" spans="2:9">
      <c r="B166" s="95" t="s">
        <v>675</v>
      </c>
      <c r="C166" s="319">
        <v>9125.4315794319155</v>
      </c>
      <c r="D166" s="319">
        <v>7809.7111546710112</v>
      </c>
      <c r="E166" s="319">
        <v>7463.8180000000002</v>
      </c>
      <c r="F166" s="319">
        <v>4532.4939999999997</v>
      </c>
      <c r="G166" s="319">
        <v>5827.3506732709375</v>
      </c>
      <c r="H166" s="319">
        <v>5026.6629999999996</v>
      </c>
      <c r="I166" s="319">
        <v>3762.846</v>
      </c>
    </row>
    <row r="167" spans="2:9">
      <c r="B167" s="37" t="s">
        <v>673</v>
      </c>
      <c r="C167" s="319">
        <v>8285.779526730923</v>
      </c>
      <c r="D167" s="319">
        <v>7106.8371507506208</v>
      </c>
      <c r="E167" s="319">
        <v>6792.07438</v>
      </c>
      <c r="F167" s="319">
        <v>4090.8229999999999</v>
      </c>
      <c r="G167" s="319">
        <v>5382.0086732709378</v>
      </c>
      <c r="H167" s="319">
        <v>4692.3159999999998</v>
      </c>
      <c r="I167" s="319">
        <v>3521.2150000000001</v>
      </c>
    </row>
    <row r="168" spans="2:9">
      <c r="B168" s="37" t="s">
        <v>674</v>
      </c>
      <c r="C168" s="319">
        <v>839.65205270099239</v>
      </c>
      <c r="D168" s="319">
        <v>702.87400392039103</v>
      </c>
      <c r="E168" s="319">
        <v>671.74361999999996</v>
      </c>
      <c r="F168" s="319">
        <v>441.67099999999999</v>
      </c>
      <c r="G168" s="319">
        <v>445.34199999999998</v>
      </c>
      <c r="H168" s="319">
        <v>334.34699999999998</v>
      </c>
      <c r="I168" s="319">
        <v>241.631</v>
      </c>
    </row>
    <row r="169" spans="2:9">
      <c r="B169" s="103" t="s">
        <v>208</v>
      </c>
      <c r="C169" s="86" t="s">
        <v>124</v>
      </c>
      <c r="D169" s="86" t="s">
        <v>124</v>
      </c>
      <c r="E169" s="86" t="s">
        <v>124</v>
      </c>
      <c r="F169" s="86" t="s">
        <v>124</v>
      </c>
      <c r="G169" s="86" t="s">
        <v>124</v>
      </c>
      <c r="H169" s="86" t="s">
        <v>124</v>
      </c>
      <c r="I169" s="86"/>
    </row>
    <row r="170" spans="2:9">
      <c r="B170" s="103"/>
      <c r="C170" s="36"/>
      <c r="D170" s="36"/>
      <c r="E170" s="36"/>
      <c r="F170" s="36"/>
      <c r="G170" s="36"/>
      <c r="H170" s="36"/>
      <c r="I170" s="36"/>
    </row>
    <row r="171" spans="2:9">
      <c r="B171" s="103" t="s">
        <v>209</v>
      </c>
      <c r="C171" s="319">
        <v>304278.99079062301</v>
      </c>
      <c r="D171" s="319">
        <v>433689.89427288366</v>
      </c>
      <c r="E171" s="319">
        <v>501742.77800000011</v>
      </c>
      <c r="F171" s="319">
        <v>535275.22699999996</v>
      </c>
      <c r="G171" s="319">
        <v>564073.708673271</v>
      </c>
      <c r="H171" s="319">
        <v>701763.51299999992</v>
      </c>
      <c r="I171" s="319">
        <f>+I155+I156+I157+I163+I166</f>
        <v>654101.89</v>
      </c>
    </row>
    <row r="172" spans="2:9">
      <c r="B172" s="222" t="s">
        <v>210</v>
      </c>
      <c r="C172" s="86" t="s">
        <v>124</v>
      </c>
      <c r="D172" s="86" t="s">
        <v>124</v>
      </c>
      <c r="E172" s="86" t="s">
        <v>124</v>
      </c>
      <c r="F172" s="86" t="s">
        <v>124</v>
      </c>
      <c r="G172" s="86" t="s">
        <v>124</v>
      </c>
      <c r="H172" s="86" t="s">
        <v>124</v>
      </c>
      <c r="I172" s="86" t="s">
        <v>124</v>
      </c>
    </row>
    <row r="173" spans="2:9">
      <c r="B173" s="222"/>
      <c r="C173" s="319"/>
      <c r="D173" s="319"/>
      <c r="E173" s="319"/>
      <c r="F173" s="319"/>
      <c r="G173" s="319"/>
      <c r="H173" s="319"/>
      <c r="I173" s="319"/>
    </row>
    <row r="174" spans="2:9">
      <c r="B174" s="103" t="s">
        <v>211</v>
      </c>
      <c r="C174" s="86" t="s">
        <v>124</v>
      </c>
      <c r="D174" s="86" t="s">
        <v>124</v>
      </c>
      <c r="E174" s="86" t="s">
        <v>124</v>
      </c>
      <c r="F174" s="86" t="s">
        <v>124</v>
      </c>
      <c r="G174" s="86" t="s">
        <v>124</v>
      </c>
      <c r="H174" s="86" t="s">
        <v>124</v>
      </c>
      <c r="I174" s="86" t="s">
        <v>124</v>
      </c>
    </row>
    <row r="175" spans="2:9">
      <c r="B175" s="103"/>
      <c r="C175" s="320"/>
      <c r="D175" s="320"/>
      <c r="E175" s="320"/>
      <c r="F175" s="320"/>
      <c r="G175" s="320"/>
      <c r="H175" s="320"/>
      <c r="I175" s="320"/>
    </row>
    <row r="176" spans="2:9">
      <c r="B176" s="44" t="s">
        <v>212</v>
      </c>
      <c r="C176" s="321"/>
      <c r="D176" s="321"/>
      <c r="E176" s="321"/>
      <c r="F176" s="321"/>
      <c r="G176" s="321"/>
      <c r="H176" s="321"/>
      <c r="I176" s="321"/>
    </row>
    <row r="177" spans="2:9">
      <c r="B177" s="103" t="s">
        <v>213</v>
      </c>
      <c r="C177" s="321">
        <v>134934.75599999999</v>
      </c>
      <c r="D177" s="321">
        <v>150832.91099999999</v>
      </c>
      <c r="E177" s="321">
        <v>159336.75899999999</v>
      </c>
      <c r="F177" s="321">
        <v>149248.31</v>
      </c>
      <c r="G177" s="321">
        <v>162143.84999999998</v>
      </c>
      <c r="H177" s="321">
        <v>152682.29500000001</v>
      </c>
      <c r="I177" s="321">
        <v>116035.37100000001</v>
      </c>
    </row>
    <row r="178" spans="2:9">
      <c r="B178" s="222" t="s">
        <v>214</v>
      </c>
      <c r="C178" s="321">
        <v>134242.677</v>
      </c>
      <c r="D178" s="321">
        <v>149983.693</v>
      </c>
      <c r="E178" s="321">
        <v>157760.93299999999</v>
      </c>
      <c r="F178" s="321">
        <v>147286.35399999999</v>
      </c>
      <c r="G178" s="321">
        <v>159769.54799999998</v>
      </c>
      <c r="H178" s="321">
        <v>150694.56400000001</v>
      </c>
      <c r="I178" s="321">
        <v>114247.87700000001</v>
      </c>
    </row>
    <row r="179" spans="2:9">
      <c r="B179" s="222" t="s">
        <v>215</v>
      </c>
      <c r="C179" s="321">
        <v>692.07899999999995</v>
      </c>
      <c r="D179" s="321">
        <v>849.21799999999996</v>
      </c>
      <c r="E179" s="321">
        <v>1575.826</v>
      </c>
      <c r="F179" s="321">
        <v>1961.9559999999999</v>
      </c>
      <c r="G179" s="321">
        <v>2374.3020000000001</v>
      </c>
      <c r="H179" s="321">
        <v>1987.731</v>
      </c>
      <c r="I179" s="321">
        <v>1787.4939999999999</v>
      </c>
    </row>
    <row r="180" spans="2:9">
      <c r="B180" s="103" t="s">
        <v>216</v>
      </c>
      <c r="C180" s="321">
        <v>240668.60199999998</v>
      </c>
      <c r="D180" s="321">
        <v>268377.18599999999</v>
      </c>
      <c r="E180" s="321">
        <v>320700</v>
      </c>
      <c r="F180" s="321">
        <v>347643.80199999997</v>
      </c>
      <c r="G180" s="321">
        <v>389463.79000000004</v>
      </c>
      <c r="H180" s="321">
        <v>434200</v>
      </c>
      <c r="I180" s="321">
        <v>365927.60600000003</v>
      </c>
    </row>
    <row r="181" spans="2:9">
      <c r="B181" s="103" t="s">
        <v>206</v>
      </c>
      <c r="C181" s="86" t="s">
        <v>124</v>
      </c>
      <c r="D181" s="86" t="s">
        <v>124</v>
      </c>
      <c r="E181" s="86" t="s">
        <v>124</v>
      </c>
      <c r="F181" s="86" t="s">
        <v>124</v>
      </c>
      <c r="G181" s="86" t="s">
        <v>124</v>
      </c>
      <c r="H181" s="86" t="s">
        <v>124</v>
      </c>
      <c r="I181" s="86" t="s">
        <v>124</v>
      </c>
    </row>
    <row r="182" spans="2:9">
      <c r="B182" s="222" t="s">
        <v>217</v>
      </c>
      <c r="C182" s="86" t="s">
        <v>124</v>
      </c>
      <c r="D182" s="86" t="s">
        <v>124</v>
      </c>
      <c r="E182" s="86" t="s">
        <v>124</v>
      </c>
      <c r="F182" s="86" t="s">
        <v>124</v>
      </c>
      <c r="G182" s="86" t="s">
        <v>124</v>
      </c>
      <c r="H182" s="86" t="s">
        <v>124</v>
      </c>
      <c r="I182" s="86" t="s">
        <v>124</v>
      </c>
    </row>
    <row r="183" spans="2:9">
      <c r="B183" s="222" t="s">
        <v>218</v>
      </c>
      <c r="C183" s="86" t="s">
        <v>124</v>
      </c>
      <c r="D183" s="86" t="s">
        <v>124</v>
      </c>
      <c r="E183" s="86" t="s">
        <v>124</v>
      </c>
      <c r="F183" s="86" t="s">
        <v>124</v>
      </c>
      <c r="G183" s="86" t="s">
        <v>124</v>
      </c>
      <c r="H183" s="86" t="s">
        <v>124</v>
      </c>
      <c r="I183" s="86" t="s">
        <v>124</v>
      </c>
    </row>
    <row r="184" spans="2:9">
      <c r="B184" s="222" t="s">
        <v>219</v>
      </c>
      <c r="C184" s="86" t="s">
        <v>124</v>
      </c>
      <c r="D184" s="86" t="s">
        <v>124</v>
      </c>
      <c r="E184" s="86" t="s">
        <v>124</v>
      </c>
      <c r="F184" s="86" t="s">
        <v>124</v>
      </c>
      <c r="G184" s="86" t="s">
        <v>124</v>
      </c>
      <c r="H184" s="86" t="s">
        <v>124</v>
      </c>
      <c r="I184" s="86" t="s">
        <v>124</v>
      </c>
    </row>
    <row r="185" spans="2:9">
      <c r="B185" s="222"/>
      <c r="C185" s="321"/>
      <c r="D185" s="321"/>
      <c r="E185" s="321"/>
      <c r="F185" s="321"/>
      <c r="G185" s="321"/>
      <c r="H185" s="321"/>
      <c r="I185" s="321"/>
    </row>
    <row r="186" spans="2:9" ht="26.4">
      <c r="B186" s="49" t="s">
        <v>220</v>
      </c>
      <c r="C186" s="321"/>
      <c r="D186" s="321"/>
      <c r="E186" s="321"/>
      <c r="F186" s="321"/>
      <c r="G186" s="321"/>
      <c r="H186" s="321"/>
      <c r="I186" s="321"/>
    </row>
    <row r="187" spans="2:9">
      <c r="B187" s="103" t="s">
        <v>213</v>
      </c>
      <c r="C187" s="321">
        <v>134934.75599999999</v>
      </c>
      <c r="D187" s="321">
        <v>150832.91099999999</v>
      </c>
      <c r="E187" s="321">
        <v>159336.75899999999</v>
      </c>
      <c r="F187" s="321">
        <v>149248.31</v>
      </c>
      <c r="G187" s="321">
        <v>162143.84999999998</v>
      </c>
      <c r="H187" s="321">
        <v>152682.29500000001</v>
      </c>
      <c r="I187" s="321">
        <v>116035.37100000001</v>
      </c>
    </row>
    <row r="188" spans="2:9">
      <c r="B188" s="222" t="s">
        <v>214</v>
      </c>
      <c r="C188" s="321">
        <v>134242.677</v>
      </c>
      <c r="D188" s="321">
        <v>149983.693</v>
      </c>
      <c r="E188" s="321">
        <v>157760.93299999999</v>
      </c>
      <c r="F188" s="321">
        <v>147286.35399999999</v>
      </c>
      <c r="G188" s="321">
        <v>159769.54799999998</v>
      </c>
      <c r="H188" s="321">
        <v>150694.56400000001</v>
      </c>
      <c r="I188" s="321">
        <v>114247.87700000001</v>
      </c>
    </row>
    <row r="189" spans="2:9">
      <c r="B189" s="222" t="s">
        <v>215</v>
      </c>
      <c r="C189" s="321">
        <v>692.07899999999995</v>
      </c>
      <c r="D189" s="321">
        <v>849.21799999999996</v>
      </c>
      <c r="E189" s="321">
        <v>1575.826</v>
      </c>
      <c r="F189" s="321">
        <v>1961.9559999999999</v>
      </c>
      <c r="G189" s="321">
        <v>2374.3020000000001</v>
      </c>
      <c r="H189" s="321">
        <v>1987.731</v>
      </c>
      <c r="I189" s="321">
        <v>1787.4939999999999</v>
      </c>
    </row>
    <row r="190" spans="2:9">
      <c r="B190" s="103" t="s">
        <v>216</v>
      </c>
      <c r="C190" s="86" t="s">
        <v>124</v>
      </c>
      <c r="D190" s="86" t="s">
        <v>124</v>
      </c>
      <c r="E190" s="86" t="s">
        <v>124</v>
      </c>
      <c r="F190" s="86" t="s">
        <v>124</v>
      </c>
      <c r="G190" s="86" t="s">
        <v>124</v>
      </c>
      <c r="H190" s="86" t="s">
        <v>124</v>
      </c>
      <c r="I190" s="86" t="s">
        <v>124</v>
      </c>
    </row>
    <row r="191" spans="2:9">
      <c r="B191" s="103" t="s">
        <v>206</v>
      </c>
      <c r="C191" s="86" t="s">
        <v>124</v>
      </c>
      <c r="D191" s="86" t="s">
        <v>124</v>
      </c>
      <c r="E191" s="86" t="s">
        <v>124</v>
      </c>
      <c r="F191" s="86" t="s">
        <v>124</v>
      </c>
      <c r="G191" s="86" t="s">
        <v>124</v>
      </c>
      <c r="H191" s="86" t="s">
        <v>124</v>
      </c>
      <c r="I191" s="86" t="s">
        <v>124</v>
      </c>
    </row>
    <row r="192" spans="2:9">
      <c r="B192" s="222" t="s">
        <v>217</v>
      </c>
      <c r="C192" s="86" t="s">
        <v>124</v>
      </c>
      <c r="D192" s="86" t="s">
        <v>124</v>
      </c>
      <c r="E192" s="86" t="s">
        <v>124</v>
      </c>
      <c r="F192" s="86" t="s">
        <v>124</v>
      </c>
      <c r="G192" s="86" t="s">
        <v>124</v>
      </c>
      <c r="H192" s="86" t="s">
        <v>124</v>
      </c>
      <c r="I192" s="86" t="s">
        <v>124</v>
      </c>
    </row>
    <row r="193" spans="2:9">
      <c r="B193" s="222" t="s">
        <v>218</v>
      </c>
      <c r="C193" s="86" t="s">
        <v>124</v>
      </c>
      <c r="D193" s="86" t="s">
        <v>124</v>
      </c>
      <c r="E193" s="86" t="s">
        <v>124</v>
      </c>
      <c r="F193" s="86" t="s">
        <v>124</v>
      </c>
      <c r="G193" s="86" t="s">
        <v>124</v>
      </c>
      <c r="H193" s="86" t="s">
        <v>124</v>
      </c>
      <c r="I193" s="86" t="s">
        <v>124</v>
      </c>
    </row>
    <row r="194" spans="2:9">
      <c r="B194" s="222" t="s">
        <v>219</v>
      </c>
      <c r="C194" s="86" t="s">
        <v>124</v>
      </c>
      <c r="D194" s="86" t="s">
        <v>124</v>
      </c>
      <c r="E194" s="86" t="s">
        <v>124</v>
      </c>
      <c r="F194" s="86" t="s">
        <v>124</v>
      </c>
      <c r="G194" s="86" t="s">
        <v>124</v>
      </c>
      <c r="H194" s="86" t="s">
        <v>124</v>
      </c>
      <c r="I194" s="86" t="s">
        <v>124</v>
      </c>
    </row>
    <row r="195" spans="2:9">
      <c r="B195" s="222"/>
      <c r="C195" s="321"/>
      <c r="D195" s="321"/>
      <c r="E195" s="321"/>
      <c r="F195" s="321"/>
      <c r="G195" s="321"/>
      <c r="H195" s="321"/>
      <c r="I195" s="321"/>
    </row>
    <row r="196" spans="2:9" ht="26.4">
      <c r="B196" s="49" t="s">
        <v>221</v>
      </c>
      <c r="C196" s="321"/>
      <c r="D196" s="321"/>
      <c r="E196" s="321"/>
      <c r="F196" s="321"/>
      <c r="G196" s="321"/>
      <c r="H196" s="321"/>
      <c r="I196" s="321"/>
    </row>
    <row r="197" spans="2:9">
      <c r="B197" s="103" t="s">
        <v>213</v>
      </c>
      <c r="C197" s="86" t="s">
        <v>124</v>
      </c>
      <c r="D197" s="86" t="s">
        <v>124</v>
      </c>
      <c r="E197" s="86" t="s">
        <v>124</v>
      </c>
      <c r="F197" s="86" t="s">
        <v>124</v>
      </c>
      <c r="G197" s="86" t="s">
        <v>124</v>
      </c>
      <c r="H197" s="86" t="s">
        <v>124</v>
      </c>
      <c r="I197" s="86" t="s">
        <v>124</v>
      </c>
    </row>
    <row r="198" spans="2:9">
      <c r="B198" s="222" t="s">
        <v>214</v>
      </c>
      <c r="C198" s="86" t="s">
        <v>124</v>
      </c>
      <c r="D198" s="86" t="s">
        <v>124</v>
      </c>
      <c r="E198" s="86" t="s">
        <v>124</v>
      </c>
      <c r="F198" s="86" t="s">
        <v>124</v>
      </c>
      <c r="G198" s="86" t="s">
        <v>124</v>
      </c>
      <c r="H198" s="86" t="s">
        <v>124</v>
      </c>
      <c r="I198" s="86" t="s">
        <v>124</v>
      </c>
    </row>
    <row r="199" spans="2:9">
      <c r="B199" s="222" t="s">
        <v>215</v>
      </c>
      <c r="C199" s="86" t="s">
        <v>124</v>
      </c>
      <c r="D199" s="86" t="s">
        <v>124</v>
      </c>
      <c r="E199" s="86" t="s">
        <v>124</v>
      </c>
      <c r="F199" s="86" t="s">
        <v>124</v>
      </c>
      <c r="G199" s="86" t="s">
        <v>124</v>
      </c>
      <c r="H199" s="86" t="s">
        <v>124</v>
      </c>
      <c r="I199" s="86" t="s">
        <v>124</v>
      </c>
    </row>
    <row r="200" spans="2:9">
      <c r="B200" s="103" t="s">
        <v>216</v>
      </c>
      <c r="C200" s="86" t="s">
        <v>124</v>
      </c>
      <c r="D200" s="86" t="s">
        <v>124</v>
      </c>
      <c r="E200" s="86" t="s">
        <v>124</v>
      </c>
      <c r="F200" s="86" t="s">
        <v>124</v>
      </c>
      <c r="G200" s="86" t="s">
        <v>124</v>
      </c>
      <c r="H200" s="86" t="s">
        <v>124</v>
      </c>
      <c r="I200" s="86" t="s">
        <v>124</v>
      </c>
    </row>
    <row r="201" spans="2:9">
      <c r="B201" s="103" t="s">
        <v>206</v>
      </c>
      <c r="C201" s="86" t="s">
        <v>124</v>
      </c>
      <c r="D201" s="86" t="s">
        <v>124</v>
      </c>
      <c r="E201" s="86" t="s">
        <v>124</v>
      </c>
      <c r="F201" s="86" t="s">
        <v>124</v>
      </c>
      <c r="G201" s="86" t="s">
        <v>124</v>
      </c>
      <c r="H201" s="86" t="s">
        <v>124</v>
      </c>
      <c r="I201" s="86" t="s">
        <v>124</v>
      </c>
    </row>
    <row r="202" spans="2:9">
      <c r="B202" s="222" t="s">
        <v>217</v>
      </c>
      <c r="C202" s="86" t="s">
        <v>124</v>
      </c>
      <c r="D202" s="86" t="s">
        <v>124</v>
      </c>
      <c r="E202" s="86" t="s">
        <v>124</v>
      </c>
      <c r="F202" s="86" t="s">
        <v>124</v>
      </c>
      <c r="G202" s="86" t="s">
        <v>124</v>
      </c>
      <c r="H202" s="86" t="s">
        <v>124</v>
      </c>
      <c r="I202" s="86" t="s">
        <v>124</v>
      </c>
    </row>
    <row r="203" spans="2:9">
      <c r="B203" s="222" t="s">
        <v>218</v>
      </c>
      <c r="C203" s="86" t="s">
        <v>124</v>
      </c>
      <c r="D203" s="86" t="s">
        <v>124</v>
      </c>
      <c r="E203" s="86" t="s">
        <v>124</v>
      </c>
      <c r="F203" s="86" t="s">
        <v>124</v>
      </c>
      <c r="G203" s="86" t="s">
        <v>124</v>
      </c>
      <c r="H203" s="86" t="s">
        <v>124</v>
      </c>
      <c r="I203" s="86" t="s">
        <v>124</v>
      </c>
    </row>
    <row r="204" spans="2:9">
      <c r="B204" s="222" t="s">
        <v>219</v>
      </c>
      <c r="C204" s="86" t="s">
        <v>124</v>
      </c>
      <c r="D204" s="86" t="s">
        <v>124</v>
      </c>
      <c r="E204" s="86" t="s">
        <v>124</v>
      </c>
      <c r="F204" s="86" t="s">
        <v>124</v>
      </c>
      <c r="G204" s="86" t="s">
        <v>124</v>
      </c>
      <c r="H204" s="86" t="s">
        <v>124</v>
      </c>
      <c r="I204" s="86" t="s">
        <v>124</v>
      </c>
    </row>
    <row r="205" spans="2:9">
      <c r="B205" s="222"/>
      <c r="C205" s="321"/>
      <c r="D205" s="321"/>
      <c r="E205" s="321"/>
      <c r="F205" s="321"/>
      <c r="G205" s="321"/>
      <c r="H205" s="321"/>
      <c r="I205" s="321"/>
    </row>
    <row r="206" spans="2:9" ht="26.4">
      <c r="B206" s="49" t="s">
        <v>222</v>
      </c>
      <c r="C206" s="321"/>
      <c r="D206" s="321"/>
      <c r="E206" s="321"/>
      <c r="F206" s="321"/>
      <c r="G206" s="321"/>
      <c r="H206" s="321"/>
      <c r="I206" s="321"/>
    </row>
    <row r="207" spans="2:9">
      <c r="B207" s="103" t="s">
        <v>213</v>
      </c>
      <c r="C207" s="86" t="s">
        <v>124</v>
      </c>
      <c r="D207" s="86" t="s">
        <v>124</v>
      </c>
      <c r="E207" s="86" t="s">
        <v>124</v>
      </c>
      <c r="F207" s="86" t="s">
        <v>124</v>
      </c>
      <c r="G207" s="86" t="s">
        <v>124</v>
      </c>
      <c r="H207" s="86" t="s">
        <v>124</v>
      </c>
      <c r="I207" s="86" t="s">
        <v>124</v>
      </c>
    </row>
    <row r="208" spans="2:9">
      <c r="B208" s="222" t="s">
        <v>214</v>
      </c>
      <c r="C208" s="86" t="s">
        <v>124</v>
      </c>
      <c r="D208" s="86" t="s">
        <v>124</v>
      </c>
      <c r="E208" s="86" t="s">
        <v>124</v>
      </c>
      <c r="F208" s="86" t="s">
        <v>124</v>
      </c>
      <c r="G208" s="86" t="s">
        <v>124</v>
      </c>
      <c r="H208" s="86" t="s">
        <v>124</v>
      </c>
      <c r="I208" s="86" t="s">
        <v>124</v>
      </c>
    </row>
    <row r="209" spans="2:9">
      <c r="B209" s="222" t="s">
        <v>215</v>
      </c>
      <c r="C209" s="86" t="s">
        <v>124</v>
      </c>
      <c r="D209" s="86" t="s">
        <v>124</v>
      </c>
      <c r="E209" s="86" t="s">
        <v>124</v>
      </c>
      <c r="F209" s="86" t="s">
        <v>124</v>
      </c>
      <c r="G209" s="86" t="s">
        <v>124</v>
      </c>
      <c r="H209" s="86" t="s">
        <v>124</v>
      </c>
      <c r="I209" s="86" t="s">
        <v>124</v>
      </c>
    </row>
    <row r="210" spans="2:9">
      <c r="B210" s="103" t="s">
        <v>216</v>
      </c>
      <c r="C210" s="86" t="s">
        <v>124</v>
      </c>
      <c r="D210" s="86" t="s">
        <v>124</v>
      </c>
      <c r="E210" s="86" t="s">
        <v>124</v>
      </c>
      <c r="F210" s="86" t="s">
        <v>124</v>
      </c>
      <c r="G210" s="86" t="s">
        <v>124</v>
      </c>
      <c r="H210" s="86" t="s">
        <v>124</v>
      </c>
      <c r="I210" s="86" t="s">
        <v>124</v>
      </c>
    </row>
    <row r="211" spans="2:9">
      <c r="B211" s="103" t="s">
        <v>206</v>
      </c>
      <c r="C211" s="86" t="s">
        <v>124</v>
      </c>
      <c r="D211" s="86" t="s">
        <v>124</v>
      </c>
      <c r="E211" s="86" t="s">
        <v>124</v>
      </c>
      <c r="F211" s="86" t="s">
        <v>124</v>
      </c>
      <c r="G211" s="86" t="s">
        <v>124</v>
      </c>
      <c r="H211" s="86" t="s">
        <v>124</v>
      </c>
      <c r="I211" s="86" t="s">
        <v>124</v>
      </c>
    </row>
    <row r="212" spans="2:9">
      <c r="B212" s="222" t="s">
        <v>217</v>
      </c>
      <c r="C212" s="86" t="s">
        <v>124</v>
      </c>
      <c r="D212" s="86" t="s">
        <v>124</v>
      </c>
      <c r="E212" s="86" t="s">
        <v>124</v>
      </c>
      <c r="F212" s="86" t="s">
        <v>124</v>
      </c>
      <c r="G212" s="86" t="s">
        <v>124</v>
      </c>
      <c r="H212" s="86" t="s">
        <v>124</v>
      </c>
      <c r="I212" s="86" t="s">
        <v>124</v>
      </c>
    </row>
    <row r="213" spans="2:9">
      <c r="B213" s="222" t="s">
        <v>218</v>
      </c>
      <c r="C213" s="86" t="s">
        <v>124</v>
      </c>
      <c r="D213" s="86" t="s">
        <v>124</v>
      </c>
      <c r="E213" s="86" t="s">
        <v>124</v>
      </c>
      <c r="F213" s="86" t="s">
        <v>124</v>
      </c>
      <c r="G213" s="86" t="s">
        <v>124</v>
      </c>
      <c r="H213" s="86" t="s">
        <v>124</v>
      </c>
      <c r="I213" s="86" t="s">
        <v>124</v>
      </c>
    </row>
    <row r="214" spans="2:9" ht="15" thickBot="1">
      <c r="B214" s="91" t="s">
        <v>219</v>
      </c>
      <c r="C214" s="86" t="s">
        <v>124</v>
      </c>
      <c r="D214" s="86" t="s">
        <v>124</v>
      </c>
      <c r="E214" s="86" t="s">
        <v>124</v>
      </c>
      <c r="F214" s="86" t="s">
        <v>124</v>
      </c>
      <c r="G214" s="86" t="s">
        <v>124</v>
      </c>
      <c r="H214" s="86" t="s">
        <v>124</v>
      </c>
      <c r="I214" s="86" t="s">
        <v>124</v>
      </c>
    </row>
    <row r="215" spans="2:9" ht="15" thickTop="1">
      <c r="B215" s="1320" t="s">
        <v>676</v>
      </c>
      <c r="C215" s="1320"/>
      <c r="D215" s="1320"/>
      <c r="E215" s="1320"/>
      <c r="F215" s="1320"/>
      <c r="G215" s="1320"/>
      <c r="H215" s="1320"/>
      <c r="I215" s="1320"/>
    </row>
    <row r="216" spans="2:9">
      <c r="B216" s="27"/>
    </row>
    <row r="217" spans="2:9">
      <c r="B217" s="1319" t="s">
        <v>21</v>
      </c>
      <c r="C217" s="1319"/>
      <c r="D217" s="1319"/>
      <c r="E217" s="1319"/>
      <c r="F217" s="1319"/>
      <c r="G217" s="1319"/>
      <c r="H217" s="1319"/>
      <c r="I217" s="1319"/>
    </row>
    <row r="218" spans="2:9">
      <c r="B218" s="13" t="s">
        <v>20</v>
      </c>
    </row>
    <row r="219" spans="2:9">
      <c r="B219" s="26" t="s">
        <v>224</v>
      </c>
    </row>
    <row r="220" spans="2:9">
      <c r="B220" s="27"/>
    </row>
    <row r="221" spans="2:9">
      <c r="B221" s="16"/>
      <c r="C221" s="308">
        <v>2014</v>
      </c>
      <c r="D221" s="308">
        <v>2015</v>
      </c>
      <c r="E221" s="308">
        <v>2016</v>
      </c>
      <c r="F221" s="308">
        <v>2017</v>
      </c>
      <c r="G221" s="308">
        <v>2018</v>
      </c>
      <c r="H221" s="308">
        <v>2019</v>
      </c>
      <c r="I221" s="308">
        <v>2020</v>
      </c>
    </row>
    <row r="222" spans="2:9">
      <c r="B222" s="44" t="s">
        <v>197</v>
      </c>
    </row>
    <row r="223" spans="2:9">
      <c r="B223" s="103" t="s">
        <v>198</v>
      </c>
      <c r="C223" s="323">
        <f>C225</f>
        <v>98383.780696630376</v>
      </c>
      <c r="D223" s="323">
        <f t="shared" ref="D223:I223" si="2">D225</f>
        <v>214260.63098562841</v>
      </c>
      <c r="E223" s="323">
        <f t="shared" si="2"/>
        <v>219357.20007148234</v>
      </c>
      <c r="F223" s="323">
        <f t="shared" si="2"/>
        <v>255105.22693948311</v>
      </c>
      <c r="G223" s="323">
        <f t="shared" si="2"/>
        <v>262954.19033270603</v>
      </c>
      <c r="H223" s="323">
        <f t="shared" si="2"/>
        <v>315610.66625818837</v>
      </c>
      <c r="I223" s="323">
        <f t="shared" si="2"/>
        <v>292736.17678471003</v>
      </c>
    </row>
    <row r="224" spans="2:9">
      <c r="B224" s="220" t="s">
        <v>199</v>
      </c>
      <c r="C224" s="86" t="s">
        <v>124</v>
      </c>
      <c r="D224" s="86" t="s">
        <v>124</v>
      </c>
      <c r="E224" s="86" t="s">
        <v>124</v>
      </c>
      <c r="F224" s="86" t="s">
        <v>124</v>
      </c>
      <c r="G224" s="86" t="s">
        <v>124</v>
      </c>
      <c r="H224" s="86" t="s">
        <v>124</v>
      </c>
      <c r="I224" s="86" t="s">
        <v>124</v>
      </c>
    </row>
    <row r="225" spans="2:9" ht="15">
      <c r="B225" s="220" t="s">
        <v>670</v>
      </c>
      <c r="C225" s="323">
        <v>98383.780696630376</v>
      </c>
      <c r="D225" s="323">
        <v>214260.63098562841</v>
      </c>
      <c r="E225" s="323">
        <v>219357.20007148234</v>
      </c>
      <c r="F225" s="323">
        <v>255105.22693948311</v>
      </c>
      <c r="G225" s="323">
        <v>262954.19033270603</v>
      </c>
      <c r="H225" s="323">
        <v>315610.66625818837</v>
      </c>
      <c r="I225" s="323">
        <v>292736.17678471003</v>
      </c>
    </row>
    <row r="226" spans="2:9" ht="15.6">
      <c r="B226" s="221" t="s">
        <v>671</v>
      </c>
      <c r="C226" s="323">
        <v>27473.836340116894</v>
      </c>
      <c r="D226" s="323">
        <v>46375.323535485208</v>
      </c>
      <c r="E226" s="323">
        <v>58712.934753066795</v>
      </c>
      <c r="F226" s="323">
        <v>69368.779628570555</v>
      </c>
      <c r="G226" s="323">
        <v>85873.814706127858</v>
      </c>
      <c r="H226" s="323">
        <v>76551.875848752359</v>
      </c>
      <c r="I226" s="323">
        <v>73357.171584334938</v>
      </c>
    </row>
    <row r="227" spans="2:9">
      <c r="B227" s="93" t="s">
        <v>202</v>
      </c>
      <c r="C227" s="324">
        <v>10350.39875968191</v>
      </c>
      <c r="D227" s="324">
        <v>11877.895702231704</v>
      </c>
      <c r="E227" s="324">
        <v>13514.286089699941</v>
      </c>
      <c r="F227" s="324">
        <v>13131.154040576368</v>
      </c>
      <c r="G227" s="324">
        <v>13370.053471315488</v>
      </c>
      <c r="H227" s="324">
        <v>16387.849527246719</v>
      </c>
      <c r="I227" s="324">
        <v>12099.230234938499</v>
      </c>
    </row>
    <row r="228" spans="2:9">
      <c r="B228" s="220" t="s">
        <v>203</v>
      </c>
      <c r="C228" s="324">
        <v>5189.7633794815465</v>
      </c>
      <c r="D228" s="324">
        <v>6289.3855382926786</v>
      </c>
      <c r="E228" s="324">
        <v>7026.7057905879728</v>
      </c>
      <c r="F228" s="324">
        <v>6130.1576448694295</v>
      </c>
      <c r="G228" s="324">
        <v>6223.7694445845664</v>
      </c>
      <c r="H228" s="324">
        <v>7268.8346221160264</v>
      </c>
      <c r="I228" s="324">
        <v>5919.4552915859995</v>
      </c>
    </row>
    <row r="229" spans="2:9">
      <c r="B229" s="220" t="s">
        <v>204</v>
      </c>
      <c r="C229" s="324"/>
      <c r="D229" s="324"/>
      <c r="E229" s="324"/>
      <c r="F229" s="324"/>
      <c r="G229" s="324"/>
      <c r="H229" s="324"/>
      <c r="I229" s="324"/>
    </row>
    <row r="230" spans="2:9">
      <c r="B230" s="220" t="s">
        <v>205</v>
      </c>
      <c r="C230" s="324">
        <v>5160.6295804949232</v>
      </c>
      <c r="D230" s="324">
        <v>5588.4412315727723</v>
      </c>
      <c r="E230" s="324">
        <v>6496.2163882758232</v>
      </c>
      <c r="F230" s="324">
        <v>7000.9963957069385</v>
      </c>
      <c r="G230" s="324">
        <v>7146.2840267309221</v>
      </c>
      <c r="H230" s="324">
        <v>9119.0149051306907</v>
      </c>
      <c r="I230" s="324">
        <v>6179.7749433524978</v>
      </c>
    </row>
    <row r="231" spans="2:9">
      <c r="B231" s="93" t="s">
        <v>206</v>
      </c>
      <c r="C231" s="86" t="s">
        <v>124</v>
      </c>
      <c r="D231" s="86" t="s">
        <v>124</v>
      </c>
      <c r="E231" s="86" t="s">
        <v>124</v>
      </c>
      <c r="F231" s="86" t="s">
        <v>124</v>
      </c>
      <c r="G231" s="86" t="s">
        <v>124</v>
      </c>
      <c r="H231" s="86" t="s">
        <v>124</v>
      </c>
      <c r="I231" s="86" t="s">
        <v>124</v>
      </c>
    </row>
    <row r="232" spans="2:9">
      <c r="B232" s="93" t="s">
        <v>207</v>
      </c>
      <c r="C232" s="324">
        <f>C233+C236</f>
        <v>25784.67406011375</v>
      </c>
      <c r="D232" s="324">
        <f t="shared" ref="D232:I232" si="3">D233+D236</f>
        <v>24631.697938474917</v>
      </c>
      <c r="E232" s="324">
        <f t="shared" si="3"/>
        <v>22223.794559781541</v>
      </c>
      <c r="F232" s="324">
        <f t="shared" si="3"/>
        <v>21461.797486877171</v>
      </c>
      <c r="G232" s="324">
        <f t="shared" si="3"/>
        <v>15024.78737990552</v>
      </c>
      <c r="H232" s="324">
        <f t="shared" si="3"/>
        <v>12006.148833820773</v>
      </c>
      <c r="I232" s="324">
        <f t="shared" si="3"/>
        <v>10588.40316908883</v>
      </c>
    </row>
    <row r="233" spans="2:9">
      <c r="B233" s="95" t="s">
        <v>672</v>
      </c>
      <c r="C233" s="323">
        <v>13340.916223274418</v>
      </c>
      <c r="D233" s="323">
        <v>12771.665481611017</v>
      </c>
      <c r="E233" s="323">
        <v>11343.763773484621</v>
      </c>
      <c r="F233" s="323">
        <v>8697.5093610447293</v>
      </c>
      <c r="G233" s="323">
        <v>5717.7353108418565</v>
      </c>
      <c r="H233" s="323">
        <v>4582.3782416240538</v>
      </c>
      <c r="I233" s="323">
        <v>2878.6304823401188</v>
      </c>
    </row>
    <row r="234" spans="2:9">
      <c r="B234" s="37" t="s">
        <v>673</v>
      </c>
      <c r="C234" s="323">
        <v>7797.2497710960615</v>
      </c>
      <c r="D234" s="323">
        <v>7851.8204417446959</v>
      </c>
      <c r="E234" s="323">
        <v>6878.3743672789433</v>
      </c>
      <c r="F234" s="323">
        <v>5163.6289623893899</v>
      </c>
      <c r="G234" s="323">
        <v>3192.9096489637977</v>
      </c>
      <c r="H234" s="323">
        <v>2546.3426469543601</v>
      </c>
      <c r="I234" s="323">
        <v>1692.4612532562203</v>
      </c>
    </row>
    <row r="235" spans="2:9">
      <c r="B235" s="37" t="s">
        <v>674</v>
      </c>
      <c r="C235" s="323">
        <v>5505.6112016588813</v>
      </c>
      <c r="D235" s="323">
        <v>4884.4313067717248</v>
      </c>
      <c r="E235" s="323">
        <v>4439.3253327031534</v>
      </c>
      <c r="F235" s="323">
        <v>3533.8803986553403</v>
      </c>
      <c r="G235" s="323">
        <v>2524.8256618780579</v>
      </c>
      <c r="H235" s="323">
        <v>2036.0355946696941</v>
      </c>
      <c r="I235" s="323">
        <v>1186.1692290838987</v>
      </c>
    </row>
    <row r="236" spans="2:9">
      <c r="B236" s="95" t="s">
        <v>675</v>
      </c>
      <c r="C236" s="323">
        <v>12443.757836839333</v>
      </c>
      <c r="D236" s="323">
        <v>11860.032456863901</v>
      </c>
      <c r="E236" s="323">
        <v>10880.030786296918</v>
      </c>
      <c r="F236" s="323">
        <v>12764.288125832443</v>
      </c>
      <c r="G236" s="323">
        <v>9307.0520690636622</v>
      </c>
      <c r="H236" s="323">
        <v>7423.770592196719</v>
      </c>
      <c r="I236" s="323">
        <v>7709.7726867487099</v>
      </c>
    </row>
    <row r="237" spans="2:9">
      <c r="B237" s="37" t="s">
        <v>673</v>
      </c>
      <c r="C237" s="323">
        <v>9839.9892852499397</v>
      </c>
      <c r="D237" s="323">
        <v>9488.0259654911206</v>
      </c>
      <c r="E237" s="323">
        <v>8704.0246290375344</v>
      </c>
      <c r="F237" s="323">
        <v>9676.0078411010727</v>
      </c>
      <c r="G237" s="323">
        <v>7265.0567442071006</v>
      </c>
      <c r="H237" s="323">
        <v>5930.6090352914498</v>
      </c>
      <c r="I237" s="323">
        <v>6449.3764995840829</v>
      </c>
    </row>
    <row r="238" spans="2:9">
      <c r="B238" s="37" t="s">
        <v>674</v>
      </c>
      <c r="C238" s="323">
        <v>2461.1928317059751</v>
      </c>
      <c r="D238" s="323">
        <v>2372.0064913727801</v>
      </c>
      <c r="E238" s="323">
        <v>2176.0061572593836</v>
      </c>
      <c r="F238" s="323">
        <v>3088.2802847313715</v>
      </c>
      <c r="G238" s="323">
        <v>2041.9953248565607</v>
      </c>
      <c r="H238" s="323">
        <v>1493.1615569052697</v>
      </c>
      <c r="I238" s="323">
        <v>1260.3961871646277</v>
      </c>
    </row>
    <row r="239" spans="2:9">
      <c r="B239" s="103" t="s">
        <v>208</v>
      </c>
      <c r="C239" s="324"/>
      <c r="D239" s="324"/>
      <c r="E239" s="324"/>
      <c r="F239" s="324"/>
      <c r="G239" s="324"/>
      <c r="H239" s="324"/>
      <c r="I239" s="324"/>
    </row>
    <row r="240" spans="2:9">
      <c r="B240" s="103"/>
      <c r="C240" s="325"/>
      <c r="D240" s="325"/>
      <c r="E240" s="325"/>
      <c r="F240" s="325"/>
      <c r="G240" s="325"/>
      <c r="H240" s="325"/>
      <c r="I240" s="325"/>
    </row>
    <row r="241" spans="2:9">
      <c r="B241" s="103" t="s">
        <v>225</v>
      </c>
      <c r="C241" s="325">
        <v>161992.68985654294</v>
      </c>
      <c r="D241" s="325">
        <v>297145.54816182028</v>
      </c>
      <c r="E241" s="325">
        <v>313808.21547403064</v>
      </c>
      <c r="F241" s="325">
        <v>359066.95809550723</v>
      </c>
      <c r="G241" s="325">
        <v>377222.84589005489</v>
      </c>
      <c r="H241" s="325">
        <v>420556.54046800826</v>
      </c>
      <c r="I241" s="319">
        <f>+I225+I226+I227+I233+I236</f>
        <v>388780.98177307227</v>
      </c>
    </row>
    <row r="242" spans="2:9">
      <c r="B242" s="222" t="s">
        <v>210</v>
      </c>
      <c r="C242" s="86" t="s">
        <v>124</v>
      </c>
      <c r="D242" s="86" t="s">
        <v>124</v>
      </c>
      <c r="E242" s="86" t="s">
        <v>124</v>
      </c>
      <c r="F242" s="86" t="s">
        <v>124</v>
      </c>
      <c r="G242" s="86" t="s">
        <v>124</v>
      </c>
      <c r="H242" s="86" t="s">
        <v>124</v>
      </c>
      <c r="I242" s="86" t="s">
        <v>124</v>
      </c>
    </row>
    <row r="243" spans="2:9">
      <c r="B243" s="222"/>
      <c r="C243" s="325"/>
      <c r="D243" s="325"/>
      <c r="E243" s="325"/>
      <c r="F243" s="325"/>
      <c r="G243" s="325"/>
      <c r="H243" s="325"/>
      <c r="I243" s="325"/>
    </row>
    <row r="244" spans="2:9">
      <c r="B244" s="103" t="s">
        <v>211</v>
      </c>
      <c r="C244" s="86" t="s">
        <v>124</v>
      </c>
      <c r="D244" s="86" t="s">
        <v>124</v>
      </c>
      <c r="E244" s="86" t="s">
        <v>124</v>
      </c>
      <c r="F244" s="86" t="s">
        <v>124</v>
      </c>
      <c r="G244" s="86" t="s">
        <v>124</v>
      </c>
      <c r="H244" s="86" t="s">
        <v>124</v>
      </c>
      <c r="I244" s="86" t="s">
        <v>124</v>
      </c>
    </row>
    <row r="245" spans="2:9">
      <c r="B245" s="103"/>
      <c r="C245" s="325"/>
      <c r="D245" s="325"/>
      <c r="E245" s="325"/>
      <c r="F245" s="325"/>
      <c r="G245" s="325"/>
      <c r="H245" s="325"/>
      <c r="I245" s="325"/>
    </row>
    <row r="246" spans="2:9">
      <c r="B246" s="44" t="s">
        <v>212</v>
      </c>
      <c r="C246" s="325"/>
      <c r="D246" s="325"/>
      <c r="E246" s="325"/>
      <c r="F246" s="325"/>
      <c r="G246" s="325"/>
      <c r="H246" s="325"/>
      <c r="I246" s="325"/>
    </row>
    <row r="247" spans="2:9">
      <c r="B247" s="103" t="s">
        <v>213</v>
      </c>
      <c r="C247" s="326">
        <v>13084.585374318147</v>
      </c>
      <c r="D247" s="326">
        <v>14361.63284439444</v>
      </c>
      <c r="E247" s="326">
        <v>14706.971008997047</v>
      </c>
      <c r="F247" s="326">
        <v>14718.394785702305</v>
      </c>
      <c r="G247" s="326">
        <v>14704.06307711246</v>
      </c>
      <c r="H247" s="326">
        <v>15594.666055164975</v>
      </c>
      <c r="I247" s="326">
        <v>12440.436221039099</v>
      </c>
    </row>
    <row r="248" spans="2:9">
      <c r="B248" s="222" t="s">
        <v>214</v>
      </c>
      <c r="C248" s="325">
        <v>12832.197950102121</v>
      </c>
      <c r="D248" s="325">
        <v>14189.344671921981</v>
      </c>
      <c r="E248" s="325">
        <v>14404.646924617828</v>
      </c>
      <c r="F248" s="325">
        <v>14432.983611813672</v>
      </c>
      <c r="G248" s="325">
        <v>14382.024275663067</v>
      </c>
      <c r="H248" s="325">
        <v>15247.332266778929</v>
      </c>
      <c r="I248" s="325">
        <v>12008.617926632598</v>
      </c>
    </row>
    <row r="249" spans="2:9">
      <c r="B249" s="222" t="s">
        <v>215</v>
      </c>
      <c r="C249" s="322">
        <v>252.38742421602635</v>
      </c>
      <c r="D249" s="322">
        <v>172.28817247245928</v>
      </c>
      <c r="E249" s="322">
        <v>302.3240843792185</v>
      </c>
      <c r="F249" s="326">
        <v>285.41117388863393</v>
      </c>
      <c r="G249" s="326">
        <v>322.03880144939529</v>
      </c>
      <c r="H249" s="326">
        <v>347.33378838604432</v>
      </c>
      <c r="I249" s="326">
        <v>431.81829440649926</v>
      </c>
    </row>
    <row r="250" spans="2:9">
      <c r="B250" s="103" t="s">
        <v>216</v>
      </c>
      <c r="C250" s="326">
        <v>10184.405808620935</v>
      </c>
      <c r="D250" s="326">
        <v>12602.155588932961</v>
      </c>
      <c r="E250" s="326">
        <v>11871.467729959504</v>
      </c>
      <c r="F250" s="326">
        <v>12507.760179253912</v>
      </c>
      <c r="G250" s="326">
        <v>12232.370864197112</v>
      </c>
      <c r="H250" s="326">
        <v>14798.623024434737</v>
      </c>
      <c r="I250" s="326">
        <v>11254.430195952698</v>
      </c>
    </row>
    <row r="251" spans="2:9">
      <c r="B251" s="103" t="s">
        <v>206</v>
      </c>
      <c r="C251" s="86" t="s">
        <v>124</v>
      </c>
      <c r="D251" s="86" t="s">
        <v>124</v>
      </c>
      <c r="E251" s="86" t="s">
        <v>124</v>
      </c>
      <c r="F251" s="86" t="s">
        <v>124</v>
      </c>
      <c r="G251" s="86" t="s">
        <v>124</v>
      </c>
      <c r="H251" s="86" t="s">
        <v>124</v>
      </c>
      <c r="I251" s="86" t="s">
        <v>124</v>
      </c>
    </row>
    <row r="252" spans="2:9">
      <c r="B252" s="222" t="s">
        <v>217</v>
      </c>
      <c r="C252" s="86" t="s">
        <v>124</v>
      </c>
      <c r="D252" s="86" t="s">
        <v>124</v>
      </c>
      <c r="E252" s="86" t="s">
        <v>124</v>
      </c>
      <c r="F252" s="86" t="s">
        <v>124</v>
      </c>
      <c r="G252" s="86" t="s">
        <v>124</v>
      </c>
      <c r="H252" s="86" t="s">
        <v>124</v>
      </c>
      <c r="I252" s="86" t="s">
        <v>124</v>
      </c>
    </row>
    <row r="253" spans="2:9">
      <c r="B253" s="222" t="s">
        <v>218</v>
      </c>
      <c r="C253" s="86" t="s">
        <v>124</v>
      </c>
      <c r="D253" s="86" t="s">
        <v>124</v>
      </c>
      <c r="E253" s="86" t="s">
        <v>124</v>
      </c>
      <c r="F253" s="86" t="s">
        <v>124</v>
      </c>
      <c r="G253" s="86" t="s">
        <v>124</v>
      </c>
      <c r="H253" s="86" t="s">
        <v>124</v>
      </c>
      <c r="I253" s="86" t="s">
        <v>124</v>
      </c>
    </row>
    <row r="254" spans="2:9">
      <c r="B254" s="222" t="s">
        <v>219</v>
      </c>
      <c r="C254" s="86" t="s">
        <v>124</v>
      </c>
      <c r="D254" s="86" t="s">
        <v>124</v>
      </c>
      <c r="E254" s="86" t="s">
        <v>124</v>
      </c>
      <c r="F254" s="86" t="s">
        <v>124</v>
      </c>
      <c r="G254" s="86" t="s">
        <v>124</v>
      </c>
      <c r="H254" s="86" t="s">
        <v>124</v>
      </c>
      <c r="I254" s="86" t="s">
        <v>124</v>
      </c>
    </row>
    <row r="255" spans="2:9">
      <c r="B255" s="222"/>
      <c r="C255" s="86" t="s">
        <v>124</v>
      </c>
      <c r="D255" s="86" t="s">
        <v>124</v>
      </c>
      <c r="E255" s="86" t="s">
        <v>124</v>
      </c>
      <c r="F255" s="86" t="s">
        <v>124</v>
      </c>
      <c r="G255" s="86" t="s">
        <v>124</v>
      </c>
      <c r="H255" s="86" t="s">
        <v>124</v>
      </c>
      <c r="I255" s="86" t="s">
        <v>124</v>
      </c>
    </row>
    <row r="256" spans="2:9" ht="26.4">
      <c r="B256" s="49" t="s">
        <v>220</v>
      </c>
      <c r="C256" s="328"/>
      <c r="D256" s="328"/>
      <c r="E256" s="328"/>
      <c r="F256" s="328"/>
      <c r="G256" s="328"/>
      <c r="H256" s="328"/>
      <c r="I256" s="328"/>
    </row>
    <row r="257" spans="2:9">
      <c r="B257" s="103" t="s">
        <v>213</v>
      </c>
      <c r="C257" s="329">
        <v>13897.063641575694</v>
      </c>
      <c r="D257" s="329">
        <v>14410.578773320796</v>
      </c>
      <c r="E257" s="329">
        <v>14706.971008997047</v>
      </c>
      <c r="F257" s="329">
        <v>14718.394785702305</v>
      </c>
      <c r="G257" s="329">
        <v>14704.06307711246</v>
      </c>
      <c r="H257" s="329">
        <v>15594.666055164975</v>
      </c>
      <c r="I257" s="329">
        <v>12440.436221039099</v>
      </c>
    </row>
    <row r="258" spans="2:9">
      <c r="B258" s="222" t="s">
        <v>214</v>
      </c>
      <c r="C258" s="330">
        <v>13644.676217359669</v>
      </c>
      <c r="D258" s="330">
        <v>14238.290600848337</v>
      </c>
      <c r="E258" s="330">
        <v>14404.646924617828</v>
      </c>
      <c r="F258" s="330">
        <v>14432.983611813672</v>
      </c>
      <c r="G258" s="330">
        <v>14382.024275663067</v>
      </c>
      <c r="H258" s="330">
        <v>15247.332266778929</v>
      </c>
      <c r="I258" s="330">
        <v>12008.617926632598</v>
      </c>
    </row>
    <row r="259" spans="2:9">
      <c r="B259" s="222" t="s">
        <v>215</v>
      </c>
      <c r="C259" s="327">
        <v>252.38742421602635</v>
      </c>
      <c r="D259" s="327">
        <v>172.28817247245928</v>
      </c>
      <c r="E259" s="327">
        <v>302.3240843792185</v>
      </c>
      <c r="F259" s="329">
        <v>285.41117388863393</v>
      </c>
      <c r="G259" s="329">
        <v>322.03880144939529</v>
      </c>
      <c r="H259" s="329">
        <v>347.33378838604432</v>
      </c>
      <c r="I259" s="329">
        <v>431.81829440649926</v>
      </c>
    </row>
    <row r="260" spans="2:9">
      <c r="B260" s="103" t="s">
        <v>216</v>
      </c>
      <c r="C260" s="86" t="s">
        <v>124</v>
      </c>
      <c r="D260" s="86" t="s">
        <v>124</v>
      </c>
      <c r="E260" s="86" t="s">
        <v>124</v>
      </c>
      <c r="F260" s="86" t="s">
        <v>124</v>
      </c>
      <c r="G260" s="86" t="s">
        <v>124</v>
      </c>
      <c r="H260" s="86" t="s">
        <v>124</v>
      </c>
      <c r="I260" s="86" t="s">
        <v>124</v>
      </c>
    </row>
    <row r="261" spans="2:9">
      <c r="B261" s="103" t="s">
        <v>206</v>
      </c>
      <c r="C261" s="86" t="s">
        <v>124</v>
      </c>
      <c r="D261" s="86" t="s">
        <v>124</v>
      </c>
      <c r="E261" s="86" t="s">
        <v>124</v>
      </c>
      <c r="F261" s="86" t="s">
        <v>124</v>
      </c>
      <c r="G261" s="86" t="s">
        <v>124</v>
      </c>
      <c r="H261" s="86" t="s">
        <v>124</v>
      </c>
      <c r="I261" s="86" t="s">
        <v>124</v>
      </c>
    </row>
    <row r="262" spans="2:9">
      <c r="B262" s="222" t="s">
        <v>217</v>
      </c>
      <c r="C262" s="86" t="s">
        <v>124</v>
      </c>
      <c r="D262" s="86" t="s">
        <v>124</v>
      </c>
      <c r="E262" s="86" t="s">
        <v>124</v>
      </c>
      <c r="F262" s="86" t="s">
        <v>124</v>
      </c>
      <c r="G262" s="86" t="s">
        <v>124</v>
      </c>
      <c r="H262" s="86" t="s">
        <v>124</v>
      </c>
      <c r="I262" s="86" t="s">
        <v>124</v>
      </c>
    </row>
    <row r="263" spans="2:9">
      <c r="B263" s="222" t="s">
        <v>218</v>
      </c>
      <c r="C263" s="86" t="s">
        <v>124</v>
      </c>
      <c r="D263" s="86" t="s">
        <v>124</v>
      </c>
      <c r="E263" s="86" t="s">
        <v>124</v>
      </c>
      <c r="F263" s="86" t="s">
        <v>124</v>
      </c>
      <c r="G263" s="86" t="s">
        <v>124</v>
      </c>
      <c r="H263" s="86" t="s">
        <v>124</v>
      </c>
      <c r="I263" s="86" t="s">
        <v>124</v>
      </c>
    </row>
    <row r="264" spans="2:9">
      <c r="B264" s="222" t="s">
        <v>219</v>
      </c>
      <c r="C264" s="86" t="s">
        <v>124</v>
      </c>
      <c r="D264" s="86" t="s">
        <v>124</v>
      </c>
      <c r="E264" s="86" t="s">
        <v>124</v>
      </c>
      <c r="F264" s="86" t="s">
        <v>124</v>
      </c>
      <c r="G264" s="86" t="s">
        <v>124</v>
      </c>
      <c r="H264" s="86" t="s">
        <v>124</v>
      </c>
      <c r="I264" s="86" t="s">
        <v>124</v>
      </c>
    </row>
    <row r="265" spans="2:9">
      <c r="B265" s="222"/>
      <c r="C265" s="331"/>
      <c r="D265" s="331"/>
      <c r="E265" s="331"/>
      <c r="F265" s="331"/>
      <c r="G265" s="331"/>
      <c r="H265" s="331"/>
      <c r="I265" s="331"/>
    </row>
    <row r="266" spans="2:9" ht="26.4">
      <c r="B266" s="49" t="s">
        <v>221</v>
      </c>
      <c r="C266" s="331"/>
      <c r="D266" s="331"/>
      <c r="E266" s="331"/>
      <c r="F266" s="331"/>
      <c r="G266" s="331"/>
      <c r="H266" s="331"/>
      <c r="I266" s="331"/>
    </row>
    <row r="267" spans="2:9">
      <c r="B267" s="103" t="s">
        <v>213</v>
      </c>
      <c r="C267" s="86" t="s">
        <v>124</v>
      </c>
      <c r="D267" s="86" t="s">
        <v>124</v>
      </c>
      <c r="E267" s="86" t="s">
        <v>124</v>
      </c>
      <c r="F267" s="86" t="s">
        <v>124</v>
      </c>
      <c r="G267" s="86" t="s">
        <v>124</v>
      </c>
      <c r="H267" s="86" t="s">
        <v>124</v>
      </c>
      <c r="I267" s="86" t="s">
        <v>124</v>
      </c>
    </row>
    <row r="268" spans="2:9">
      <c r="B268" s="222" t="s">
        <v>214</v>
      </c>
      <c r="C268" s="86" t="s">
        <v>124</v>
      </c>
      <c r="D268" s="86" t="s">
        <v>124</v>
      </c>
      <c r="E268" s="86" t="s">
        <v>124</v>
      </c>
      <c r="F268" s="86" t="s">
        <v>124</v>
      </c>
      <c r="G268" s="86" t="s">
        <v>124</v>
      </c>
      <c r="H268" s="86" t="s">
        <v>124</v>
      </c>
      <c r="I268" s="86" t="s">
        <v>124</v>
      </c>
    </row>
    <row r="269" spans="2:9">
      <c r="B269" s="222" t="s">
        <v>215</v>
      </c>
      <c r="C269" s="86" t="s">
        <v>124</v>
      </c>
      <c r="D269" s="86" t="s">
        <v>124</v>
      </c>
      <c r="E269" s="86" t="s">
        <v>124</v>
      </c>
      <c r="F269" s="86" t="s">
        <v>124</v>
      </c>
      <c r="G269" s="86" t="s">
        <v>124</v>
      </c>
      <c r="H269" s="86" t="s">
        <v>124</v>
      </c>
      <c r="I269" s="86" t="s">
        <v>124</v>
      </c>
    </row>
    <row r="270" spans="2:9">
      <c r="B270" s="103" t="s">
        <v>216</v>
      </c>
      <c r="C270" s="86" t="s">
        <v>124</v>
      </c>
      <c r="D270" s="86" t="s">
        <v>124</v>
      </c>
      <c r="E270" s="86" t="s">
        <v>124</v>
      </c>
      <c r="F270" s="86" t="s">
        <v>124</v>
      </c>
      <c r="G270" s="86" t="s">
        <v>124</v>
      </c>
      <c r="H270" s="86" t="s">
        <v>124</v>
      </c>
      <c r="I270" s="86" t="s">
        <v>124</v>
      </c>
    </row>
    <row r="271" spans="2:9">
      <c r="B271" s="103" t="s">
        <v>206</v>
      </c>
      <c r="C271" s="86" t="s">
        <v>124</v>
      </c>
      <c r="D271" s="86" t="s">
        <v>124</v>
      </c>
      <c r="E271" s="86" t="s">
        <v>124</v>
      </c>
      <c r="F271" s="86" t="s">
        <v>124</v>
      </c>
      <c r="G271" s="86" t="s">
        <v>124</v>
      </c>
      <c r="H271" s="86" t="s">
        <v>124</v>
      </c>
      <c r="I271" s="86" t="s">
        <v>124</v>
      </c>
    </row>
    <row r="272" spans="2:9">
      <c r="B272" s="222" t="s">
        <v>217</v>
      </c>
      <c r="C272" s="86" t="s">
        <v>124</v>
      </c>
      <c r="D272" s="86" t="s">
        <v>124</v>
      </c>
      <c r="E272" s="86" t="s">
        <v>124</v>
      </c>
      <c r="F272" s="86" t="s">
        <v>124</v>
      </c>
      <c r="G272" s="86" t="s">
        <v>124</v>
      </c>
      <c r="H272" s="86" t="s">
        <v>124</v>
      </c>
      <c r="I272" s="86" t="s">
        <v>124</v>
      </c>
    </row>
    <row r="273" spans="2:9">
      <c r="B273" s="222" t="s">
        <v>218</v>
      </c>
      <c r="C273" s="86" t="s">
        <v>124</v>
      </c>
      <c r="D273" s="86" t="s">
        <v>124</v>
      </c>
      <c r="E273" s="86" t="s">
        <v>124</v>
      </c>
      <c r="F273" s="86" t="s">
        <v>124</v>
      </c>
      <c r="G273" s="86" t="s">
        <v>124</v>
      </c>
      <c r="H273" s="86" t="s">
        <v>124</v>
      </c>
      <c r="I273" s="86" t="s">
        <v>124</v>
      </c>
    </row>
    <row r="274" spans="2:9">
      <c r="B274" s="222" t="s">
        <v>219</v>
      </c>
      <c r="C274" s="86" t="s">
        <v>124</v>
      </c>
      <c r="D274" s="86" t="s">
        <v>124</v>
      </c>
      <c r="E274" s="86" t="s">
        <v>124</v>
      </c>
      <c r="F274" s="86" t="s">
        <v>124</v>
      </c>
      <c r="G274" s="86" t="s">
        <v>124</v>
      </c>
      <c r="H274" s="86" t="s">
        <v>124</v>
      </c>
      <c r="I274" s="86" t="s">
        <v>124</v>
      </c>
    </row>
    <row r="275" spans="2:9">
      <c r="B275" s="222"/>
      <c r="C275" s="331"/>
      <c r="D275" s="331"/>
      <c r="E275" s="331"/>
      <c r="F275" s="331"/>
      <c r="G275" s="331"/>
      <c r="H275" s="331"/>
      <c r="I275" s="331"/>
    </row>
    <row r="276" spans="2:9" ht="26.4">
      <c r="B276" s="49" t="s">
        <v>222</v>
      </c>
      <c r="C276" s="331"/>
      <c r="D276" s="331"/>
      <c r="E276" s="331"/>
      <c r="F276" s="331"/>
      <c r="G276" s="331"/>
      <c r="H276" s="331"/>
      <c r="I276" s="331"/>
    </row>
    <row r="277" spans="2:9">
      <c r="B277" s="103" t="s">
        <v>213</v>
      </c>
      <c r="C277" s="86" t="s">
        <v>124</v>
      </c>
      <c r="D277" s="86" t="s">
        <v>124</v>
      </c>
      <c r="E277" s="86" t="s">
        <v>124</v>
      </c>
      <c r="F277" s="86" t="s">
        <v>124</v>
      </c>
      <c r="G277" s="86" t="s">
        <v>124</v>
      </c>
      <c r="H277" s="86" t="s">
        <v>124</v>
      </c>
      <c r="I277" s="86" t="s">
        <v>124</v>
      </c>
    </row>
    <row r="278" spans="2:9">
      <c r="B278" s="222" t="s">
        <v>214</v>
      </c>
      <c r="C278" s="86" t="s">
        <v>124</v>
      </c>
      <c r="D278" s="86" t="s">
        <v>124</v>
      </c>
      <c r="E278" s="86" t="s">
        <v>124</v>
      </c>
      <c r="F278" s="86" t="s">
        <v>124</v>
      </c>
      <c r="G278" s="86" t="s">
        <v>124</v>
      </c>
      <c r="H278" s="86" t="s">
        <v>124</v>
      </c>
      <c r="I278" s="86" t="s">
        <v>124</v>
      </c>
    </row>
    <row r="279" spans="2:9">
      <c r="B279" s="222" t="s">
        <v>215</v>
      </c>
      <c r="C279" s="86" t="s">
        <v>124</v>
      </c>
      <c r="D279" s="86" t="s">
        <v>124</v>
      </c>
      <c r="E279" s="86" t="s">
        <v>124</v>
      </c>
      <c r="F279" s="86" t="s">
        <v>124</v>
      </c>
      <c r="G279" s="86" t="s">
        <v>124</v>
      </c>
      <c r="H279" s="86" t="s">
        <v>124</v>
      </c>
      <c r="I279" s="86" t="s">
        <v>124</v>
      </c>
    </row>
    <row r="280" spans="2:9">
      <c r="B280" s="103" t="s">
        <v>216</v>
      </c>
      <c r="C280" s="86" t="s">
        <v>124</v>
      </c>
      <c r="D280" s="86" t="s">
        <v>124</v>
      </c>
      <c r="E280" s="86" t="s">
        <v>124</v>
      </c>
      <c r="F280" s="86" t="s">
        <v>124</v>
      </c>
      <c r="G280" s="86" t="s">
        <v>124</v>
      </c>
      <c r="H280" s="86" t="s">
        <v>124</v>
      </c>
      <c r="I280" s="86" t="s">
        <v>124</v>
      </c>
    </row>
    <row r="281" spans="2:9">
      <c r="B281" s="103" t="s">
        <v>206</v>
      </c>
      <c r="C281" s="86" t="s">
        <v>124</v>
      </c>
      <c r="D281" s="86" t="s">
        <v>124</v>
      </c>
      <c r="E281" s="86" t="s">
        <v>124</v>
      </c>
      <c r="F281" s="86" t="s">
        <v>124</v>
      </c>
      <c r="G281" s="86" t="s">
        <v>124</v>
      </c>
      <c r="H281" s="86" t="s">
        <v>124</v>
      </c>
      <c r="I281" s="86" t="s">
        <v>124</v>
      </c>
    </row>
    <row r="282" spans="2:9">
      <c r="B282" s="222" t="s">
        <v>217</v>
      </c>
      <c r="C282" s="86" t="s">
        <v>124</v>
      </c>
      <c r="D282" s="86" t="s">
        <v>124</v>
      </c>
      <c r="E282" s="86" t="s">
        <v>124</v>
      </c>
      <c r="F282" s="86" t="s">
        <v>124</v>
      </c>
      <c r="G282" s="86" t="s">
        <v>124</v>
      </c>
      <c r="H282" s="86" t="s">
        <v>124</v>
      </c>
      <c r="I282" s="86" t="s">
        <v>124</v>
      </c>
    </row>
    <row r="283" spans="2:9">
      <c r="B283" s="222" t="s">
        <v>218</v>
      </c>
      <c r="C283" s="86" t="s">
        <v>124</v>
      </c>
      <c r="D283" s="86" t="s">
        <v>124</v>
      </c>
      <c r="E283" s="86" t="s">
        <v>124</v>
      </c>
      <c r="F283" s="86" t="s">
        <v>124</v>
      </c>
      <c r="G283" s="86" t="s">
        <v>124</v>
      </c>
      <c r="H283" s="86" t="s">
        <v>124</v>
      </c>
      <c r="I283" s="86" t="s">
        <v>124</v>
      </c>
    </row>
    <row r="284" spans="2:9" ht="15" thickBot="1">
      <c r="B284" s="91" t="s">
        <v>219</v>
      </c>
      <c r="C284" s="86" t="s">
        <v>124</v>
      </c>
      <c r="D284" s="86" t="s">
        <v>124</v>
      </c>
      <c r="E284" s="86" t="s">
        <v>124</v>
      </c>
      <c r="F284" s="86" t="s">
        <v>124</v>
      </c>
      <c r="G284" s="86" t="s">
        <v>124</v>
      </c>
      <c r="H284" s="86" t="s">
        <v>124</v>
      </c>
      <c r="I284" s="86" t="s">
        <v>124</v>
      </c>
    </row>
    <row r="285" spans="2:9" ht="15" thickTop="1">
      <c r="B285" s="1320" t="s">
        <v>677</v>
      </c>
      <c r="C285" s="1320"/>
      <c r="D285" s="1320"/>
      <c r="E285" s="1320"/>
      <c r="F285" s="1320"/>
      <c r="G285" s="1320"/>
      <c r="H285" s="1320"/>
      <c r="I285" s="1320"/>
    </row>
    <row r="286" spans="2:9">
      <c r="B286" s="1334" t="s">
        <v>678</v>
      </c>
      <c r="C286" s="1334"/>
      <c r="D286" s="1334"/>
      <c r="E286" s="1334"/>
      <c r="F286" s="1334"/>
      <c r="G286" s="1334"/>
      <c r="H286" s="1334"/>
      <c r="I286" s="1334"/>
    </row>
    <row r="287" spans="2:9">
      <c r="B287" s="27"/>
    </row>
    <row r="288" spans="2:9">
      <c r="B288" s="1319" t="s">
        <v>24</v>
      </c>
      <c r="C288" s="1319"/>
      <c r="D288" s="1319"/>
      <c r="E288" s="1319"/>
      <c r="F288" s="1319"/>
      <c r="G288" s="1319"/>
      <c r="H288" s="1319"/>
      <c r="I288" s="1319"/>
    </row>
    <row r="289" spans="2:9">
      <c r="B289" s="13" t="s">
        <v>23</v>
      </c>
    </row>
    <row r="290" spans="2:9">
      <c r="B290" s="26" t="s">
        <v>172</v>
      </c>
    </row>
    <row r="291" spans="2:9">
      <c r="B291" s="27"/>
    </row>
    <row r="292" spans="2:9">
      <c r="B292" s="16"/>
      <c r="C292" s="308">
        <v>2014</v>
      </c>
      <c r="D292" s="308">
        <v>2015</v>
      </c>
      <c r="E292" s="308">
        <v>2016</v>
      </c>
      <c r="F292" s="308">
        <v>2017</v>
      </c>
      <c r="G292" s="308">
        <v>2018</v>
      </c>
      <c r="H292" s="308">
        <v>2019</v>
      </c>
      <c r="I292" s="308">
        <v>2020</v>
      </c>
    </row>
    <row r="293" spans="2:9">
      <c r="B293" s="44" t="s">
        <v>226</v>
      </c>
    </row>
    <row r="294" spans="2:9">
      <c r="B294" s="44"/>
    </row>
    <row r="295" spans="2:9">
      <c r="B295" s="92" t="s">
        <v>679</v>
      </c>
    </row>
    <row r="296" spans="2:9">
      <c r="B296" s="82" t="s">
        <v>88</v>
      </c>
      <c r="C296" s="965">
        <v>69</v>
      </c>
      <c r="D296" s="965">
        <v>72</v>
      </c>
      <c r="E296" s="966">
        <v>71</v>
      </c>
      <c r="F296" s="966">
        <v>75</v>
      </c>
      <c r="G296" s="966">
        <v>76</v>
      </c>
      <c r="H296" s="966">
        <v>75</v>
      </c>
      <c r="I296" s="301">
        <v>134</v>
      </c>
    </row>
    <row r="297" spans="2:9">
      <c r="B297" s="332" t="s">
        <v>229</v>
      </c>
      <c r="C297" s="965">
        <v>17</v>
      </c>
      <c r="D297" s="965">
        <v>18</v>
      </c>
      <c r="E297" s="966">
        <v>18</v>
      </c>
      <c r="F297" s="966">
        <v>18</v>
      </c>
      <c r="G297" s="966">
        <v>17</v>
      </c>
      <c r="H297" s="966">
        <v>18</v>
      </c>
      <c r="I297" s="301">
        <v>17</v>
      </c>
    </row>
    <row r="298" spans="2:9">
      <c r="B298" s="333" t="s">
        <v>680</v>
      </c>
      <c r="C298" s="967">
        <v>2</v>
      </c>
      <c r="D298" s="967">
        <v>2</v>
      </c>
      <c r="E298" s="966">
        <v>2</v>
      </c>
      <c r="F298" s="966">
        <v>2</v>
      </c>
      <c r="G298" s="966">
        <v>2</v>
      </c>
      <c r="H298" s="966">
        <v>2</v>
      </c>
      <c r="I298" s="301">
        <v>2</v>
      </c>
    </row>
    <row r="299" spans="2:9">
      <c r="B299" s="333" t="s">
        <v>681</v>
      </c>
      <c r="C299" s="966">
        <v>4</v>
      </c>
      <c r="D299" s="966">
        <v>4</v>
      </c>
      <c r="E299" s="966">
        <v>4</v>
      </c>
      <c r="F299" s="966">
        <v>4</v>
      </c>
      <c r="G299" s="966">
        <v>4</v>
      </c>
      <c r="H299" s="966">
        <v>4</v>
      </c>
      <c r="I299" s="301">
        <v>4</v>
      </c>
    </row>
    <row r="300" spans="2:9">
      <c r="B300" s="333" t="s">
        <v>474</v>
      </c>
      <c r="C300" s="967">
        <v>11</v>
      </c>
      <c r="D300" s="967">
        <v>12</v>
      </c>
      <c r="E300" s="966">
        <v>12</v>
      </c>
      <c r="F300" s="966">
        <v>12</v>
      </c>
      <c r="G300" s="966">
        <v>11</v>
      </c>
      <c r="H300" s="966">
        <v>12</v>
      </c>
      <c r="I300" s="301">
        <v>11</v>
      </c>
    </row>
    <row r="301" spans="2:9">
      <c r="B301" s="332" t="s">
        <v>231</v>
      </c>
      <c r="C301" s="965">
        <v>52</v>
      </c>
      <c r="D301" s="965">
        <v>54</v>
      </c>
      <c r="E301" s="966">
        <v>53</v>
      </c>
      <c r="F301" s="966">
        <v>57</v>
      </c>
      <c r="G301" s="966">
        <v>59</v>
      </c>
      <c r="H301" s="966">
        <v>57</v>
      </c>
      <c r="I301" s="301">
        <v>117</v>
      </c>
    </row>
    <row r="302" spans="2:9">
      <c r="B302" s="333" t="s">
        <v>682</v>
      </c>
      <c r="C302" s="967">
        <v>2</v>
      </c>
      <c r="D302" s="967">
        <v>2</v>
      </c>
      <c r="E302" s="966">
        <v>3</v>
      </c>
      <c r="F302" s="966">
        <v>2</v>
      </c>
      <c r="G302" s="966">
        <v>3</v>
      </c>
      <c r="H302" s="966">
        <v>3</v>
      </c>
      <c r="I302" s="301">
        <v>3</v>
      </c>
    </row>
    <row r="303" spans="2:9">
      <c r="B303" s="333" t="s">
        <v>683</v>
      </c>
      <c r="C303" s="967">
        <v>4</v>
      </c>
      <c r="D303" s="967">
        <v>4</v>
      </c>
      <c r="E303" s="966">
        <v>3</v>
      </c>
      <c r="F303" s="966">
        <v>4</v>
      </c>
      <c r="G303" s="966">
        <v>3</v>
      </c>
      <c r="H303" s="966">
        <v>3</v>
      </c>
      <c r="I303" s="301">
        <v>3</v>
      </c>
    </row>
    <row r="304" spans="2:9">
      <c r="B304" s="333" t="s">
        <v>684</v>
      </c>
      <c r="C304" s="967">
        <v>7</v>
      </c>
      <c r="D304" s="967">
        <v>7</v>
      </c>
      <c r="E304" s="966">
        <v>7</v>
      </c>
      <c r="F304" s="966">
        <v>6</v>
      </c>
      <c r="G304" s="966">
        <v>8</v>
      </c>
      <c r="H304" s="966">
        <v>6</v>
      </c>
      <c r="I304" s="301">
        <v>21</v>
      </c>
    </row>
    <row r="305" spans="2:9">
      <c r="B305" s="333" t="s">
        <v>685</v>
      </c>
      <c r="C305" s="967">
        <v>5</v>
      </c>
      <c r="D305" s="967">
        <v>5</v>
      </c>
      <c r="E305" s="966">
        <v>4</v>
      </c>
      <c r="F305" s="966">
        <v>5</v>
      </c>
      <c r="G305" s="966">
        <v>5</v>
      </c>
      <c r="H305" s="966">
        <v>5</v>
      </c>
      <c r="I305" s="301">
        <v>5</v>
      </c>
    </row>
    <row r="306" spans="2:9">
      <c r="B306" s="333" t="s">
        <v>686</v>
      </c>
      <c r="C306" s="967">
        <v>10</v>
      </c>
      <c r="D306" s="967">
        <v>10</v>
      </c>
      <c r="E306" s="966">
        <v>10</v>
      </c>
      <c r="F306" s="966">
        <v>12</v>
      </c>
      <c r="G306" s="966">
        <v>11</v>
      </c>
      <c r="H306" s="966">
        <v>11</v>
      </c>
      <c r="I306" s="301">
        <v>15</v>
      </c>
    </row>
    <row r="307" spans="2:9">
      <c r="B307" s="333" t="s">
        <v>687</v>
      </c>
      <c r="C307" s="967">
        <v>2</v>
      </c>
      <c r="D307" s="967">
        <v>2</v>
      </c>
      <c r="E307" s="966">
        <v>2</v>
      </c>
      <c r="F307" s="966">
        <v>2</v>
      </c>
      <c r="G307" s="966">
        <v>2</v>
      </c>
      <c r="H307" s="966">
        <v>2</v>
      </c>
      <c r="I307" s="301">
        <v>2</v>
      </c>
    </row>
    <row r="308" spans="2:9">
      <c r="B308" s="333" t="s">
        <v>688</v>
      </c>
      <c r="C308" s="967">
        <v>6</v>
      </c>
      <c r="D308" s="967">
        <v>6</v>
      </c>
      <c r="E308" s="966">
        <v>6</v>
      </c>
      <c r="F308" s="966">
        <v>6</v>
      </c>
      <c r="G308" s="966">
        <v>6</v>
      </c>
      <c r="H308" s="966">
        <v>6</v>
      </c>
      <c r="I308" s="301">
        <v>12</v>
      </c>
    </row>
    <row r="309" spans="2:9">
      <c r="B309" s="333" t="s">
        <v>516</v>
      </c>
      <c r="C309" s="967">
        <v>0</v>
      </c>
      <c r="D309" s="967">
        <v>1</v>
      </c>
      <c r="E309" s="966">
        <v>2</v>
      </c>
      <c r="F309" s="966">
        <v>5</v>
      </c>
      <c r="G309" s="966">
        <v>4</v>
      </c>
      <c r="H309" s="966">
        <v>4</v>
      </c>
      <c r="I309" s="301">
        <v>4</v>
      </c>
    </row>
    <row r="310" spans="2:9">
      <c r="B310" s="333" t="s">
        <v>689</v>
      </c>
      <c r="C310" s="967">
        <v>16</v>
      </c>
      <c r="D310" s="967">
        <v>17</v>
      </c>
      <c r="E310" s="966">
        <v>16</v>
      </c>
      <c r="F310" s="966">
        <v>15</v>
      </c>
      <c r="G310" s="966">
        <v>15</v>
      </c>
      <c r="H310" s="966">
        <v>15</v>
      </c>
      <c r="I310" s="301">
        <v>15</v>
      </c>
    </row>
    <row r="311" spans="2:9" ht="15" thickBot="1">
      <c r="B311" s="334" t="s">
        <v>690</v>
      </c>
      <c r="C311" s="968" t="s">
        <v>139</v>
      </c>
      <c r="D311" s="968" t="s">
        <v>139</v>
      </c>
      <c r="E311" s="969" t="s">
        <v>139</v>
      </c>
      <c r="F311" s="969" t="s">
        <v>139</v>
      </c>
      <c r="G311" s="969">
        <v>2</v>
      </c>
      <c r="H311" s="969">
        <v>2</v>
      </c>
      <c r="I311" s="335">
        <v>6</v>
      </c>
    </row>
    <row r="312" spans="2:9" ht="15" thickTop="1">
      <c r="B312" s="1320" t="s">
        <v>691</v>
      </c>
      <c r="C312" s="1320"/>
      <c r="D312" s="1320"/>
      <c r="E312" s="1320"/>
      <c r="F312" s="1320"/>
      <c r="G312" s="1320"/>
      <c r="H312" s="1320"/>
      <c r="I312" s="1320"/>
    </row>
    <row r="313" spans="2:9">
      <c r="B313" s="27"/>
    </row>
    <row r="314" spans="2:9">
      <c r="B314" s="1319" t="s">
        <v>26</v>
      </c>
      <c r="C314" s="1319"/>
      <c r="D314" s="1319"/>
      <c r="E314" s="1319"/>
      <c r="F314" s="1319"/>
      <c r="G314" s="1319"/>
      <c r="H314" s="1319"/>
      <c r="I314" s="1319"/>
    </row>
    <row r="315" spans="2:9">
      <c r="B315" s="13" t="s">
        <v>25</v>
      </c>
    </row>
    <row r="316" spans="2:9">
      <c r="B316" s="26" t="s">
        <v>115</v>
      </c>
    </row>
    <row r="317" spans="2:9">
      <c r="B317" s="27"/>
    </row>
    <row r="318" spans="2:9">
      <c r="B318" s="16"/>
      <c r="C318" s="308">
        <v>2014</v>
      </c>
      <c r="D318" s="308">
        <v>2015</v>
      </c>
      <c r="E318" s="308">
        <v>2016</v>
      </c>
      <c r="F318" s="308">
        <v>2017</v>
      </c>
      <c r="G318" s="308">
        <v>2018</v>
      </c>
      <c r="H318" s="308">
        <v>2019</v>
      </c>
      <c r="I318" s="308">
        <v>2020</v>
      </c>
    </row>
    <row r="319" spans="2:9">
      <c r="B319" s="44" t="s">
        <v>679</v>
      </c>
    </row>
    <row r="320" spans="2:9">
      <c r="B320" s="93" t="s">
        <v>246</v>
      </c>
      <c r="C320" s="235">
        <v>29.452235000000002</v>
      </c>
      <c r="D320" s="235">
        <v>33.419443000000008</v>
      </c>
      <c r="E320" s="235">
        <v>37.760286999999991</v>
      </c>
      <c r="F320" s="235">
        <v>42.437877</v>
      </c>
      <c r="G320" s="235">
        <v>48.019450999999997</v>
      </c>
      <c r="H320" s="235">
        <v>56.718286000000013</v>
      </c>
      <c r="I320" s="235">
        <v>98.804517000000004</v>
      </c>
    </row>
    <row r="321" spans="2:9">
      <c r="B321" s="93"/>
      <c r="C321" s="950"/>
      <c r="D321" s="950"/>
      <c r="E321" s="950"/>
      <c r="F321" s="950"/>
      <c r="G321" s="950"/>
      <c r="H321" s="950"/>
      <c r="I321" s="950"/>
    </row>
    <row r="322" spans="2:9">
      <c r="B322" s="92" t="s">
        <v>692</v>
      </c>
      <c r="C322" s="235"/>
      <c r="D322" s="235"/>
      <c r="E322" s="235"/>
      <c r="F322" s="235"/>
      <c r="G322" s="235"/>
      <c r="H322" s="235"/>
      <c r="I322" s="235"/>
    </row>
    <row r="323" spans="2:9">
      <c r="B323" s="93" t="s">
        <v>246</v>
      </c>
      <c r="C323" s="950">
        <v>8.2491999999999996E-2</v>
      </c>
      <c r="D323" s="950">
        <v>8.1658999999999995E-2</v>
      </c>
      <c r="E323" s="950">
        <v>7.5405E-2</v>
      </c>
      <c r="F323" s="950">
        <v>6.9832000000000005E-2</v>
      </c>
      <c r="G323" s="950">
        <v>6.7900000000000002E-2</v>
      </c>
      <c r="H323" s="950">
        <v>6.1098E-2</v>
      </c>
      <c r="I323" s="950">
        <v>5.4810999999999999E-2</v>
      </c>
    </row>
    <row r="324" spans="2:9">
      <c r="B324" s="95" t="s">
        <v>247</v>
      </c>
      <c r="C324" s="950"/>
      <c r="D324" s="950"/>
      <c r="E324" s="950"/>
      <c r="F324" s="950"/>
      <c r="G324" s="950"/>
      <c r="H324" s="950"/>
      <c r="I324" s="950"/>
    </row>
    <row r="325" spans="2:9">
      <c r="B325" s="95" t="s">
        <v>693</v>
      </c>
      <c r="C325" s="970">
        <v>8.2491999999999996E-2</v>
      </c>
      <c r="D325" s="970">
        <v>8.1658999999999995E-2</v>
      </c>
      <c r="E325" s="970">
        <v>7.5405E-2</v>
      </c>
      <c r="F325" s="970">
        <v>6.9832000000000005E-2</v>
      </c>
      <c r="G325" s="970">
        <v>6.7900000000000002E-2</v>
      </c>
      <c r="H325" s="970">
        <v>6.1098E-2</v>
      </c>
      <c r="I325" s="970">
        <v>5.4810999999999999E-2</v>
      </c>
    </row>
    <row r="326" spans="2:9">
      <c r="B326" s="107" t="s">
        <v>248</v>
      </c>
      <c r="C326" s="970" t="s">
        <v>124</v>
      </c>
      <c r="D326" s="970" t="s">
        <v>124</v>
      </c>
      <c r="E326" s="970" t="s">
        <v>124</v>
      </c>
      <c r="F326" s="970" t="s">
        <v>124</v>
      </c>
      <c r="G326" s="970" t="s">
        <v>124</v>
      </c>
      <c r="H326" s="970" t="s">
        <v>124</v>
      </c>
      <c r="I326" s="970"/>
    </row>
    <row r="327" spans="2:9">
      <c r="B327" s="107" t="s">
        <v>249</v>
      </c>
      <c r="C327" s="970" t="s">
        <v>124</v>
      </c>
      <c r="D327" s="970" t="s">
        <v>124</v>
      </c>
      <c r="E327" s="970" t="s">
        <v>124</v>
      </c>
      <c r="F327" s="970" t="s">
        <v>124</v>
      </c>
      <c r="G327" s="970" t="s">
        <v>124</v>
      </c>
      <c r="H327" s="970" t="s">
        <v>124</v>
      </c>
      <c r="I327" s="970"/>
    </row>
    <row r="328" spans="2:9">
      <c r="B328" s="47" t="s">
        <v>253</v>
      </c>
      <c r="C328" s="971">
        <v>2.8036235573575558E-3</v>
      </c>
      <c r="D328" s="971">
        <v>2.4428606374017783E-3</v>
      </c>
      <c r="E328" s="971">
        <v>1.996939271144841E-3</v>
      </c>
      <c r="F328" s="971">
        <v>1.6455111550467052E-3</v>
      </c>
      <c r="G328" s="971">
        <v>1.4140103351035814E-3</v>
      </c>
      <c r="H328" s="971">
        <v>1.0772187297761427E-3</v>
      </c>
      <c r="I328" s="971">
        <v>5.5474184444421701E-4</v>
      </c>
    </row>
    <row r="329" spans="2:9">
      <c r="B329" s="97"/>
      <c r="C329" s="950"/>
      <c r="D329" s="950"/>
      <c r="E329" s="950"/>
      <c r="F329" s="950"/>
      <c r="G329" s="950"/>
      <c r="H329" s="950"/>
      <c r="I329" s="950"/>
    </row>
    <row r="330" spans="2:9">
      <c r="B330" s="92" t="s">
        <v>694</v>
      </c>
      <c r="C330" s="235"/>
      <c r="D330" s="235"/>
      <c r="E330" s="235"/>
      <c r="F330" s="235"/>
      <c r="G330" s="235"/>
      <c r="H330" s="235"/>
      <c r="I330" s="235"/>
    </row>
    <row r="331" spans="2:9">
      <c r="B331" s="93" t="s">
        <v>246</v>
      </c>
      <c r="C331" s="950">
        <v>29.221793000000002</v>
      </c>
      <c r="D331" s="950">
        <v>33.208307000000005</v>
      </c>
      <c r="E331" s="950">
        <v>37.578630999999987</v>
      </c>
      <c r="F331" s="950">
        <v>42.275233</v>
      </c>
      <c r="G331" s="950">
        <v>47.862785999999993</v>
      </c>
      <c r="H331" s="950">
        <v>56.56554400000001</v>
      </c>
      <c r="I331" s="950">
        <v>98.650728000000001</v>
      </c>
    </row>
    <row r="332" spans="2:9">
      <c r="B332" s="95" t="s">
        <v>247</v>
      </c>
      <c r="C332" s="950"/>
      <c r="D332" s="950"/>
      <c r="E332" s="950"/>
      <c r="F332" s="950"/>
      <c r="G332" s="950"/>
      <c r="H332" s="950"/>
      <c r="I332" s="950"/>
    </row>
    <row r="333" spans="2:9" ht="15.6">
      <c r="B333" s="336" t="s">
        <v>695</v>
      </c>
      <c r="C333" s="950">
        <v>7.4280840000000001</v>
      </c>
      <c r="D333" s="950">
        <v>8.7019199999999994</v>
      </c>
      <c r="E333" s="950">
        <v>10.60037</v>
      </c>
      <c r="F333" s="950">
        <v>12.186343000000001</v>
      </c>
      <c r="G333" s="950">
        <v>14.228434999999999</v>
      </c>
      <c r="H333" s="950">
        <v>16.246431000000001</v>
      </c>
      <c r="I333" s="950">
        <v>18.023258999999999</v>
      </c>
    </row>
    <row r="334" spans="2:9">
      <c r="B334" s="336" t="s">
        <v>696</v>
      </c>
      <c r="C334" s="950">
        <v>15.410368</v>
      </c>
      <c r="D334" s="950">
        <v>17.529311</v>
      </c>
      <c r="E334" s="950">
        <v>19.544415999999998</v>
      </c>
      <c r="F334" s="950">
        <v>21.792365</v>
      </c>
      <c r="G334" s="950">
        <v>24.001396</v>
      </c>
      <c r="H334" s="950">
        <v>25.622892</v>
      </c>
      <c r="I334" s="950">
        <v>28.459202000000001</v>
      </c>
    </row>
    <row r="335" spans="2:9">
      <c r="B335" s="336" t="s">
        <v>697</v>
      </c>
      <c r="C335" s="950">
        <v>1.711149</v>
      </c>
      <c r="D335" s="950">
        <v>2.4275289999999998</v>
      </c>
      <c r="E335" s="950">
        <v>3.4133659999999999</v>
      </c>
      <c r="F335" s="950">
        <v>4.6402460000000003</v>
      </c>
      <c r="G335" s="950">
        <v>6.4342139999999999</v>
      </c>
      <c r="H335" s="950">
        <v>9.2791739999999994</v>
      </c>
      <c r="I335" s="950">
        <v>13.767488</v>
      </c>
    </row>
    <row r="336" spans="2:9">
      <c r="B336" s="336" t="s">
        <v>698</v>
      </c>
      <c r="C336" s="950">
        <v>0.240729</v>
      </c>
      <c r="D336" s="950">
        <v>0.28808299999999998</v>
      </c>
      <c r="E336" s="950">
        <v>0.34786699999999998</v>
      </c>
      <c r="F336" s="950">
        <v>0.44901799999999997</v>
      </c>
      <c r="G336" s="950">
        <v>0.65493400000000002</v>
      </c>
      <c r="H336" s="950">
        <v>0.86538800000000005</v>
      </c>
      <c r="I336" s="950">
        <v>0.68314200000000003</v>
      </c>
    </row>
    <row r="337" spans="2:9">
      <c r="B337" s="336" t="s">
        <v>699</v>
      </c>
      <c r="C337" s="950">
        <v>4.3294579999999998</v>
      </c>
      <c r="D337" s="950">
        <v>4.1644550000000002</v>
      </c>
      <c r="E337" s="950">
        <v>3.5930219999999999</v>
      </c>
      <c r="F337" s="950">
        <v>2.7766630000000001</v>
      </c>
      <c r="G337" s="950">
        <v>1.5768</v>
      </c>
      <c r="H337" s="950">
        <v>1.183988</v>
      </c>
      <c r="I337" s="950">
        <v>0.76849000000000001</v>
      </c>
    </row>
    <row r="338" spans="2:9">
      <c r="B338" s="336" t="s">
        <v>700</v>
      </c>
      <c r="C338" s="950">
        <v>1.5917000000000001E-2</v>
      </c>
      <c r="D338" s="950">
        <v>1.3311E-2</v>
      </c>
      <c r="E338" s="950">
        <v>1.0991000000000001E-2</v>
      </c>
      <c r="F338" s="950">
        <v>1.3046E-2</v>
      </c>
      <c r="G338" s="950">
        <v>6.4270000000000004E-3</v>
      </c>
      <c r="H338" s="950">
        <v>6.1370000000000001E-3</v>
      </c>
      <c r="I338" s="950">
        <v>4.8760000000000001E-3</v>
      </c>
    </row>
    <row r="339" spans="2:9" ht="15.6">
      <c r="B339" s="336" t="s">
        <v>701</v>
      </c>
      <c r="C339" s="950">
        <v>1.5511E-2</v>
      </c>
      <c r="D339" s="950">
        <v>1.4588E-2</v>
      </c>
      <c r="E339" s="950">
        <v>1.4534E-2</v>
      </c>
      <c r="F339" s="950">
        <v>1.4359E-2</v>
      </c>
      <c r="G339" s="950">
        <v>1.2751999999999999E-2</v>
      </c>
      <c r="H339" s="950">
        <v>1.2756E-2</v>
      </c>
      <c r="I339" s="950">
        <v>1.2822E-2</v>
      </c>
    </row>
    <row r="340" spans="2:9">
      <c r="B340" s="336" t="s">
        <v>702</v>
      </c>
      <c r="C340" s="950">
        <v>6.3425999999999996E-2</v>
      </c>
      <c r="D340" s="950">
        <v>6.2812000000000007E-2</v>
      </c>
      <c r="E340" s="950">
        <v>4.8724000000000003E-2</v>
      </c>
      <c r="F340" s="950">
        <v>4.0432999999999997E-2</v>
      </c>
      <c r="G340" s="950">
        <v>3.8185999999999998E-2</v>
      </c>
      <c r="H340" s="950">
        <v>4.3117999999999997E-2</v>
      </c>
      <c r="I340" s="950">
        <v>3.4158000000000001E-2</v>
      </c>
    </row>
    <row r="341" spans="2:9">
      <c r="B341" s="336" t="s">
        <v>703</v>
      </c>
      <c r="C341" s="970" t="s">
        <v>124</v>
      </c>
      <c r="D341" s="970">
        <v>2.6034000000000002E-2</v>
      </c>
      <c r="E341" s="970">
        <v>0.130109</v>
      </c>
      <c r="F341" s="970">
        <v>0.36276000000000003</v>
      </c>
      <c r="G341" s="970">
        <v>0.90964199999999995</v>
      </c>
      <c r="H341" s="970">
        <v>3.30566</v>
      </c>
      <c r="I341" s="970">
        <v>36.897291000000003</v>
      </c>
    </row>
    <row r="342" spans="2:9">
      <c r="B342" s="112" t="s">
        <v>256</v>
      </c>
      <c r="C342" s="970" t="s">
        <v>124</v>
      </c>
      <c r="D342" s="970" t="s">
        <v>124</v>
      </c>
      <c r="E342" s="970" t="s">
        <v>124</v>
      </c>
      <c r="F342" s="970" t="s">
        <v>124</v>
      </c>
      <c r="G342" s="970" t="s">
        <v>124</v>
      </c>
      <c r="H342" s="970" t="s">
        <v>124</v>
      </c>
      <c r="I342" s="970" t="s">
        <v>124</v>
      </c>
    </row>
    <row r="343" spans="2:9">
      <c r="B343" s="112" t="s">
        <v>257</v>
      </c>
      <c r="C343" s="970" t="s">
        <v>124</v>
      </c>
      <c r="D343" s="970" t="s">
        <v>124</v>
      </c>
      <c r="E343" s="970" t="s">
        <v>124</v>
      </c>
      <c r="F343" s="970" t="s">
        <v>124</v>
      </c>
      <c r="G343" s="970" t="s">
        <v>124</v>
      </c>
      <c r="H343" s="970" t="s">
        <v>124</v>
      </c>
      <c r="I343" s="970" t="s">
        <v>124</v>
      </c>
    </row>
    <row r="344" spans="2:9">
      <c r="B344" s="112" t="s">
        <v>258</v>
      </c>
      <c r="C344" s="970" t="s">
        <v>124</v>
      </c>
      <c r="D344" s="970" t="s">
        <v>124</v>
      </c>
      <c r="E344" s="970" t="s">
        <v>124</v>
      </c>
      <c r="F344" s="970" t="s">
        <v>124</v>
      </c>
      <c r="G344" s="970" t="s">
        <v>124</v>
      </c>
      <c r="H344" s="970" t="s">
        <v>124</v>
      </c>
      <c r="I344" s="970" t="s">
        <v>124</v>
      </c>
    </row>
    <row r="345" spans="2:9">
      <c r="B345" s="112" t="s">
        <v>260</v>
      </c>
      <c r="C345" s="970" t="s">
        <v>124</v>
      </c>
      <c r="D345" s="970" t="s">
        <v>124</v>
      </c>
      <c r="E345" s="970" t="s">
        <v>124</v>
      </c>
      <c r="F345" s="970" t="s">
        <v>124</v>
      </c>
      <c r="G345" s="970" t="s">
        <v>124</v>
      </c>
      <c r="H345" s="970" t="s">
        <v>124</v>
      </c>
      <c r="I345" s="970" t="s">
        <v>124</v>
      </c>
    </row>
    <row r="346" spans="2:9">
      <c r="B346" s="107" t="s">
        <v>248</v>
      </c>
      <c r="C346" s="970"/>
      <c r="D346" s="970"/>
      <c r="E346" s="970" t="s">
        <v>637</v>
      </c>
      <c r="F346" s="970" t="s">
        <v>637</v>
      </c>
      <c r="G346" s="970" t="s">
        <v>637</v>
      </c>
      <c r="H346" s="970" t="s">
        <v>637</v>
      </c>
      <c r="I346" s="970" t="s">
        <v>637</v>
      </c>
    </row>
    <row r="347" spans="2:9">
      <c r="B347" s="112" t="s">
        <v>254</v>
      </c>
      <c r="C347" s="970" t="s">
        <v>124</v>
      </c>
      <c r="D347" s="970" t="s">
        <v>124</v>
      </c>
      <c r="E347" s="970" t="s">
        <v>124</v>
      </c>
      <c r="F347" s="970" t="s">
        <v>124</v>
      </c>
      <c r="G347" s="970" t="s">
        <v>124</v>
      </c>
      <c r="H347" s="970" t="s">
        <v>124</v>
      </c>
      <c r="I347" s="970" t="s">
        <v>124</v>
      </c>
    </row>
    <row r="348" spans="2:9">
      <c r="B348" s="112" t="s">
        <v>255</v>
      </c>
      <c r="C348" s="970" t="s">
        <v>124</v>
      </c>
      <c r="D348" s="970" t="s">
        <v>124</v>
      </c>
      <c r="E348" s="970" t="s">
        <v>124</v>
      </c>
      <c r="F348" s="970" t="s">
        <v>124</v>
      </c>
      <c r="G348" s="970" t="s">
        <v>124</v>
      </c>
      <c r="H348" s="970" t="s">
        <v>124</v>
      </c>
      <c r="I348" s="970" t="s">
        <v>124</v>
      </c>
    </row>
    <row r="349" spans="2:9">
      <c r="B349" s="112" t="s">
        <v>256</v>
      </c>
      <c r="C349" s="970" t="s">
        <v>124</v>
      </c>
      <c r="D349" s="970" t="s">
        <v>124</v>
      </c>
      <c r="E349" s="970" t="s">
        <v>124</v>
      </c>
      <c r="F349" s="970" t="s">
        <v>124</v>
      </c>
      <c r="G349" s="970" t="s">
        <v>124</v>
      </c>
      <c r="H349" s="970" t="s">
        <v>124</v>
      </c>
      <c r="I349" s="970" t="s">
        <v>124</v>
      </c>
    </row>
    <row r="350" spans="2:9">
      <c r="B350" s="112" t="s">
        <v>257</v>
      </c>
      <c r="C350" s="970" t="s">
        <v>124</v>
      </c>
      <c r="D350" s="970" t="s">
        <v>124</v>
      </c>
      <c r="E350" s="970" t="s">
        <v>124</v>
      </c>
      <c r="F350" s="970" t="s">
        <v>124</v>
      </c>
      <c r="G350" s="970" t="s">
        <v>124</v>
      </c>
      <c r="H350" s="970" t="s">
        <v>124</v>
      </c>
      <c r="I350" s="970" t="s">
        <v>124</v>
      </c>
    </row>
    <row r="351" spans="2:9">
      <c r="B351" s="112" t="s">
        <v>258</v>
      </c>
      <c r="C351" s="970" t="s">
        <v>124</v>
      </c>
      <c r="D351" s="970" t="s">
        <v>124</v>
      </c>
      <c r="E351" s="970" t="s">
        <v>124</v>
      </c>
      <c r="F351" s="970" t="s">
        <v>124</v>
      </c>
      <c r="G351" s="970" t="s">
        <v>124</v>
      </c>
      <c r="H351" s="970" t="s">
        <v>124</v>
      </c>
      <c r="I351" s="970" t="s">
        <v>124</v>
      </c>
    </row>
    <row r="352" spans="2:9">
      <c r="B352" s="112" t="s">
        <v>259</v>
      </c>
      <c r="C352" s="970" t="s">
        <v>124</v>
      </c>
      <c r="D352" s="970" t="s">
        <v>124</v>
      </c>
      <c r="E352" s="970" t="s">
        <v>124</v>
      </c>
      <c r="F352" s="970" t="s">
        <v>124</v>
      </c>
      <c r="G352" s="970" t="s">
        <v>124</v>
      </c>
      <c r="H352" s="970" t="s">
        <v>124</v>
      </c>
      <c r="I352" s="970" t="s">
        <v>124</v>
      </c>
    </row>
    <row r="353" spans="2:9">
      <c r="B353" s="112" t="s">
        <v>260</v>
      </c>
      <c r="C353" s="970" t="s">
        <v>124</v>
      </c>
      <c r="D353" s="970" t="s">
        <v>124</v>
      </c>
      <c r="E353" s="970" t="s">
        <v>124</v>
      </c>
      <c r="F353" s="970" t="s">
        <v>124</v>
      </c>
      <c r="G353" s="970" t="s">
        <v>124</v>
      </c>
      <c r="H353" s="970" t="s">
        <v>124</v>
      </c>
      <c r="I353" s="970" t="s">
        <v>124</v>
      </c>
    </row>
    <row r="354" spans="2:9">
      <c r="B354" s="47" t="s">
        <v>253</v>
      </c>
      <c r="C354" s="972">
        <v>0.99314972655561906</v>
      </c>
      <c r="D354" s="972">
        <v>0.9942181932045222</v>
      </c>
      <c r="E354" s="972">
        <v>0.99518923148015259</v>
      </c>
      <c r="F354" s="972">
        <v>0.99616748029125024</v>
      </c>
      <c r="G354" s="972">
        <v>0.99673746790649476</v>
      </c>
      <c r="H354" s="972">
        <v>0.99730700606855427</v>
      </c>
      <c r="I354" s="972">
        <v>0.99844350233501977</v>
      </c>
    </row>
    <row r="355" spans="2:9">
      <c r="B355" s="112"/>
      <c r="C355" s="972"/>
      <c r="D355" s="972"/>
      <c r="E355" s="972"/>
      <c r="F355" s="972"/>
      <c r="G355" s="972"/>
      <c r="H355" s="972"/>
      <c r="I355" s="972"/>
    </row>
    <row r="356" spans="2:9">
      <c r="B356" s="92" t="s">
        <v>704</v>
      </c>
      <c r="C356" s="950"/>
      <c r="D356" s="950"/>
      <c r="E356" s="950"/>
      <c r="F356" s="950"/>
      <c r="G356" s="950"/>
      <c r="H356" s="950"/>
      <c r="I356" s="235"/>
    </row>
    <row r="357" spans="2:9">
      <c r="B357" s="93" t="s">
        <v>246</v>
      </c>
      <c r="C357" s="950">
        <v>0.14795</v>
      </c>
      <c r="D357" s="950">
        <v>0.12947700000000001</v>
      </c>
      <c r="E357" s="950">
        <v>0.106251</v>
      </c>
      <c r="F357" s="950">
        <v>9.2812000000000006E-2</v>
      </c>
      <c r="G357" s="950">
        <v>8.8764999999999997E-2</v>
      </c>
      <c r="H357" s="950">
        <v>9.1644000000000003E-2</v>
      </c>
      <c r="I357" s="950">
        <v>9.897800000000001E-2</v>
      </c>
    </row>
    <row r="358" spans="2:9">
      <c r="B358" s="95" t="s">
        <v>247</v>
      </c>
      <c r="C358" s="950"/>
      <c r="D358" s="950"/>
      <c r="E358" s="950"/>
      <c r="F358" s="950"/>
      <c r="G358" s="950"/>
      <c r="H358" s="950"/>
      <c r="I358" s="950"/>
    </row>
    <row r="359" spans="2:9" ht="15.6">
      <c r="B359" s="336" t="s">
        <v>705</v>
      </c>
      <c r="C359" s="950">
        <v>1.7755E-2</v>
      </c>
      <c r="D359" s="950">
        <v>1.9046E-2</v>
      </c>
      <c r="E359" s="950">
        <v>1.8183000000000001E-2</v>
      </c>
      <c r="F359" s="950">
        <v>2.3907000000000001E-2</v>
      </c>
      <c r="G359" s="950">
        <v>2.5566999999999999E-2</v>
      </c>
      <c r="H359" s="950">
        <v>2.6377000000000001E-2</v>
      </c>
      <c r="I359" s="950">
        <v>2.0209999999999999E-2</v>
      </c>
    </row>
    <row r="360" spans="2:9" ht="15.6">
      <c r="B360" s="336" t="s">
        <v>706</v>
      </c>
      <c r="C360" s="950">
        <v>8.1580000000000003E-3</v>
      </c>
      <c r="D360" s="950">
        <v>7.7210000000000004E-3</v>
      </c>
      <c r="E360" s="950">
        <v>6.8500000000000002E-3</v>
      </c>
      <c r="F360" s="950">
        <v>6.9940000000000002E-3</v>
      </c>
      <c r="G360" s="950">
        <v>7.5659999999999998E-3</v>
      </c>
      <c r="H360" s="950">
        <v>7.3810000000000004E-3</v>
      </c>
      <c r="I360" s="950">
        <v>6.9049999999999997E-3</v>
      </c>
    </row>
    <row r="361" spans="2:9" ht="15.6">
      <c r="B361" s="336" t="s">
        <v>707</v>
      </c>
      <c r="C361" s="950">
        <v>1.4559000000000001E-2</v>
      </c>
      <c r="D361" s="950">
        <v>1.2907E-2</v>
      </c>
      <c r="E361" s="950">
        <v>1.4037000000000001E-2</v>
      </c>
      <c r="F361" s="950">
        <v>1.3993E-2</v>
      </c>
      <c r="G361" s="950">
        <v>1.3103999999999999E-2</v>
      </c>
      <c r="H361" s="950">
        <v>1.3504E-2</v>
      </c>
      <c r="I361" s="950">
        <v>1.1554E-2</v>
      </c>
    </row>
    <row r="362" spans="2:9" ht="15.6">
      <c r="B362" s="336" t="s">
        <v>708</v>
      </c>
      <c r="C362" s="950">
        <v>7.8476000000000004E-2</v>
      </c>
      <c r="D362" s="950">
        <v>7.1883000000000002E-2</v>
      </c>
      <c r="E362" s="950">
        <v>5.5317999999999999E-2</v>
      </c>
      <c r="F362" s="950">
        <v>5.8481999999999999E-2</v>
      </c>
      <c r="G362" s="950">
        <v>5.2205000000000001E-2</v>
      </c>
      <c r="H362" s="950">
        <v>5.6774999999999999E-2</v>
      </c>
      <c r="I362" s="950">
        <v>5.1004000000000001E-2</v>
      </c>
    </row>
    <row r="363" spans="2:9" ht="15.6">
      <c r="B363" s="336" t="s">
        <v>709</v>
      </c>
      <c r="C363" s="973">
        <v>1.18E-4</v>
      </c>
      <c r="D363" s="973">
        <v>5.5999999999999999E-5</v>
      </c>
      <c r="E363" s="973">
        <v>0</v>
      </c>
      <c r="F363" s="973">
        <v>0</v>
      </c>
      <c r="G363" s="973">
        <v>0</v>
      </c>
      <c r="H363" s="973">
        <v>0</v>
      </c>
      <c r="I363" s="973">
        <v>0</v>
      </c>
    </row>
    <row r="364" spans="2:9" ht="15.6">
      <c r="B364" s="336" t="s">
        <v>710</v>
      </c>
      <c r="C364" s="950">
        <v>2.8884E-2</v>
      </c>
      <c r="D364" s="950">
        <v>1.7864000000000001E-2</v>
      </c>
      <c r="E364" s="950">
        <v>1.1858E-2</v>
      </c>
      <c r="F364" s="950">
        <v>1.3343000000000001E-2</v>
      </c>
      <c r="G364" s="950">
        <v>1.5890000000000001E-2</v>
      </c>
      <c r="H364" s="950">
        <v>1.3984E-2</v>
      </c>
      <c r="I364" s="950">
        <v>9.3050000000000008E-3</v>
      </c>
    </row>
    <row r="365" spans="2:9" ht="15" thickBot="1">
      <c r="B365" s="47" t="s">
        <v>253</v>
      </c>
      <c r="C365" s="971">
        <v>5.0233878685267859E-3</v>
      </c>
      <c r="D365" s="971">
        <v>3.8743015555346024E-3</v>
      </c>
      <c r="E365" s="971">
        <v>2.8138292487024799E-3</v>
      </c>
      <c r="F365" s="971">
        <v>2.1870085537030988E-3</v>
      </c>
      <c r="G365" s="971">
        <v>1.8485217584016111E-3</v>
      </c>
      <c r="H365" s="971">
        <v>1.6157752016695284E-3</v>
      </c>
      <c r="I365" s="971">
        <v>1.0017558205360187E-3</v>
      </c>
    </row>
    <row r="366" spans="2:9" ht="15" thickTop="1">
      <c r="B366" s="1320" t="s">
        <v>711</v>
      </c>
      <c r="C366" s="1320"/>
      <c r="D366" s="1320"/>
      <c r="E366" s="1320"/>
      <c r="F366" s="1320"/>
      <c r="G366" s="1320"/>
      <c r="H366" s="1320"/>
      <c r="I366" s="1320"/>
    </row>
    <row r="367" spans="2:9">
      <c r="B367" s="27"/>
    </row>
    <row r="368" spans="2:9">
      <c r="B368" s="1319" t="s">
        <v>28</v>
      </c>
      <c r="C368" s="1319"/>
      <c r="D368" s="1319"/>
      <c r="E368" s="1319"/>
      <c r="F368" s="1319"/>
      <c r="G368" s="1319"/>
      <c r="H368" s="1319"/>
      <c r="I368" s="1319"/>
    </row>
    <row r="369" spans="2:9">
      <c r="B369" s="13" t="s">
        <v>27</v>
      </c>
    </row>
    <row r="370" spans="2:9">
      <c r="B370" s="26" t="s">
        <v>224</v>
      </c>
    </row>
    <row r="371" spans="2:9">
      <c r="B371" s="27"/>
    </row>
    <row r="372" spans="2:9">
      <c r="B372" s="16"/>
      <c r="C372" s="308">
        <v>2014</v>
      </c>
      <c r="D372" s="308">
        <v>2015</v>
      </c>
      <c r="E372" s="308">
        <v>2016</v>
      </c>
      <c r="F372" s="308">
        <v>2017</v>
      </c>
      <c r="G372" s="308">
        <v>2018</v>
      </c>
      <c r="H372" s="308">
        <v>2019</v>
      </c>
      <c r="I372" s="308">
        <v>2020</v>
      </c>
    </row>
    <row r="373" spans="2:9">
      <c r="B373" s="44" t="s">
        <v>679</v>
      </c>
      <c r="C373" s="234"/>
      <c r="D373" s="234"/>
      <c r="E373" s="234"/>
      <c r="F373" s="234"/>
      <c r="G373" s="234"/>
      <c r="H373" s="234"/>
      <c r="I373" s="234"/>
    </row>
    <row r="374" spans="2:9">
      <c r="B374" s="93" t="s">
        <v>246</v>
      </c>
      <c r="C374" s="36">
        <v>437460.3994546599</v>
      </c>
      <c r="D374" s="36">
        <v>510666.1969189638</v>
      </c>
      <c r="E374" s="36">
        <v>552376.38020791649</v>
      </c>
      <c r="F374" s="36">
        <v>569762.08983225562</v>
      </c>
      <c r="G374" s="36">
        <v>619948.09683391231</v>
      </c>
      <c r="H374" s="36">
        <v>646443.52014861314</v>
      </c>
      <c r="I374" s="36">
        <v>967029.0355759511</v>
      </c>
    </row>
    <row r="375" spans="2:9">
      <c r="B375" s="44"/>
      <c r="C375" s="34"/>
      <c r="D375" s="34"/>
      <c r="E375" s="34"/>
      <c r="F375" s="34"/>
      <c r="G375" s="34"/>
      <c r="H375" s="34"/>
      <c r="I375" s="34"/>
    </row>
    <row r="376" spans="2:9">
      <c r="B376" s="92" t="s">
        <v>692</v>
      </c>
      <c r="C376" s="34"/>
      <c r="D376" s="34"/>
      <c r="E376" s="34"/>
      <c r="F376" s="34"/>
      <c r="G376" s="34"/>
      <c r="H376" s="34"/>
      <c r="I376" s="34"/>
    </row>
    <row r="377" spans="2:9">
      <c r="B377" s="93" t="s">
        <v>246</v>
      </c>
      <c r="C377" s="34">
        <v>88812.317646704469</v>
      </c>
      <c r="D377" s="34">
        <v>84626.583836826467</v>
      </c>
      <c r="E377" s="34">
        <v>87575.374663125913</v>
      </c>
      <c r="F377" s="34">
        <v>92583.208045270643</v>
      </c>
      <c r="G377" s="34">
        <v>85562.014037029701</v>
      </c>
      <c r="H377" s="34">
        <v>67966.029614151063</v>
      </c>
      <c r="I377" s="34">
        <v>57040.239664023</v>
      </c>
    </row>
    <row r="378" spans="2:9">
      <c r="B378" s="95" t="s">
        <v>247</v>
      </c>
      <c r="C378" s="36"/>
      <c r="D378" s="36"/>
      <c r="E378" s="36"/>
      <c r="F378" s="36"/>
      <c r="G378" s="36"/>
      <c r="H378" s="36"/>
      <c r="I378" s="36"/>
    </row>
    <row r="379" spans="2:9">
      <c r="B379" s="95" t="s">
        <v>693</v>
      </c>
      <c r="C379" s="337">
        <v>88812.317646704469</v>
      </c>
      <c r="D379" s="337">
        <v>84626.583836826467</v>
      </c>
      <c r="E379" s="337">
        <v>87575.374663125913</v>
      </c>
      <c r="F379" s="337">
        <v>92583.208045270643</v>
      </c>
      <c r="G379" s="337">
        <v>85562.014037029701</v>
      </c>
      <c r="H379" s="337">
        <v>67966.029614151063</v>
      </c>
      <c r="I379" s="337">
        <v>57040.239664023</v>
      </c>
    </row>
    <row r="380" spans="2:9">
      <c r="B380" s="107" t="s">
        <v>248</v>
      </c>
      <c r="C380" s="36" t="s">
        <v>124</v>
      </c>
      <c r="D380" s="36" t="s">
        <v>124</v>
      </c>
      <c r="E380" s="36" t="s">
        <v>124</v>
      </c>
      <c r="F380" s="36" t="s">
        <v>124</v>
      </c>
      <c r="G380" s="36" t="s">
        <v>124</v>
      </c>
      <c r="H380" s="36" t="s">
        <v>124</v>
      </c>
      <c r="I380" s="36" t="s">
        <v>124</v>
      </c>
    </row>
    <row r="381" spans="2:9">
      <c r="B381" s="107" t="s">
        <v>249</v>
      </c>
      <c r="C381" s="36" t="s">
        <v>124</v>
      </c>
      <c r="D381" s="36" t="s">
        <v>124</v>
      </c>
      <c r="E381" s="36" t="s">
        <v>124</v>
      </c>
      <c r="F381" s="36" t="s">
        <v>124</v>
      </c>
      <c r="G381" s="36" t="s">
        <v>124</v>
      </c>
      <c r="H381" s="36" t="s">
        <v>124</v>
      </c>
      <c r="I381" s="36" t="s">
        <v>124</v>
      </c>
    </row>
    <row r="382" spans="2:9">
      <c r="B382" s="47" t="s">
        <v>265</v>
      </c>
      <c r="C382" s="109">
        <v>0.20301795947111625</v>
      </c>
      <c r="D382" s="109">
        <v>0.16571800590563793</v>
      </c>
      <c r="E382" s="109">
        <v>0.15854293883848219</v>
      </c>
      <c r="F382" s="109">
        <v>0.16249450375423921</v>
      </c>
      <c r="G382" s="109">
        <v>0.13801480232618935</v>
      </c>
      <c r="H382" s="109">
        <v>0.10513838795773854</v>
      </c>
      <c r="I382" s="109">
        <v>5.8985033091638765E-2</v>
      </c>
    </row>
    <row r="383" spans="2:9">
      <c r="B383" s="97"/>
      <c r="C383" s="14"/>
      <c r="D383" s="14"/>
      <c r="E383" s="14"/>
      <c r="F383" s="14"/>
      <c r="G383" s="14"/>
      <c r="H383" s="14"/>
      <c r="I383" s="14"/>
    </row>
    <row r="384" spans="2:9">
      <c r="B384" s="92" t="s">
        <v>694</v>
      </c>
      <c r="C384" s="34"/>
      <c r="D384" s="34"/>
      <c r="E384" s="34"/>
      <c r="F384" s="34"/>
      <c r="G384" s="34"/>
      <c r="H384" s="34"/>
      <c r="I384" s="34"/>
    </row>
    <row r="385" spans="2:9">
      <c r="B385" s="93" t="s">
        <v>246</v>
      </c>
      <c r="C385" s="34">
        <v>142536.80492387168</v>
      </c>
      <c r="D385" s="34">
        <v>159543.42037450304</v>
      </c>
      <c r="E385" s="34">
        <v>184645.83664386993</v>
      </c>
      <c r="F385" s="34">
        <v>193634.30388398399</v>
      </c>
      <c r="G385" s="34">
        <v>194722.1951950808</v>
      </c>
      <c r="H385" s="34">
        <v>211563.57487503064</v>
      </c>
      <c r="I385" s="34">
        <v>199743.67472624505</v>
      </c>
    </row>
    <row r="386" spans="2:9">
      <c r="B386" s="95" t="s">
        <v>247</v>
      </c>
      <c r="C386" s="34"/>
      <c r="D386" s="34"/>
      <c r="E386" s="34"/>
      <c r="F386" s="34"/>
      <c r="G386" s="34"/>
      <c r="H386" s="34"/>
      <c r="I386" s="34"/>
    </row>
    <row r="387" spans="2:9" ht="15.6">
      <c r="B387" s="336" t="s">
        <v>695</v>
      </c>
      <c r="C387" s="34">
        <v>73957.280723358694</v>
      </c>
      <c r="D387" s="34">
        <v>79767.190309767044</v>
      </c>
      <c r="E387" s="34">
        <v>90466.464625475623</v>
      </c>
      <c r="F387" s="34">
        <v>92366.974328665528</v>
      </c>
      <c r="G387" s="34">
        <v>92776.124309141451</v>
      </c>
      <c r="H387" s="34">
        <v>99530.962920661623</v>
      </c>
      <c r="I387" s="34">
        <v>87793.587758789785</v>
      </c>
    </row>
    <row r="388" spans="2:9">
      <c r="B388" s="336" t="s">
        <v>696</v>
      </c>
      <c r="C388" s="337">
        <v>24426.49997327169</v>
      </c>
      <c r="D388" s="337">
        <v>27618.439017858804</v>
      </c>
      <c r="E388" s="337">
        <v>30160.310286756721</v>
      </c>
      <c r="F388" s="337">
        <v>31060.715492573716</v>
      </c>
      <c r="G388" s="337">
        <v>31026.733910700623</v>
      </c>
      <c r="H388" s="337">
        <v>32755.963568771956</v>
      </c>
      <c r="I388" s="337">
        <v>32475.737462490499</v>
      </c>
    </row>
    <row r="389" spans="2:9">
      <c r="B389" s="336" t="s">
        <v>697</v>
      </c>
      <c r="C389" s="337">
        <v>26106.757143282903</v>
      </c>
      <c r="D389" s="337">
        <v>34634.49168809205</v>
      </c>
      <c r="E389" s="337">
        <v>47675.014010380073</v>
      </c>
      <c r="F389" s="337">
        <v>55224.203253187938</v>
      </c>
      <c r="G389" s="337">
        <v>57386.726089324511</v>
      </c>
      <c r="H389" s="337">
        <v>65278.767497421344</v>
      </c>
      <c r="I389" s="337">
        <v>64920.656091816629</v>
      </c>
    </row>
    <row r="390" spans="2:9">
      <c r="B390" s="336" t="s">
        <v>698</v>
      </c>
      <c r="C390" s="337">
        <v>1367.0791968339893</v>
      </c>
      <c r="D390" s="337">
        <v>1170.9201837358451</v>
      </c>
      <c r="E390" s="337">
        <v>1274.1429424774749</v>
      </c>
      <c r="F390" s="337">
        <v>1287.5841248231679</v>
      </c>
      <c r="G390" s="337">
        <v>1186.162262751476</v>
      </c>
      <c r="H390" s="337">
        <v>999.82927923428667</v>
      </c>
      <c r="I390" s="337">
        <v>974.4748904517495</v>
      </c>
    </row>
    <row r="391" spans="2:9">
      <c r="B391" s="336" t="s">
        <v>699</v>
      </c>
      <c r="C391" s="337">
        <v>13302.860972754943</v>
      </c>
      <c r="D391" s="337">
        <v>12736.251748516421</v>
      </c>
      <c r="E391" s="337">
        <v>11317.699699982097</v>
      </c>
      <c r="F391" s="337">
        <v>8697.5093610447293</v>
      </c>
      <c r="G391" s="337">
        <v>5717.7353108418565</v>
      </c>
      <c r="H391" s="337">
        <v>4582.3782416240538</v>
      </c>
      <c r="I391" s="337">
        <v>2878.6304823401188</v>
      </c>
    </row>
    <row r="392" spans="2:9">
      <c r="B392" s="336" t="s">
        <v>700</v>
      </c>
      <c r="C392" s="337">
        <v>1046.6151617663245</v>
      </c>
      <c r="D392" s="337">
        <v>1112.0992578253142</v>
      </c>
      <c r="E392" s="337">
        <v>1171.0821908619369</v>
      </c>
      <c r="F392" s="337">
        <v>1289.2201310410737</v>
      </c>
      <c r="G392" s="337">
        <v>1182.7376524291503</v>
      </c>
      <c r="H392" s="337">
        <v>947.67033391331188</v>
      </c>
      <c r="I392" s="337">
        <v>115.42500645106007</v>
      </c>
    </row>
    <row r="393" spans="2:9" ht="15.6">
      <c r="B393" s="336" t="s">
        <v>701</v>
      </c>
      <c r="C393" s="337">
        <v>1123.5843488975493</v>
      </c>
      <c r="D393" s="337">
        <v>1178.9606016344524</v>
      </c>
      <c r="E393" s="337">
        <v>1137.8798193088398</v>
      </c>
      <c r="F393" s="337">
        <v>2211.9457841088088</v>
      </c>
      <c r="G393" s="337">
        <v>3801.8182895958926</v>
      </c>
      <c r="H393" s="337">
        <v>3879.5220901276471</v>
      </c>
      <c r="I393" s="337">
        <v>4683.7488370218571</v>
      </c>
    </row>
    <row r="394" spans="2:9">
      <c r="B394" s="336" t="s">
        <v>702</v>
      </c>
      <c r="C394" s="337">
        <v>1168.0721531861202</v>
      </c>
      <c r="D394" s="337">
        <v>1288.2034418442629</v>
      </c>
      <c r="E394" s="337">
        <v>1409.3960379905461</v>
      </c>
      <c r="F394" s="337">
        <v>1477.157997145883</v>
      </c>
      <c r="G394" s="337">
        <v>1599.6068029315952</v>
      </c>
      <c r="H394" s="337">
        <v>3450.5067266167516</v>
      </c>
      <c r="I394" s="337">
        <v>4736.1487021938165</v>
      </c>
    </row>
    <row r="395" spans="2:9">
      <c r="B395" s="336" t="s">
        <v>703</v>
      </c>
      <c r="C395" s="36" t="s">
        <v>124</v>
      </c>
      <c r="D395" s="337">
        <v>1.450392134246731</v>
      </c>
      <c r="E395" s="337">
        <v>7.7829571340860975</v>
      </c>
      <c r="F395" s="337">
        <v>18.99341139309502</v>
      </c>
      <c r="G395" s="337">
        <v>44.550567364226204</v>
      </c>
      <c r="H395" s="337">
        <v>137.97421665969117</v>
      </c>
      <c r="I395" s="337">
        <v>1165.2654946895414</v>
      </c>
    </row>
    <row r="396" spans="2:9">
      <c r="B396" s="112" t="s">
        <v>256</v>
      </c>
      <c r="C396" s="36" t="s">
        <v>124</v>
      </c>
      <c r="D396" s="36" t="s">
        <v>124</v>
      </c>
      <c r="E396" s="36" t="s">
        <v>124</v>
      </c>
      <c r="F396" s="36" t="s">
        <v>124</v>
      </c>
      <c r="G396" s="36" t="s">
        <v>124</v>
      </c>
      <c r="H396" s="36" t="s">
        <v>124</v>
      </c>
      <c r="I396" s="36" t="s">
        <v>124</v>
      </c>
    </row>
    <row r="397" spans="2:9">
      <c r="B397" s="112" t="s">
        <v>257</v>
      </c>
      <c r="C397" s="36" t="s">
        <v>124</v>
      </c>
      <c r="D397" s="36" t="s">
        <v>124</v>
      </c>
      <c r="E397" s="36" t="s">
        <v>124</v>
      </c>
      <c r="F397" s="36" t="s">
        <v>124</v>
      </c>
      <c r="G397" s="36" t="s">
        <v>124</v>
      </c>
      <c r="H397" s="36" t="s">
        <v>124</v>
      </c>
      <c r="I397" s="36" t="s">
        <v>124</v>
      </c>
    </row>
    <row r="398" spans="2:9">
      <c r="B398" s="112" t="s">
        <v>258</v>
      </c>
      <c r="C398" s="36" t="s">
        <v>124</v>
      </c>
      <c r="D398" s="36" t="s">
        <v>124</v>
      </c>
      <c r="E398" s="36" t="s">
        <v>124</v>
      </c>
      <c r="F398" s="36" t="s">
        <v>124</v>
      </c>
      <c r="G398" s="36" t="s">
        <v>124</v>
      </c>
      <c r="H398" s="36" t="s">
        <v>124</v>
      </c>
      <c r="I398" s="36" t="s">
        <v>124</v>
      </c>
    </row>
    <row r="399" spans="2:9">
      <c r="B399" s="112" t="s">
        <v>260</v>
      </c>
      <c r="C399" s="36" t="s">
        <v>124</v>
      </c>
      <c r="D399" s="36" t="s">
        <v>124</v>
      </c>
      <c r="E399" s="36" t="s">
        <v>124</v>
      </c>
      <c r="F399" s="36" t="s">
        <v>124</v>
      </c>
      <c r="G399" s="36" t="s">
        <v>124</v>
      </c>
      <c r="H399" s="36" t="s">
        <v>124</v>
      </c>
      <c r="I399" s="36" t="s">
        <v>124</v>
      </c>
    </row>
    <row r="400" spans="2:9">
      <c r="B400" s="107" t="s">
        <v>248</v>
      </c>
      <c r="C400" s="338"/>
      <c r="D400" s="338"/>
      <c r="E400" s="338"/>
      <c r="F400" s="338"/>
      <c r="G400" s="338"/>
      <c r="H400" s="338"/>
      <c r="I400" s="338"/>
    </row>
    <row r="401" spans="2:9">
      <c r="B401" s="112" t="s">
        <v>254</v>
      </c>
      <c r="C401" s="36" t="s">
        <v>124</v>
      </c>
      <c r="D401" s="36" t="s">
        <v>124</v>
      </c>
      <c r="E401" s="36" t="s">
        <v>124</v>
      </c>
      <c r="F401" s="36" t="s">
        <v>124</v>
      </c>
      <c r="G401" s="36" t="s">
        <v>124</v>
      </c>
      <c r="H401" s="36" t="s">
        <v>124</v>
      </c>
      <c r="I401" s="36" t="s">
        <v>124</v>
      </c>
    </row>
    <row r="402" spans="2:9">
      <c r="B402" s="112" t="s">
        <v>255</v>
      </c>
      <c r="C402" s="36" t="s">
        <v>124</v>
      </c>
      <c r="D402" s="36" t="s">
        <v>124</v>
      </c>
      <c r="E402" s="36" t="s">
        <v>124</v>
      </c>
      <c r="F402" s="36" t="s">
        <v>124</v>
      </c>
      <c r="G402" s="36" t="s">
        <v>124</v>
      </c>
      <c r="H402" s="36" t="s">
        <v>124</v>
      </c>
      <c r="I402" s="36" t="s">
        <v>124</v>
      </c>
    </row>
    <row r="403" spans="2:9">
      <c r="B403" s="112" t="s">
        <v>256</v>
      </c>
      <c r="C403" s="36" t="s">
        <v>124</v>
      </c>
      <c r="D403" s="36" t="s">
        <v>124</v>
      </c>
      <c r="E403" s="36" t="s">
        <v>124</v>
      </c>
      <c r="F403" s="36" t="s">
        <v>124</v>
      </c>
      <c r="G403" s="36" t="s">
        <v>124</v>
      </c>
      <c r="H403" s="36" t="s">
        <v>124</v>
      </c>
      <c r="I403" s="36" t="s">
        <v>124</v>
      </c>
    </row>
    <row r="404" spans="2:9">
      <c r="B404" s="112" t="s">
        <v>257</v>
      </c>
      <c r="C404" s="36" t="s">
        <v>124</v>
      </c>
      <c r="D404" s="36" t="s">
        <v>124</v>
      </c>
      <c r="E404" s="36" t="s">
        <v>124</v>
      </c>
      <c r="F404" s="36" t="s">
        <v>124</v>
      </c>
      <c r="G404" s="36" t="s">
        <v>124</v>
      </c>
      <c r="H404" s="36" t="s">
        <v>124</v>
      </c>
      <c r="I404" s="36" t="s">
        <v>124</v>
      </c>
    </row>
    <row r="405" spans="2:9">
      <c r="B405" s="112" t="s">
        <v>258</v>
      </c>
      <c r="C405" s="36" t="s">
        <v>124</v>
      </c>
      <c r="D405" s="36" t="s">
        <v>124</v>
      </c>
      <c r="E405" s="36" t="s">
        <v>124</v>
      </c>
      <c r="F405" s="36" t="s">
        <v>124</v>
      </c>
      <c r="G405" s="36" t="s">
        <v>124</v>
      </c>
      <c r="H405" s="36" t="s">
        <v>124</v>
      </c>
      <c r="I405" s="36" t="s">
        <v>124</v>
      </c>
    </row>
    <row r="406" spans="2:9">
      <c r="B406" s="112" t="s">
        <v>259</v>
      </c>
      <c r="C406" s="36" t="s">
        <v>124</v>
      </c>
      <c r="D406" s="36" t="s">
        <v>124</v>
      </c>
      <c r="E406" s="36" t="s">
        <v>124</v>
      </c>
      <c r="F406" s="36" t="s">
        <v>124</v>
      </c>
      <c r="G406" s="36" t="s">
        <v>124</v>
      </c>
      <c r="H406" s="36" t="s">
        <v>124</v>
      </c>
      <c r="I406" s="36" t="s">
        <v>124</v>
      </c>
    </row>
    <row r="407" spans="2:9">
      <c r="B407" s="112" t="s">
        <v>260</v>
      </c>
      <c r="C407" s="36" t="s">
        <v>124</v>
      </c>
      <c r="D407" s="36" t="s">
        <v>124</v>
      </c>
      <c r="E407" s="36" t="s">
        <v>124</v>
      </c>
      <c r="F407" s="36" t="s">
        <v>124</v>
      </c>
      <c r="G407" s="36" t="s">
        <v>124</v>
      </c>
      <c r="H407" s="36" t="s">
        <v>124</v>
      </c>
      <c r="I407" s="36" t="s">
        <v>124</v>
      </c>
    </row>
    <row r="408" spans="2:9">
      <c r="B408" s="47" t="s">
        <v>265</v>
      </c>
      <c r="C408" s="339">
        <v>0.32582790374067849</v>
      </c>
      <c r="D408" s="339">
        <v>0.31242212885263781</v>
      </c>
      <c r="E408" s="339">
        <v>0.33427540217119445</v>
      </c>
      <c r="F408" s="339">
        <v>0.3398511542615833</v>
      </c>
      <c r="G408" s="339">
        <v>0.31409435110702183</v>
      </c>
      <c r="H408" s="339">
        <v>0.32727310009448857</v>
      </c>
      <c r="I408" s="339">
        <v>0.20655395792462436</v>
      </c>
    </row>
    <row r="409" spans="2:9">
      <c r="B409" s="112"/>
      <c r="C409" s="340"/>
      <c r="D409" s="340"/>
      <c r="E409" s="340"/>
      <c r="F409" s="340"/>
      <c r="G409" s="340"/>
      <c r="H409" s="340"/>
      <c r="I409" s="340"/>
    </row>
    <row r="410" spans="2:9">
      <c r="B410" s="92" t="s">
        <v>712</v>
      </c>
      <c r="C410" s="14"/>
      <c r="D410" s="14"/>
      <c r="E410" s="14"/>
      <c r="F410" s="14"/>
      <c r="G410" s="14"/>
      <c r="H410" s="14"/>
      <c r="I410" s="14"/>
    </row>
    <row r="411" spans="2:9">
      <c r="B411" s="93" t="s">
        <v>246</v>
      </c>
      <c r="C411" s="232">
        <v>235232.5922044027</v>
      </c>
      <c r="D411" s="232">
        <v>295815.79670175945</v>
      </c>
      <c r="E411" s="232">
        <v>280155.16890092072</v>
      </c>
      <c r="F411" s="341">
        <v>283544.57790300099</v>
      </c>
      <c r="G411" s="341">
        <v>339663.88760180178</v>
      </c>
      <c r="H411" s="341">
        <v>366913.91565943143</v>
      </c>
      <c r="I411" s="341">
        <v>710245.12118568306</v>
      </c>
    </row>
    <row r="412" spans="2:9">
      <c r="B412" s="95" t="s">
        <v>247</v>
      </c>
      <c r="C412" s="14"/>
      <c r="D412" s="14"/>
      <c r="E412" s="14"/>
      <c r="F412" s="14"/>
      <c r="G412" s="14"/>
      <c r="H412" s="14"/>
      <c r="I412" s="14"/>
    </row>
    <row r="413" spans="2:9" ht="15.6">
      <c r="B413" s="342" t="s">
        <v>705</v>
      </c>
      <c r="C413" s="232">
        <v>150537.36730471818</v>
      </c>
      <c r="D413" s="232">
        <v>213054.7802778444</v>
      </c>
      <c r="E413" s="232">
        <v>200652.16588469694</v>
      </c>
      <c r="F413" s="232">
        <v>194346.2364227295</v>
      </c>
      <c r="G413" s="232">
        <v>243935.75848616919</v>
      </c>
      <c r="H413" s="232">
        <v>291227.02034236758</v>
      </c>
      <c r="I413" s="232">
        <v>631044.88961218833</v>
      </c>
    </row>
    <row r="414" spans="2:9" ht="15.6">
      <c r="B414" s="342" t="s">
        <v>706</v>
      </c>
      <c r="C414" s="232">
        <v>24507.995315809036</v>
      </c>
      <c r="D414" s="232">
        <v>23321.579212166514</v>
      </c>
      <c r="E414" s="232">
        <v>20403.703618700743</v>
      </c>
      <c r="F414" s="341">
        <v>32591.008645759026</v>
      </c>
      <c r="G414" s="341">
        <v>39368.280947738</v>
      </c>
      <c r="H414" s="341">
        <v>30317.840456807036</v>
      </c>
      <c r="I414" s="341">
        <v>21629.375396973697</v>
      </c>
    </row>
    <row r="415" spans="2:9" ht="15.6">
      <c r="B415" s="342" t="s">
        <v>707</v>
      </c>
      <c r="C415" s="232">
        <v>23296.181196907462</v>
      </c>
      <c r="D415" s="232">
        <v>22699.226122504599</v>
      </c>
      <c r="E415" s="232">
        <v>23794.924263911063</v>
      </c>
      <c r="F415" s="341">
        <v>22915.875770052317</v>
      </c>
      <c r="G415" s="341">
        <v>22776.69307537052</v>
      </c>
      <c r="H415" s="341">
        <v>20548.115633201021</v>
      </c>
      <c r="I415" s="341">
        <v>15911.62721237967</v>
      </c>
    </row>
    <row r="416" spans="2:9" ht="15.6">
      <c r="B416" s="342" t="s">
        <v>708</v>
      </c>
      <c r="C416" s="232">
        <v>7769.7007871695505</v>
      </c>
      <c r="D416" s="232">
        <v>7420.5916715239491</v>
      </c>
      <c r="E416" s="232">
        <v>6530.913152005719</v>
      </c>
      <c r="F416" s="232">
        <v>8287.5535710424774</v>
      </c>
      <c r="G416" s="232">
        <v>7194.0743845524021</v>
      </c>
      <c r="H416" s="232">
        <v>8154.6520819042371</v>
      </c>
      <c r="I416" s="232">
        <v>6555.1151481663483</v>
      </c>
    </row>
    <row r="417" spans="2:9" ht="15.6">
      <c r="B417" s="342" t="s">
        <v>709</v>
      </c>
      <c r="C417" s="232">
        <v>3.2279479477626744E-2</v>
      </c>
      <c r="D417" s="232">
        <v>1.5423594534753894E-2</v>
      </c>
      <c r="E417" s="232">
        <v>0</v>
      </c>
      <c r="F417" s="232">
        <v>0</v>
      </c>
      <c r="G417" s="232">
        <v>0</v>
      </c>
      <c r="H417" s="232">
        <v>0</v>
      </c>
      <c r="I417" s="232">
        <v>0</v>
      </c>
    </row>
    <row r="418" spans="2:9" ht="15.6">
      <c r="B418" s="342" t="s">
        <v>710</v>
      </c>
      <c r="C418" s="232">
        <v>15334.039563552597</v>
      </c>
      <c r="D418" s="232">
        <v>15652.23823709707</v>
      </c>
      <c r="E418" s="232">
        <v>24839.908171086736</v>
      </c>
      <c r="F418" s="232">
        <v>25403.90349341766</v>
      </c>
      <c r="G418" s="232">
        <v>26389.080707971716</v>
      </c>
      <c r="H418" s="232">
        <v>16666.287145151535</v>
      </c>
      <c r="I418" s="232">
        <v>35104.113815975128</v>
      </c>
    </row>
    <row r="419" spans="2:9" ht="15" thickBot="1">
      <c r="B419" s="47" t="s">
        <v>265</v>
      </c>
      <c r="C419" s="343">
        <v>0.53772316876600645</v>
      </c>
      <c r="D419" s="343">
        <v>0.57927428619032251</v>
      </c>
      <c r="E419" s="343">
        <v>0.5071816589903233</v>
      </c>
      <c r="F419" s="343">
        <v>0.49765434198417752</v>
      </c>
      <c r="G419" s="343">
        <v>0.54789084656678888</v>
      </c>
      <c r="H419" s="343">
        <v>0.56758851194777282</v>
      </c>
      <c r="I419" s="343">
        <v>0.73446100898373701</v>
      </c>
    </row>
    <row r="420" spans="2:9" ht="15" thickTop="1">
      <c r="B420" s="1320" t="s">
        <v>711</v>
      </c>
      <c r="C420" s="1320"/>
      <c r="D420" s="1320"/>
      <c r="E420" s="1320"/>
      <c r="F420" s="1320"/>
      <c r="G420" s="1320"/>
      <c r="H420" s="1320"/>
      <c r="I420" s="1320"/>
    </row>
    <row r="421" spans="2:9">
      <c r="B421" s="27"/>
    </row>
    <row r="422" spans="2:9">
      <c r="B422" s="1319" t="s">
        <v>34</v>
      </c>
      <c r="C422" s="1319"/>
      <c r="D422" s="1319"/>
      <c r="E422" s="1319"/>
      <c r="F422" s="1319"/>
      <c r="G422" s="1319"/>
      <c r="H422" s="1319"/>
      <c r="I422" s="1319"/>
    </row>
    <row r="423" spans="2:9">
      <c r="B423" s="13" t="s">
        <v>33</v>
      </c>
    </row>
    <row r="424" spans="2:9">
      <c r="B424" s="127" t="s">
        <v>172</v>
      </c>
    </row>
    <row r="425" spans="2:9">
      <c r="B425" s="128"/>
    </row>
    <row r="426" spans="2:9">
      <c r="B426" s="16"/>
      <c r="C426" s="308">
        <v>2014</v>
      </c>
      <c r="D426" s="308">
        <v>2015</v>
      </c>
      <c r="E426" s="308">
        <v>2016</v>
      </c>
      <c r="F426" s="308">
        <v>2017</v>
      </c>
      <c r="G426" s="308">
        <v>2018</v>
      </c>
      <c r="H426" s="308">
        <v>2019</v>
      </c>
      <c r="I426" s="308">
        <v>2020</v>
      </c>
    </row>
    <row r="427" spans="2:9">
      <c r="B427" s="129" t="s">
        <v>713</v>
      </c>
    </row>
    <row r="428" spans="2:9">
      <c r="B428" s="93" t="s">
        <v>88</v>
      </c>
      <c r="C428" s="344">
        <v>73</v>
      </c>
      <c r="D428" s="344">
        <v>68</v>
      </c>
      <c r="E428" s="344">
        <v>73</v>
      </c>
      <c r="F428" s="344">
        <v>75</v>
      </c>
      <c r="G428" s="344">
        <v>73</v>
      </c>
      <c r="H428" s="344">
        <v>71</v>
      </c>
      <c r="I428" s="344">
        <v>73</v>
      </c>
    </row>
    <row r="429" spans="2:9">
      <c r="B429" s="96" t="s">
        <v>157</v>
      </c>
      <c r="C429" s="36" t="s">
        <v>124</v>
      </c>
      <c r="D429" s="36" t="s">
        <v>124</v>
      </c>
      <c r="E429" s="36" t="s">
        <v>124</v>
      </c>
      <c r="F429" s="36" t="s">
        <v>124</v>
      </c>
      <c r="G429" s="36" t="s">
        <v>124</v>
      </c>
      <c r="H429" s="36" t="s">
        <v>124</v>
      </c>
      <c r="I429" s="36" t="s">
        <v>124</v>
      </c>
    </row>
    <row r="430" spans="2:9">
      <c r="B430" s="96" t="s">
        <v>280</v>
      </c>
      <c r="C430" s="36" t="s">
        <v>124</v>
      </c>
      <c r="D430" s="36" t="s">
        <v>124</v>
      </c>
      <c r="E430" s="36" t="s">
        <v>124</v>
      </c>
      <c r="F430" s="36" t="s">
        <v>124</v>
      </c>
      <c r="G430" s="36" t="s">
        <v>124</v>
      </c>
      <c r="H430" s="36" t="s">
        <v>124</v>
      </c>
      <c r="I430" s="36" t="s">
        <v>124</v>
      </c>
    </row>
    <row r="431" spans="2:9">
      <c r="B431" s="96" t="s">
        <v>162</v>
      </c>
      <c r="C431" s="36" t="s">
        <v>124</v>
      </c>
      <c r="D431" s="36" t="s">
        <v>124</v>
      </c>
      <c r="E431" s="36" t="s">
        <v>124</v>
      </c>
      <c r="F431" s="36" t="s">
        <v>124</v>
      </c>
      <c r="G431" s="36" t="s">
        <v>124</v>
      </c>
      <c r="H431" s="36" t="s">
        <v>124</v>
      </c>
      <c r="I431" s="36" t="s">
        <v>124</v>
      </c>
    </row>
    <row r="432" spans="2:9">
      <c r="B432" s="96" t="s">
        <v>236</v>
      </c>
      <c r="C432" s="346">
        <v>73</v>
      </c>
      <c r="D432" s="346">
        <v>68</v>
      </c>
      <c r="E432" s="346">
        <v>73</v>
      </c>
      <c r="F432" s="346">
        <v>75</v>
      </c>
      <c r="G432" s="346">
        <v>73</v>
      </c>
      <c r="H432" s="346">
        <v>71</v>
      </c>
      <c r="I432" s="346">
        <v>73</v>
      </c>
    </row>
    <row r="433" spans="2:9">
      <c r="B433" s="347" t="s">
        <v>714</v>
      </c>
      <c r="C433" s="348">
        <v>43</v>
      </c>
      <c r="D433" s="348">
        <v>39</v>
      </c>
      <c r="E433" s="348">
        <v>42</v>
      </c>
      <c r="F433" s="348">
        <v>45</v>
      </c>
      <c r="G433" s="348">
        <v>43</v>
      </c>
      <c r="H433" s="348">
        <v>41</v>
      </c>
      <c r="I433" s="348">
        <v>43</v>
      </c>
    </row>
    <row r="434" spans="2:9">
      <c r="B434" s="347" t="s">
        <v>715</v>
      </c>
      <c r="C434" s="348">
        <v>14</v>
      </c>
      <c r="D434" s="348">
        <v>13</v>
      </c>
      <c r="E434" s="348">
        <v>14</v>
      </c>
      <c r="F434" s="348">
        <v>14</v>
      </c>
      <c r="G434" s="348">
        <v>14</v>
      </c>
      <c r="H434" s="348">
        <v>14</v>
      </c>
      <c r="I434" s="348">
        <v>14</v>
      </c>
    </row>
    <row r="435" spans="2:9">
      <c r="B435" s="347" t="s">
        <v>689</v>
      </c>
      <c r="C435" s="349">
        <v>16</v>
      </c>
      <c r="D435" s="349">
        <v>16</v>
      </c>
      <c r="E435" s="349">
        <v>17</v>
      </c>
      <c r="F435" s="349">
        <v>16</v>
      </c>
      <c r="G435" s="348">
        <v>16</v>
      </c>
      <c r="H435" s="349">
        <v>16</v>
      </c>
      <c r="I435" s="349">
        <v>16</v>
      </c>
    </row>
    <row r="436" spans="2:9">
      <c r="B436" s="96"/>
      <c r="C436" s="345"/>
      <c r="D436" s="345"/>
      <c r="E436" s="345"/>
      <c r="F436" s="345"/>
      <c r="G436" s="345"/>
      <c r="H436" s="345"/>
      <c r="I436" s="345"/>
    </row>
    <row r="437" spans="2:9">
      <c r="B437" s="93" t="s">
        <v>281</v>
      </c>
      <c r="C437" s="344"/>
      <c r="D437" s="344"/>
      <c r="E437" s="344"/>
      <c r="F437" s="344"/>
      <c r="G437" s="344"/>
      <c r="H437" s="344"/>
      <c r="I437" s="344"/>
    </row>
    <row r="438" spans="2:9">
      <c r="B438" s="96" t="s">
        <v>157</v>
      </c>
      <c r="C438" s="36" t="s">
        <v>124</v>
      </c>
      <c r="D438" s="36" t="s">
        <v>124</v>
      </c>
      <c r="E438" s="36" t="s">
        <v>124</v>
      </c>
      <c r="F438" s="36" t="s">
        <v>124</v>
      </c>
      <c r="G438" s="36" t="s">
        <v>124</v>
      </c>
      <c r="H438" s="36" t="s">
        <v>124</v>
      </c>
      <c r="I438" s="36" t="s">
        <v>124</v>
      </c>
    </row>
    <row r="439" spans="2:9">
      <c r="B439" s="96" t="s">
        <v>280</v>
      </c>
      <c r="C439" s="36" t="s">
        <v>124</v>
      </c>
      <c r="D439" s="36" t="s">
        <v>124</v>
      </c>
      <c r="E439" s="36" t="s">
        <v>124</v>
      </c>
      <c r="F439" s="36" t="s">
        <v>124</v>
      </c>
      <c r="G439" s="36" t="s">
        <v>124</v>
      </c>
      <c r="H439" s="36" t="s">
        <v>124</v>
      </c>
      <c r="I439" s="36" t="s">
        <v>124</v>
      </c>
    </row>
    <row r="440" spans="2:9">
      <c r="B440" s="96" t="s">
        <v>162</v>
      </c>
      <c r="C440" s="36" t="s">
        <v>124</v>
      </c>
      <c r="D440" s="36" t="s">
        <v>124</v>
      </c>
      <c r="E440" s="36" t="s">
        <v>124</v>
      </c>
      <c r="F440" s="36" t="s">
        <v>124</v>
      </c>
      <c r="G440" s="36" t="s">
        <v>124</v>
      </c>
      <c r="H440" s="36" t="s">
        <v>124</v>
      </c>
      <c r="I440" s="36" t="s">
        <v>124</v>
      </c>
    </row>
    <row r="441" spans="2:9">
      <c r="B441" s="96" t="s">
        <v>236</v>
      </c>
      <c r="C441" s="346">
        <v>73</v>
      </c>
      <c r="D441" s="346">
        <v>68</v>
      </c>
      <c r="E441" s="346">
        <v>73</v>
      </c>
      <c r="F441" s="346">
        <v>75</v>
      </c>
      <c r="G441" s="346">
        <v>73</v>
      </c>
      <c r="H441" s="346">
        <v>71</v>
      </c>
      <c r="I441" s="346">
        <v>73</v>
      </c>
    </row>
    <row r="442" spans="2:9">
      <c r="B442" s="347" t="s">
        <v>775</v>
      </c>
      <c r="C442" s="346">
        <v>43</v>
      </c>
      <c r="D442" s="346">
        <v>39</v>
      </c>
      <c r="E442" s="346">
        <v>42</v>
      </c>
      <c r="F442" s="346">
        <v>45</v>
      </c>
      <c r="G442" s="346">
        <v>43</v>
      </c>
      <c r="H442" s="346">
        <v>41</v>
      </c>
      <c r="I442" s="346">
        <v>43</v>
      </c>
    </row>
    <row r="443" spans="2:9">
      <c r="B443" s="347" t="s">
        <v>715</v>
      </c>
      <c r="C443" s="346">
        <v>14</v>
      </c>
      <c r="D443" s="346">
        <v>13</v>
      </c>
      <c r="E443" s="346">
        <v>14</v>
      </c>
      <c r="F443" s="346">
        <v>14</v>
      </c>
      <c r="G443" s="346">
        <v>14</v>
      </c>
      <c r="H443" s="346">
        <v>14</v>
      </c>
      <c r="I443" s="346">
        <v>14</v>
      </c>
    </row>
    <row r="444" spans="2:9">
      <c r="B444" s="347" t="s">
        <v>689</v>
      </c>
      <c r="C444" s="346">
        <v>16</v>
      </c>
      <c r="D444" s="346">
        <v>16</v>
      </c>
      <c r="E444" s="346">
        <v>17</v>
      </c>
      <c r="F444" s="346">
        <v>16</v>
      </c>
      <c r="G444" s="346">
        <v>16</v>
      </c>
      <c r="H444" s="346">
        <v>16</v>
      </c>
      <c r="I444" s="346">
        <v>16</v>
      </c>
    </row>
    <row r="445" spans="2:9">
      <c r="B445" s="96"/>
      <c r="C445" s="96"/>
      <c r="D445" s="96"/>
      <c r="E445" s="96"/>
      <c r="F445" s="96"/>
      <c r="G445" s="96"/>
      <c r="H445" s="96"/>
      <c r="I445" s="96"/>
    </row>
    <row r="446" spans="2:9">
      <c r="B446" s="93" t="s">
        <v>282</v>
      </c>
      <c r="C446" s="36" t="s">
        <v>124</v>
      </c>
      <c r="D446" s="36" t="s">
        <v>124</v>
      </c>
      <c r="E446" s="36" t="s">
        <v>124</v>
      </c>
      <c r="F446" s="36" t="s">
        <v>124</v>
      </c>
      <c r="G446" s="36" t="s">
        <v>124</v>
      </c>
      <c r="H446" s="36" t="s">
        <v>124</v>
      </c>
      <c r="I446" s="36" t="s">
        <v>124</v>
      </c>
    </row>
    <row r="447" spans="2:9">
      <c r="B447" s="96" t="s">
        <v>157</v>
      </c>
      <c r="C447" s="36" t="s">
        <v>124</v>
      </c>
      <c r="D447" s="36" t="s">
        <v>124</v>
      </c>
      <c r="E447" s="36" t="s">
        <v>124</v>
      </c>
      <c r="F447" s="36" t="s">
        <v>124</v>
      </c>
      <c r="G447" s="36" t="s">
        <v>124</v>
      </c>
      <c r="H447" s="36" t="s">
        <v>124</v>
      </c>
      <c r="I447" s="36" t="s">
        <v>124</v>
      </c>
    </row>
    <row r="448" spans="2:9">
      <c r="B448" s="96" t="s">
        <v>280</v>
      </c>
      <c r="C448" s="36" t="s">
        <v>124</v>
      </c>
      <c r="D448" s="36" t="s">
        <v>124</v>
      </c>
      <c r="E448" s="36" t="s">
        <v>124</v>
      </c>
      <c r="F448" s="36" t="s">
        <v>124</v>
      </c>
      <c r="G448" s="36" t="s">
        <v>124</v>
      </c>
      <c r="H448" s="36" t="s">
        <v>124</v>
      </c>
      <c r="I448" s="36" t="s">
        <v>124</v>
      </c>
    </row>
    <row r="449" spans="2:9">
      <c r="B449" s="96" t="s">
        <v>162</v>
      </c>
      <c r="C449" s="36" t="s">
        <v>124</v>
      </c>
      <c r="D449" s="36" t="s">
        <v>124</v>
      </c>
      <c r="E449" s="36" t="s">
        <v>124</v>
      </c>
      <c r="F449" s="36" t="s">
        <v>124</v>
      </c>
      <c r="G449" s="36" t="s">
        <v>124</v>
      </c>
      <c r="H449" s="36" t="s">
        <v>124</v>
      </c>
      <c r="I449" s="36" t="s">
        <v>124</v>
      </c>
    </row>
    <row r="450" spans="2:9" ht="15" thickBot="1">
      <c r="B450" s="96" t="s">
        <v>236</v>
      </c>
      <c r="C450" s="36" t="s">
        <v>124</v>
      </c>
      <c r="D450" s="36" t="s">
        <v>124</v>
      </c>
      <c r="E450" s="36" t="s">
        <v>124</v>
      </c>
      <c r="F450" s="36" t="s">
        <v>124</v>
      </c>
      <c r="G450" s="36" t="s">
        <v>124</v>
      </c>
      <c r="H450" s="36" t="s">
        <v>124</v>
      </c>
      <c r="I450" s="36" t="s">
        <v>124</v>
      </c>
    </row>
    <row r="451" spans="2:9" ht="15" thickTop="1">
      <c r="B451" s="1320" t="s">
        <v>716</v>
      </c>
      <c r="C451" s="1320"/>
      <c r="D451" s="1320"/>
      <c r="E451" s="1320"/>
      <c r="F451" s="1320"/>
      <c r="G451" s="1320"/>
      <c r="H451" s="1320"/>
      <c r="I451" s="1320"/>
    </row>
    <row r="452" spans="2:9">
      <c r="B452" s="134"/>
    </row>
    <row r="453" spans="2:9">
      <c r="B453" s="1319" t="s">
        <v>36</v>
      </c>
      <c r="C453" s="1319"/>
      <c r="D453" s="1319"/>
      <c r="E453" s="1319"/>
      <c r="F453" s="1319"/>
      <c r="G453" s="1319"/>
      <c r="H453" s="1319"/>
      <c r="I453" s="1319"/>
    </row>
    <row r="454" spans="2:9">
      <c r="B454" s="942" t="s">
        <v>35</v>
      </c>
      <c r="C454" s="235"/>
      <c r="D454" s="235"/>
      <c r="E454" s="235"/>
      <c r="F454" s="235"/>
      <c r="G454" s="235"/>
      <c r="H454" s="235"/>
      <c r="I454" s="235"/>
    </row>
    <row r="455" spans="2:9">
      <c r="B455" s="127" t="s">
        <v>288</v>
      </c>
    </row>
    <row r="456" spans="2:9">
      <c r="B456" s="134"/>
    </row>
    <row r="457" spans="2:9">
      <c r="B457" s="16"/>
      <c r="C457" s="308">
        <v>2014</v>
      </c>
      <c r="D457" s="308">
        <v>2015</v>
      </c>
      <c r="E457" s="308">
        <v>2016</v>
      </c>
      <c r="F457" s="308">
        <v>2017</v>
      </c>
      <c r="G457" s="308">
        <v>2018</v>
      </c>
      <c r="H457" s="308">
        <v>2019</v>
      </c>
      <c r="I457" s="308">
        <v>2020</v>
      </c>
    </row>
    <row r="458" spans="2:9">
      <c r="B458" s="92" t="s">
        <v>525</v>
      </c>
    </row>
    <row r="459" spans="2:9">
      <c r="B459" s="93" t="s">
        <v>290</v>
      </c>
      <c r="C459" s="132" t="s">
        <v>124</v>
      </c>
      <c r="D459" s="132" t="s">
        <v>124</v>
      </c>
      <c r="E459" s="132" t="s">
        <v>124</v>
      </c>
      <c r="F459" s="132" t="s">
        <v>124</v>
      </c>
      <c r="G459" s="132" t="s">
        <v>124</v>
      </c>
      <c r="H459" s="132" t="s">
        <v>124</v>
      </c>
      <c r="I459" s="132" t="s">
        <v>124</v>
      </c>
    </row>
    <row r="460" spans="2:9">
      <c r="B460" s="96" t="s">
        <v>291</v>
      </c>
      <c r="C460" s="132" t="s">
        <v>124</v>
      </c>
      <c r="D460" s="132" t="s">
        <v>124</v>
      </c>
      <c r="E460" s="132" t="s">
        <v>124</v>
      </c>
      <c r="F460" s="132" t="s">
        <v>124</v>
      </c>
      <c r="G460" s="132" t="s">
        <v>124</v>
      </c>
      <c r="H460" s="132" t="s">
        <v>124</v>
      </c>
      <c r="I460" s="132" t="s">
        <v>124</v>
      </c>
    </row>
    <row r="461" spans="2:9">
      <c r="B461" s="136" t="s">
        <v>292</v>
      </c>
      <c r="C461" s="132" t="s">
        <v>124</v>
      </c>
      <c r="D461" s="132" t="s">
        <v>124</v>
      </c>
      <c r="E461" s="132" t="s">
        <v>124</v>
      </c>
      <c r="F461" s="132" t="s">
        <v>124</v>
      </c>
      <c r="G461" s="132" t="s">
        <v>124</v>
      </c>
      <c r="H461" s="132" t="s">
        <v>124</v>
      </c>
      <c r="I461" s="132" t="s">
        <v>124</v>
      </c>
    </row>
    <row r="462" spans="2:9">
      <c r="B462" s="136" t="s">
        <v>293</v>
      </c>
      <c r="C462" s="132" t="s">
        <v>124</v>
      </c>
      <c r="D462" s="132" t="s">
        <v>124</v>
      </c>
      <c r="E462" s="132" t="s">
        <v>124</v>
      </c>
      <c r="F462" s="132" t="s">
        <v>124</v>
      </c>
      <c r="G462" s="132" t="s">
        <v>124</v>
      </c>
      <c r="H462" s="132" t="s">
        <v>124</v>
      </c>
      <c r="I462" s="132" t="s">
        <v>124</v>
      </c>
    </row>
    <row r="463" spans="2:9">
      <c r="B463" s="96" t="s">
        <v>294</v>
      </c>
      <c r="C463" s="132" t="s">
        <v>124</v>
      </c>
      <c r="D463" s="132" t="s">
        <v>124</v>
      </c>
      <c r="E463" s="132" t="s">
        <v>124</v>
      </c>
      <c r="F463" s="132" t="s">
        <v>124</v>
      </c>
      <c r="G463" s="132" t="s">
        <v>124</v>
      </c>
      <c r="H463" s="132" t="s">
        <v>124</v>
      </c>
      <c r="I463" s="132" t="s">
        <v>124</v>
      </c>
    </row>
    <row r="464" spans="2:9" ht="15" thickBot="1">
      <c r="B464" s="96" t="s">
        <v>236</v>
      </c>
      <c r="C464" s="132" t="s">
        <v>124</v>
      </c>
      <c r="D464" s="132" t="s">
        <v>124</v>
      </c>
      <c r="E464" s="132" t="s">
        <v>124</v>
      </c>
      <c r="F464" s="132" t="s">
        <v>124</v>
      </c>
      <c r="G464" s="132" t="s">
        <v>124</v>
      </c>
      <c r="H464" s="132" t="s">
        <v>124</v>
      </c>
      <c r="I464" s="132" t="s">
        <v>124</v>
      </c>
    </row>
    <row r="465" spans="2:9" ht="15" thickTop="1">
      <c r="B465" s="1320" t="s">
        <v>717</v>
      </c>
      <c r="C465" s="1320"/>
      <c r="D465" s="1320"/>
      <c r="E465" s="1320"/>
      <c r="F465" s="1320"/>
      <c r="G465" s="1320"/>
      <c r="H465" s="1320"/>
      <c r="I465" s="1320"/>
    </row>
    <row r="466" spans="2:9">
      <c r="B466" s="1316" t="s">
        <v>718</v>
      </c>
      <c r="C466" s="1316"/>
      <c r="D466" s="1316"/>
      <c r="E466" s="1316"/>
      <c r="F466" s="1316"/>
      <c r="G466" s="1316"/>
      <c r="H466" s="1316"/>
      <c r="I466" s="1316"/>
    </row>
    <row r="467" spans="2:9">
      <c r="B467" s="141"/>
    </row>
    <row r="468" spans="2:9">
      <c r="B468" s="1319" t="s">
        <v>38</v>
      </c>
      <c r="C468" s="1319"/>
      <c r="D468" s="1319"/>
      <c r="E468" s="1319"/>
      <c r="F468" s="1319"/>
      <c r="G468" s="1319"/>
      <c r="H468" s="1319"/>
      <c r="I468" s="1319"/>
    </row>
    <row r="469" spans="2:9">
      <c r="B469" s="13" t="s">
        <v>37</v>
      </c>
    </row>
    <row r="470" spans="2:9">
      <c r="B470" s="142" t="s">
        <v>115</v>
      </c>
    </row>
    <row r="471" spans="2:9">
      <c r="B471" s="143"/>
    </row>
    <row r="472" spans="2:9">
      <c r="B472" s="16"/>
      <c r="C472" s="308">
        <v>2014</v>
      </c>
      <c r="D472" s="308">
        <v>2015</v>
      </c>
      <c r="E472" s="308">
        <v>2016</v>
      </c>
      <c r="F472" s="308">
        <v>2017</v>
      </c>
      <c r="G472" s="308">
        <v>2018</v>
      </c>
      <c r="H472" s="308">
        <v>2019</v>
      </c>
      <c r="I472" s="308">
        <v>2020</v>
      </c>
    </row>
    <row r="473" spans="2:9">
      <c r="B473" s="350" t="s">
        <v>713</v>
      </c>
    </row>
    <row r="474" spans="2:9" ht="15" thickBot="1">
      <c r="B474" s="93" t="s">
        <v>304</v>
      </c>
      <c r="C474" s="351">
        <v>2141.6186960336117</v>
      </c>
      <c r="D474" s="351">
        <v>2001.9637647103054</v>
      </c>
      <c r="E474" s="351">
        <v>2354.2865818327741</v>
      </c>
      <c r="F474" s="351">
        <v>2436.0164536946968</v>
      </c>
      <c r="G474" s="806">
        <v>2182.4280828604046</v>
      </c>
      <c r="H474" s="806">
        <v>2163.1003455594728</v>
      </c>
      <c r="I474" s="806">
        <v>1801.2511216223775</v>
      </c>
    </row>
    <row r="475" spans="2:9" ht="15" thickTop="1">
      <c r="B475" s="1320" t="s">
        <v>719</v>
      </c>
      <c r="C475" s="1320"/>
      <c r="D475" s="1320"/>
      <c r="E475" s="1320"/>
      <c r="F475" s="1320"/>
      <c r="G475" s="1320"/>
      <c r="H475" s="1320"/>
      <c r="I475" s="1320"/>
    </row>
    <row r="476" spans="2:9">
      <c r="B476" s="1316"/>
      <c r="C476" s="1316"/>
      <c r="D476" s="1316"/>
      <c r="E476" s="1316"/>
      <c r="F476" s="1316"/>
      <c r="G476" s="1316"/>
      <c r="H476" s="1316"/>
      <c r="I476" s="1316"/>
    </row>
    <row r="477" spans="2:9">
      <c r="B477" s="27"/>
    </row>
    <row r="478" spans="2:9">
      <c r="B478" s="1319" t="s">
        <v>40</v>
      </c>
      <c r="C478" s="1319"/>
      <c r="D478" s="1319"/>
      <c r="E478" s="1319"/>
      <c r="F478" s="1319"/>
      <c r="G478" s="1319"/>
      <c r="H478" s="1319"/>
      <c r="I478" s="1319"/>
    </row>
    <row r="479" spans="2:9">
      <c r="B479" s="13" t="s">
        <v>39</v>
      </c>
    </row>
    <row r="480" spans="2:9">
      <c r="B480" s="142" t="s">
        <v>271</v>
      </c>
    </row>
    <row r="481" spans="2:9">
      <c r="B481" s="141"/>
    </row>
    <row r="482" spans="2:9">
      <c r="B482" s="16"/>
      <c r="C482" s="308">
        <v>2014</v>
      </c>
      <c r="D482" s="308">
        <v>2015</v>
      </c>
      <c r="E482" s="308">
        <v>2016</v>
      </c>
      <c r="F482" s="308">
        <v>2017</v>
      </c>
      <c r="G482" s="308">
        <v>2018</v>
      </c>
      <c r="H482" s="308">
        <v>2019</v>
      </c>
      <c r="I482" s="308">
        <v>2020</v>
      </c>
    </row>
    <row r="483" spans="2:9">
      <c r="B483" s="92" t="s">
        <v>713</v>
      </c>
    </row>
    <row r="484" spans="2:9">
      <c r="B484" s="93" t="s">
        <v>306</v>
      </c>
      <c r="C484" s="352">
        <f>SUM(C485:C494)</f>
        <v>90048</v>
      </c>
      <c r="D484" s="352">
        <f t="shared" ref="D484:G484" si="4">SUM(D485:D494)</f>
        <v>96423</v>
      </c>
      <c r="E484" s="352">
        <f t="shared" si="4"/>
        <v>89441</v>
      </c>
      <c r="F484" s="352">
        <f t="shared" si="4"/>
        <v>84587</v>
      </c>
      <c r="G484" s="352">
        <f t="shared" si="4"/>
        <v>101587</v>
      </c>
      <c r="H484" s="352">
        <f t="shared" ref="H484:I484" si="5">SUM(H485:H494)</f>
        <v>104437</v>
      </c>
      <c r="I484" s="352">
        <f t="shared" si="5"/>
        <v>68963</v>
      </c>
    </row>
    <row r="485" spans="2:9">
      <c r="B485" s="342" t="s">
        <v>720</v>
      </c>
      <c r="C485" s="353">
        <v>5589</v>
      </c>
      <c r="D485" s="353">
        <v>5235</v>
      </c>
      <c r="E485" s="353">
        <v>5598</v>
      </c>
      <c r="F485" s="353">
        <v>5444</v>
      </c>
      <c r="G485" s="353">
        <v>5400</v>
      </c>
      <c r="H485" s="353">
        <v>5357</v>
      </c>
      <c r="I485" s="353">
        <v>1925</v>
      </c>
    </row>
    <row r="486" spans="2:9">
      <c r="B486" s="342" t="s">
        <v>294</v>
      </c>
      <c r="C486" s="353">
        <v>614</v>
      </c>
      <c r="D486" s="353">
        <v>480</v>
      </c>
      <c r="E486" s="353">
        <v>464</v>
      </c>
      <c r="F486" s="353">
        <v>492</v>
      </c>
      <c r="G486" s="353">
        <v>542</v>
      </c>
      <c r="H486" s="353">
        <v>520</v>
      </c>
      <c r="I486" s="353">
        <v>484</v>
      </c>
    </row>
    <row r="487" spans="2:9">
      <c r="B487" s="342" t="s">
        <v>294</v>
      </c>
      <c r="C487" s="353">
        <v>2155</v>
      </c>
      <c r="D487" s="353">
        <v>2365</v>
      </c>
      <c r="E487" s="353">
        <v>2267</v>
      </c>
      <c r="F487" s="353">
        <v>2496</v>
      </c>
      <c r="G487" s="353">
        <v>2688</v>
      </c>
      <c r="H487" s="353">
        <v>1690</v>
      </c>
      <c r="I487" s="353">
        <v>880</v>
      </c>
    </row>
    <row r="488" spans="2:9">
      <c r="B488" s="342" t="s">
        <v>721</v>
      </c>
      <c r="C488" s="353">
        <v>9471</v>
      </c>
      <c r="D488" s="353">
        <v>12010</v>
      </c>
      <c r="E488" s="353">
        <v>10489</v>
      </c>
      <c r="F488" s="353">
        <v>9404</v>
      </c>
      <c r="G488" s="353">
        <v>7151</v>
      </c>
      <c r="H488" s="353">
        <v>16775</v>
      </c>
      <c r="I488" s="353">
        <v>14191</v>
      </c>
    </row>
    <row r="489" spans="2:9">
      <c r="B489" s="342" t="s">
        <v>722</v>
      </c>
      <c r="C489" s="353">
        <v>16</v>
      </c>
      <c r="D489" s="353">
        <v>44</v>
      </c>
      <c r="E489" s="353">
        <v>111</v>
      </c>
      <c r="F489" s="353">
        <v>71</v>
      </c>
      <c r="G489" s="353">
        <v>8</v>
      </c>
      <c r="H489" s="353">
        <v>13</v>
      </c>
      <c r="I489" s="353">
        <v>15</v>
      </c>
    </row>
    <row r="490" spans="2:9">
      <c r="B490" s="342" t="s">
        <v>723</v>
      </c>
      <c r="C490" s="353">
        <v>54620</v>
      </c>
      <c r="D490" s="353">
        <v>57858</v>
      </c>
      <c r="E490" s="353">
        <v>53368</v>
      </c>
      <c r="F490" s="353">
        <v>52122</v>
      </c>
      <c r="G490" s="353">
        <v>62376</v>
      </c>
      <c r="H490" s="353">
        <v>60334</v>
      </c>
      <c r="I490" s="353">
        <v>41868</v>
      </c>
    </row>
    <row r="491" spans="2:9">
      <c r="B491" s="342" t="s">
        <v>724</v>
      </c>
      <c r="C491" s="353">
        <v>17302</v>
      </c>
      <c r="D491" s="353">
        <v>18144</v>
      </c>
      <c r="E491" s="353">
        <v>16968</v>
      </c>
      <c r="F491" s="353">
        <v>14366</v>
      </c>
      <c r="G491" s="353">
        <v>23200</v>
      </c>
      <c r="H491" s="353">
        <v>19546</v>
      </c>
      <c r="I491" s="353">
        <v>9544</v>
      </c>
    </row>
    <row r="492" spans="2:9">
      <c r="B492" s="342" t="s">
        <v>725</v>
      </c>
      <c r="C492" s="353"/>
      <c r="D492" s="353"/>
      <c r="E492" s="353">
        <v>0</v>
      </c>
      <c r="F492" s="353">
        <v>0</v>
      </c>
      <c r="G492" s="353">
        <v>0</v>
      </c>
      <c r="H492" s="353">
        <v>0</v>
      </c>
      <c r="I492" s="353">
        <v>0</v>
      </c>
    </row>
    <row r="493" spans="2:9">
      <c r="B493" s="342" t="s">
        <v>726</v>
      </c>
      <c r="C493" s="353">
        <v>272</v>
      </c>
      <c r="D493" s="353">
        <v>284</v>
      </c>
      <c r="E493" s="353">
        <v>176</v>
      </c>
      <c r="F493" s="353">
        <v>192</v>
      </c>
      <c r="G493" s="353">
        <v>222</v>
      </c>
      <c r="H493" s="353">
        <v>202</v>
      </c>
      <c r="I493" s="353">
        <v>56</v>
      </c>
    </row>
    <row r="494" spans="2:9">
      <c r="B494" s="342" t="s">
        <v>516</v>
      </c>
      <c r="C494" s="353">
        <v>9</v>
      </c>
      <c r="D494" s="353">
        <v>3</v>
      </c>
      <c r="E494" s="353">
        <v>0</v>
      </c>
      <c r="F494" s="353">
        <v>0</v>
      </c>
      <c r="G494" s="353">
        <v>0</v>
      </c>
      <c r="H494" s="353">
        <v>0</v>
      </c>
      <c r="I494" s="353">
        <v>0</v>
      </c>
    </row>
    <row r="495" spans="2:9">
      <c r="B495" s="96"/>
    </row>
    <row r="496" spans="2:9">
      <c r="B496" s="93" t="s">
        <v>308</v>
      </c>
      <c r="C496" s="354" t="s">
        <v>139</v>
      </c>
      <c r="D496" s="354" t="s">
        <v>139</v>
      </c>
      <c r="E496" s="354" t="s">
        <v>139</v>
      </c>
      <c r="F496" s="354" t="s">
        <v>139</v>
      </c>
      <c r="G496" s="354" t="s">
        <v>139</v>
      </c>
      <c r="H496" s="354" t="s">
        <v>139</v>
      </c>
      <c r="I496" s="354" t="s">
        <v>139</v>
      </c>
    </row>
    <row r="497" spans="2:9">
      <c r="B497" s="96" t="s">
        <v>309</v>
      </c>
      <c r="C497" s="354" t="s">
        <v>139</v>
      </c>
      <c r="D497" s="354" t="s">
        <v>139</v>
      </c>
      <c r="E497" s="354" t="s">
        <v>139</v>
      </c>
      <c r="F497" s="354" t="s">
        <v>139</v>
      </c>
      <c r="G497" s="354" t="s">
        <v>139</v>
      </c>
      <c r="H497" s="354" t="s">
        <v>139</v>
      </c>
      <c r="I497" s="354" t="s">
        <v>139</v>
      </c>
    </row>
    <row r="498" spans="2:9">
      <c r="B498" s="96" t="s">
        <v>310</v>
      </c>
      <c r="C498" s="354" t="s">
        <v>139</v>
      </c>
      <c r="D498" s="354" t="s">
        <v>139</v>
      </c>
      <c r="E498" s="354" t="s">
        <v>139</v>
      </c>
      <c r="F498" s="354" t="s">
        <v>139</v>
      </c>
      <c r="G498" s="354" t="s">
        <v>139</v>
      </c>
      <c r="H498" s="354" t="s">
        <v>139</v>
      </c>
      <c r="I498" s="354" t="s">
        <v>139</v>
      </c>
    </row>
    <row r="499" spans="2:9">
      <c r="B499" s="96" t="s">
        <v>311</v>
      </c>
      <c r="C499" s="354" t="s">
        <v>139</v>
      </c>
      <c r="D499" s="354" t="s">
        <v>139</v>
      </c>
      <c r="E499" s="354" t="s">
        <v>139</v>
      </c>
      <c r="F499" s="354" t="s">
        <v>139</v>
      </c>
      <c r="G499" s="354" t="s">
        <v>139</v>
      </c>
      <c r="H499" s="354" t="s">
        <v>139</v>
      </c>
      <c r="I499" s="354" t="s">
        <v>139</v>
      </c>
    </row>
    <row r="500" spans="2:9">
      <c r="B500" s="96" t="s">
        <v>312</v>
      </c>
      <c r="C500" s="354" t="s">
        <v>139</v>
      </c>
      <c r="D500" s="354" t="s">
        <v>139</v>
      </c>
      <c r="E500" s="354" t="s">
        <v>139</v>
      </c>
      <c r="F500" s="354" t="s">
        <v>139</v>
      </c>
      <c r="G500" s="354" t="s">
        <v>139</v>
      </c>
      <c r="H500" s="354" t="s">
        <v>139</v>
      </c>
      <c r="I500" s="354" t="s">
        <v>139</v>
      </c>
    </row>
    <row r="501" spans="2:9">
      <c r="B501" s="96" t="s">
        <v>313</v>
      </c>
      <c r="C501" s="354" t="s">
        <v>139</v>
      </c>
      <c r="D501" s="354" t="s">
        <v>139</v>
      </c>
      <c r="E501" s="354" t="s">
        <v>139</v>
      </c>
      <c r="F501" s="354" t="s">
        <v>139</v>
      </c>
      <c r="G501" s="354" t="s">
        <v>139</v>
      </c>
      <c r="H501" s="354" t="s">
        <v>139</v>
      </c>
      <c r="I501" s="354" t="s">
        <v>139</v>
      </c>
    </row>
    <row r="502" spans="2:9" ht="15" thickBot="1">
      <c r="B502" s="96" t="s">
        <v>314</v>
      </c>
      <c r="C502" s="354" t="s">
        <v>139</v>
      </c>
      <c r="D502" s="354" t="s">
        <v>139</v>
      </c>
      <c r="E502" s="354" t="s">
        <v>139</v>
      </c>
      <c r="F502" s="354" t="s">
        <v>139</v>
      </c>
      <c r="G502" s="354" t="s">
        <v>139</v>
      </c>
      <c r="H502" s="354" t="s">
        <v>139</v>
      </c>
      <c r="I502" s="354" t="s">
        <v>139</v>
      </c>
    </row>
    <row r="503" spans="2:9" ht="15" thickTop="1">
      <c r="B503" s="1320" t="s">
        <v>727</v>
      </c>
      <c r="C503" s="1320"/>
      <c r="D503" s="1320"/>
      <c r="E503" s="1320"/>
      <c r="F503" s="1320"/>
      <c r="G503" s="1320"/>
      <c r="H503" s="1320"/>
      <c r="I503" s="1320"/>
    </row>
    <row r="504" spans="2:9">
      <c r="B504" s="1316"/>
      <c r="C504" s="1316"/>
      <c r="D504" s="1316"/>
      <c r="E504" s="1316"/>
      <c r="F504" s="1316"/>
      <c r="G504" s="1316"/>
      <c r="H504" s="1316"/>
      <c r="I504" s="1316"/>
    </row>
    <row r="505" spans="2:9">
      <c r="B505" s="143"/>
    </row>
    <row r="506" spans="2:9">
      <c r="B506" s="1319" t="s">
        <v>42</v>
      </c>
      <c r="C506" s="1319"/>
      <c r="D506" s="1319"/>
      <c r="E506" s="1319"/>
      <c r="F506" s="1319"/>
      <c r="G506" s="1319"/>
      <c r="H506" s="1319"/>
      <c r="I506" s="1319"/>
    </row>
    <row r="507" spans="2:9">
      <c r="B507" s="13" t="s">
        <v>41</v>
      </c>
    </row>
    <row r="508" spans="2:9">
      <c r="B508" s="142" t="s">
        <v>318</v>
      </c>
    </row>
    <row r="509" spans="2:9">
      <c r="B509" s="142"/>
    </row>
    <row r="510" spans="2:9">
      <c r="B510" s="16"/>
      <c r="C510" s="308">
        <v>2014</v>
      </c>
      <c r="D510" s="308">
        <v>2015</v>
      </c>
      <c r="E510" s="308">
        <v>2016</v>
      </c>
      <c r="F510" s="308">
        <v>2017</v>
      </c>
      <c r="G510" s="308">
        <v>2018</v>
      </c>
      <c r="H510" s="308">
        <v>2019</v>
      </c>
      <c r="I510" s="308">
        <v>2020</v>
      </c>
    </row>
    <row r="511" spans="2:9">
      <c r="B511" s="92" t="s">
        <v>713</v>
      </c>
    </row>
    <row r="512" spans="2:9">
      <c r="B512" s="93" t="s">
        <v>306</v>
      </c>
      <c r="C512" s="355">
        <f>SUM(C513:C522)</f>
        <v>50976.241222485696</v>
      </c>
      <c r="D512" s="355">
        <f t="shared" ref="D512:G512" si="6">SUM(D513:D522)</f>
        <v>54690.942622485476</v>
      </c>
      <c r="E512" s="355">
        <f t="shared" si="6"/>
        <v>49600.667076248938</v>
      </c>
      <c r="F512" s="355">
        <f t="shared" si="6"/>
        <v>47383.197373179341</v>
      </c>
      <c r="G512" s="355">
        <f t="shared" si="6"/>
        <v>57020.002595205427</v>
      </c>
      <c r="H512" s="355">
        <f t="shared" ref="H512:I512" si="7">SUM(H513:H522)</f>
        <v>56903.552282201352</v>
      </c>
      <c r="I512" s="355">
        <f t="shared" si="7"/>
        <v>32731.881543207543</v>
      </c>
    </row>
    <row r="513" spans="2:9">
      <c r="B513" s="342" t="s">
        <v>720</v>
      </c>
      <c r="C513" s="356">
        <v>7893.6229822484102</v>
      </c>
      <c r="D513" s="356">
        <v>8368.0653445110984</v>
      </c>
      <c r="E513" s="356">
        <v>8839.6324735826238</v>
      </c>
      <c r="F513" s="356">
        <v>9898.3825697868888</v>
      </c>
      <c r="G513" s="356">
        <v>10900.114713848199</v>
      </c>
      <c r="H513" s="356">
        <v>11361.05990300538</v>
      </c>
      <c r="I513" s="356">
        <v>6363.5545376091923</v>
      </c>
    </row>
    <row r="514" spans="2:9">
      <c r="B514" s="342" t="s">
        <v>294</v>
      </c>
      <c r="C514" s="356">
        <v>105.423701068106</v>
      </c>
      <c r="D514" s="356">
        <v>42.893136271597001</v>
      </c>
      <c r="E514" s="356">
        <v>40.258671425790034</v>
      </c>
      <c r="F514" s="356">
        <v>58.191911108575937</v>
      </c>
      <c r="G514" s="356">
        <v>51.937211197540222</v>
      </c>
      <c r="H514" s="356">
        <v>35.945435079410352</v>
      </c>
      <c r="I514" s="356">
        <v>30.27415107673087</v>
      </c>
    </row>
    <row r="515" spans="2:9">
      <c r="B515" s="342" t="s">
        <v>294</v>
      </c>
      <c r="C515" s="356">
        <v>164.01136071691673</v>
      </c>
      <c r="D515" s="356">
        <v>172.20926139696837</v>
      </c>
      <c r="E515" s="356">
        <v>176.03695052760074</v>
      </c>
      <c r="F515" s="356">
        <v>247.11623531214335</v>
      </c>
      <c r="G515" s="356">
        <v>273.51755093413254</v>
      </c>
      <c r="H515" s="356">
        <v>174.78461731096232</v>
      </c>
      <c r="I515" s="356">
        <v>83.960731880145289</v>
      </c>
    </row>
    <row r="516" spans="2:9">
      <c r="B516" s="342" t="s">
        <v>721</v>
      </c>
      <c r="C516" s="356">
        <v>5466.8550384320924</v>
      </c>
      <c r="D516" s="356">
        <v>8107.4853055276963</v>
      </c>
      <c r="E516" s="356">
        <v>7525.4983577062358</v>
      </c>
      <c r="F516" s="356">
        <v>6642.8191845986648</v>
      </c>
      <c r="G516" s="356">
        <v>5211.665659583301</v>
      </c>
      <c r="H516" s="356">
        <v>10578.150679612194</v>
      </c>
      <c r="I516" s="356">
        <v>9303.227340574942</v>
      </c>
    </row>
    <row r="517" spans="2:9">
      <c r="B517" s="342" t="s">
        <v>722</v>
      </c>
      <c r="C517" s="356">
        <v>8.5526345576469307</v>
      </c>
      <c r="D517" s="356">
        <v>24.132524648487031</v>
      </c>
      <c r="E517" s="356">
        <v>36.570403290598556</v>
      </c>
      <c r="F517" s="356">
        <v>29.00946147615501</v>
      </c>
      <c r="G517" s="356">
        <v>8.0753673375823514</v>
      </c>
      <c r="H517" s="356">
        <v>12.526040823039541</v>
      </c>
      <c r="I517" s="356">
        <v>6.7549627361729971</v>
      </c>
    </row>
    <row r="518" spans="2:9">
      <c r="B518" s="342" t="s">
        <v>723</v>
      </c>
      <c r="C518" s="356">
        <v>16270.421139579365</v>
      </c>
      <c r="D518" s="356">
        <v>18854.522547924986</v>
      </c>
      <c r="E518" s="356">
        <v>18633.399013825165</v>
      </c>
      <c r="F518" s="356">
        <v>17994.160628702735</v>
      </c>
      <c r="G518" s="356">
        <v>21297.294155496216</v>
      </c>
      <c r="H518" s="356">
        <v>18717.563015432166</v>
      </c>
      <c r="I518" s="356">
        <v>12951.780476262675</v>
      </c>
    </row>
    <row r="519" spans="2:9">
      <c r="B519" s="342" t="s">
        <v>724</v>
      </c>
      <c r="C519" s="356">
        <v>21027.808297338775</v>
      </c>
      <c r="D519" s="356">
        <v>19075.552883068714</v>
      </c>
      <c r="E519" s="356">
        <v>14318.433011280205</v>
      </c>
      <c r="F519" s="356">
        <v>12467.727378502959</v>
      </c>
      <c r="G519" s="356">
        <v>19228.747495799948</v>
      </c>
      <c r="H519" s="356">
        <v>15979.832398117844</v>
      </c>
      <c r="I519" s="356">
        <v>3986.7627854654488</v>
      </c>
    </row>
    <row r="520" spans="2:9">
      <c r="B520" s="342" t="s">
        <v>725</v>
      </c>
      <c r="C520" s="356">
        <v>0</v>
      </c>
      <c r="D520" s="356">
        <v>0</v>
      </c>
      <c r="E520" s="356">
        <v>0</v>
      </c>
      <c r="F520" s="356">
        <v>0</v>
      </c>
      <c r="G520" s="356">
        <v>0</v>
      </c>
      <c r="H520" s="356">
        <v>0</v>
      </c>
      <c r="I520" s="356">
        <v>0</v>
      </c>
    </row>
    <row r="521" spans="2:9">
      <c r="B521" s="342" t="s">
        <v>726</v>
      </c>
      <c r="C521" s="356">
        <v>39.251022103846459</v>
      </c>
      <c r="D521" s="356">
        <v>45.960108245179121</v>
      </c>
      <c r="E521" s="356">
        <v>30.838194610715181</v>
      </c>
      <c r="F521" s="356">
        <v>45.790003691219781</v>
      </c>
      <c r="G521" s="356">
        <v>48.65044100850016</v>
      </c>
      <c r="H521" s="356">
        <v>43.690192820349893</v>
      </c>
      <c r="I521" s="356">
        <v>5.5665576022383831</v>
      </c>
    </row>
    <row r="522" spans="2:9">
      <c r="B522" s="342" t="s">
        <v>516</v>
      </c>
      <c r="C522" s="356">
        <v>0.295046440537234</v>
      </c>
      <c r="D522" s="356">
        <v>0.12151089075184981</v>
      </c>
      <c r="E522" s="356">
        <v>0</v>
      </c>
      <c r="F522" s="356">
        <v>0</v>
      </c>
      <c r="G522" s="356">
        <v>0</v>
      </c>
      <c r="H522" s="356">
        <v>0</v>
      </c>
      <c r="I522" s="356">
        <v>0</v>
      </c>
    </row>
    <row r="523" spans="2:9">
      <c r="B523" s="96"/>
      <c r="C523" s="331"/>
      <c r="D523" s="331"/>
      <c r="E523" s="331"/>
      <c r="F523" s="331"/>
      <c r="G523" s="331"/>
      <c r="H523" s="331"/>
      <c r="I523" s="331"/>
    </row>
    <row r="524" spans="2:9">
      <c r="B524" s="93" t="s">
        <v>308</v>
      </c>
      <c r="C524" s="354" t="s">
        <v>124</v>
      </c>
      <c r="D524" s="354" t="s">
        <v>124</v>
      </c>
      <c r="E524" s="354" t="s">
        <v>124</v>
      </c>
      <c r="F524" s="354" t="s">
        <v>124</v>
      </c>
      <c r="G524" s="354" t="s">
        <v>124</v>
      </c>
      <c r="H524" s="354" t="s">
        <v>124</v>
      </c>
      <c r="I524" s="354" t="s">
        <v>124</v>
      </c>
    </row>
    <row r="525" spans="2:9">
      <c r="B525" s="96" t="s">
        <v>309</v>
      </c>
      <c r="C525" s="354" t="s">
        <v>124</v>
      </c>
      <c r="D525" s="354" t="s">
        <v>124</v>
      </c>
      <c r="E525" s="354" t="s">
        <v>124</v>
      </c>
      <c r="F525" s="354" t="s">
        <v>124</v>
      </c>
      <c r="G525" s="354" t="s">
        <v>124</v>
      </c>
      <c r="H525" s="354" t="s">
        <v>124</v>
      </c>
      <c r="I525" s="354" t="s">
        <v>124</v>
      </c>
    </row>
    <row r="526" spans="2:9">
      <c r="B526" s="96" t="s">
        <v>310</v>
      </c>
      <c r="C526" s="354" t="s">
        <v>124</v>
      </c>
      <c r="D526" s="354" t="s">
        <v>124</v>
      </c>
      <c r="E526" s="354" t="s">
        <v>124</v>
      </c>
      <c r="F526" s="354" t="s">
        <v>124</v>
      </c>
      <c r="G526" s="354" t="s">
        <v>124</v>
      </c>
      <c r="H526" s="354" t="s">
        <v>124</v>
      </c>
      <c r="I526" s="354" t="s">
        <v>124</v>
      </c>
    </row>
    <row r="527" spans="2:9">
      <c r="B527" s="96" t="s">
        <v>311</v>
      </c>
      <c r="C527" s="354" t="s">
        <v>124</v>
      </c>
      <c r="D527" s="354" t="s">
        <v>124</v>
      </c>
      <c r="E527" s="354" t="s">
        <v>124</v>
      </c>
      <c r="F527" s="354" t="s">
        <v>124</v>
      </c>
      <c r="G527" s="354" t="s">
        <v>124</v>
      </c>
      <c r="H527" s="354" t="s">
        <v>124</v>
      </c>
      <c r="I527" s="354" t="s">
        <v>124</v>
      </c>
    </row>
    <row r="528" spans="2:9">
      <c r="B528" s="96" t="s">
        <v>312</v>
      </c>
      <c r="C528" s="354" t="s">
        <v>124</v>
      </c>
      <c r="D528" s="354" t="s">
        <v>124</v>
      </c>
      <c r="E528" s="354" t="s">
        <v>124</v>
      </c>
      <c r="F528" s="354" t="s">
        <v>124</v>
      </c>
      <c r="G528" s="354" t="s">
        <v>124</v>
      </c>
      <c r="H528" s="354" t="s">
        <v>124</v>
      </c>
      <c r="I528" s="354" t="s">
        <v>124</v>
      </c>
    </row>
    <row r="529" spans="2:9">
      <c r="B529" s="96" t="s">
        <v>313</v>
      </c>
      <c r="C529" s="354" t="s">
        <v>124</v>
      </c>
      <c r="D529" s="354" t="s">
        <v>124</v>
      </c>
      <c r="E529" s="354" t="s">
        <v>124</v>
      </c>
      <c r="F529" s="354" t="s">
        <v>124</v>
      </c>
      <c r="G529" s="354" t="s">
        <v>124</v>
      </c>
      <c r="H529" s="354" t="s">
        <v>124</v>
      </c>
      <c r="I529" s="354" t="s">
        <v>124</v>
      </c>
    </row>
    <row r="530" spans="2:9" ht="15" thickBot="1">
      <c r="B530" s="96" t="s">
        <v>314</v>
      </c>
      <c r="C530" s="354" t="s">
        <v>124</v>
      </c>
      <c r="D530" s="354" t="s">
        <v>124</v>
      </c>
      <c r="E530" s="354" t="s">
        <v>124</v>
      </c>
      <c r="F530" s="354" t="s">
        <v>124</v>
      </c>
      <c r="G530" s="354" t="s">
        <v>124</v>
      </c>
      <c r="H530" s="354" t="s">
        <v>124</v>
      </c>
      <c r="I530" s="354" t="s">
        <v>124</v>
      </c>
    </row>
    <row r="531" spans="2:9" ht="15" thickTop="1">
      <c r="B531" s="1320" t="s">
        <v>728</v>
      </c>
      <c r="C531" s="1320"/>
      <c r="D531" s="1320"/>
      <c r="E531" s="1320"/>
      <c r="F531" s="1320"/>
      <c r="G531" s="1320"/>
      <c r="H531" s="1320"/>
      <c r="I531" s="1320"/>
    </row>
    <row r="532" spans="2:9">
      <c r="B532" s="1316"/>
      <c r="C532" s="1316"/>
      <c r="D532" s="1316"/>
      <c r="E532" s="1316"/>
      <c r="F532" s="1316"/>
      <c r="G532" s="1316"/>
      <c r="H532" s="1316"/>
      <c r="I532" s="1316"/>
    </row>
    <row r="533" spans="2:9">
      <c r="B533" s="27"/>
    </row>
    <row r="534" spans="2:9">
      <c r="B534" s="1319" t="s">
        <v>45</v>
      </c>
      <c r="C534" s="1319"/>
      <c r="D534" s="1319"/>
      <c r="E534" s="1319"/>
      <c r="F534" s="1319"/>
      <c r="G534" s="1319"/>
      <c r="H534" s="1319"/>
      <c r="I534" s="1319"/>
    </row>
    <row r="535" spans="2:9">
      <c r="B535" s="13" t="s">
        <v>44</v>
      </c>
    </row>
    <row r="536" spans="2:9">
      <c r="B536" s="127" t="s">
        <v>172</v>
      </c>
    </row>
    <row r="537" spans="2:9">
      <c r="B537" s="128"/>
    </row>
    <row r="538" spans="2:9">
      <c r="B538" s="16"/>
      <c r="C538" s="308">
        <v>2014</v>
      </c>
      <c r="D538" s="308">
        <v>2015</v>
      </c>
      <c r="E538" s="308">
        <v>2016</v>
      </c>
      <c r="F538" s="308">
        <v>2017</v>
      </c>
      <c r="G538" s="308">
        <v>2018</v>
      </c>
      <c r="H538" s="308">
        <v>2019</v>
      </c>
      <c r="I538" s="308">
        <v>2020</v>
      </c>
    </row>
    <row r="539" spans="2:9">
      <c r="B539" s="92" t="s">
        <v>729</v>
      </c>
    </row>
    <row r="540" spans="2:9">
      <c r="B540" s="93" t="s">
        <v>327</v>
      </c>
      <c r="C540" s="132">
        <v>28</v>
      </c>
      <c r="D540" s="132">
        <v>28</v>
      </c>
      <c r="E540" s="132">
        <v>28</v>
      </c>
      <c r="F540" s="132">
        <v>28</v>
      </c>
      <c r="G540" s="132">
        <v>23</v>
      </c>
      <c r="H540" s="132">
        <v>23</v>
      </c>
      <c r="I540" s="132">
        <v>23</v>
      </c>
    </row>
    <row r="541" spans="2:9">
      <c r="B541" s="96" t="s">
        <v>328</v>
      </c>
      <c r="C541" s="132"/>
      <c r="D541" s="132"/>
      <c r="E541" s="132"/>
      <c r="F541" s="132"/>
      <c r="G541" s="132"/>
      <c r="H541" s="132"/>
      <c r="I541" s="132"/>
    </row>
    <row r="542" spans="2:9">
      <c r="B542" s="96" t="s">
        <v>329</v>
      </c>
      <c r="C542" s="132"/>
      <c r="D542" s="132"/>
      <c r="E542" s="132"/>
      <c r="F542" s="132"/>
      <c r="G542" s="132"/>
      <c r="H542" s="132"/>
      <c r="I542" s="132"/>
    </row>
    <row r="543" spans="2:9">
      <c r="B543" s="96" t="s">
        <v>330</v>
      </c>
      <c r="C543" s="132">
        <v>12</v>
      </c>
      <c r="D543" s="132">
        <v>12</v>
      </c>
      <c r="E543" s="132">
        <v>12</v>
      </c>
      <c r="F543" s="132">
        <v>12</v>
      </c>
      <c r="G543" s="132">
        <v>10</v>
      </c>
      <c r="H543" s="132">
        <v>10</v>
      </c>
      <c r="I543" s="132">
        <v>10</v>
      </c>
    </row>
    <row r="544" spans="2:9">
      <c r="B544" s="96" t="s">
        <v>331</v>
      </c>
      <c r="C544" s="132">
        <v>16</v>
      </c>
      <c r="D544" s="132">
        <v>16</v>
      </c>
      <c r="E544" s="132">
        <v>16</v>
      </c>
      <c r="F544" s="132">
        <v>16</v>
      </c>
      <c r="G544" s="132">
        <v>13</v>
      </c>
      <c r="H544" s="132">
        <v>13</v>
      </c>
      <c r="I544" s="132">
        <v>13</v>
      </c>
    </row>
    <row r="545" spans="2:9">
      <c r="B545" s="96"/>
      <c r="C545" s="132"/>
      <c r="D545" s="132"/>
      <c r="E545" s="132"/>
      <c r="F545" s="132"/>
      <c r="G545" s="132"/>
      <c r="H545" s="132"/>
      <c r="I545" s="132"/>
    </row>
    <row r="546" spans="2:9">
      <c r="B546" s="93" t="s">
        <v>332</v>
      </c>
      <c r="C546" s="132">
        <v>28</v>
      </c>
      <c r="D546" s="132">
        <v>28</v>
      </c>
      <c r="E546" s="132">
        <v>28</v>
      </c>
      <c r="F546" s="132">
        <v>28</v>
      </c>
      <c r="G546" s="132">
        <v>23</v>
      </c>
      <c r="H546" s="132">
        <v>23</v>
      </c>
      <c r="I546" s="132">
        <v>23</v>
      </c>
    </row>
    <row r="547" spans="2:9">
      <c r="B547" s="96" t="s">
        <v>328</v>
      </c>
      <c r="C547" s="132"/>
      <c r="D547" s="132"/>
      <c r="E547" s="132"/>
      <c r="F547" s="132"/>
      <c r="G547" s="132"/>
      <c r="H547" s="132"/>
      <c r="I547" s="132"/>
    </row>
    <row r="548" spans="2:9">
      <c r="B548" s="96" t="s">
        <v>329</v>
      </c>
      <c r="C548" s="132"/>
      <c r="D548" s="132"/>
      <c r="E548" s="132"/>
      <c r="F548" s="132"/>
      <c r="G548" s="132"/>
      <c r="H548" s="132"/>
      <c r="I548" s="132"/>
    </row>
    <row r="549" spans="2:9">
      <c r="B549" s="96" t="s">
        <v>330</v>
      </c>
      <c r="C549" s="132">
        <v>12</v>
      </c>
      <c r="D549" s="132">
        <v>12</v>
      </c>
      <c r="E549" s="132">
        <v>12</v>
      </c>
      <c r="F549" s="132">
        <v>12</v>
      </c>
      <c r="G549" s="132">
        <v>10</v>
      </c>
      <c r="H549" s="132">
        <v>10</v>
      </c>
      <c r="I549" s="132">
        <v>10</v>
      </c>
    </row>
    <row r="550" spans="2:9">
      <c r="B550" s="96" t="s">
        <v>331</v>
      </c>
      <c r="C550" s="132">
        <v>16</v>
      </c>
      <c r="D550" s="132">
        <v>16</v>
      </c>
      <c r="E550" s="132">
        <v>16</v>
      </c>
      <c r="F550" s="132">
        <v>16</v>
      </c>
      <c r="G550" s="132">
        <v>13</v>
      </c>
      <c r="H550" s="132">
        <v>13</v>
      </c>
      <c r="I550" s="132">
        <v>13</v>
      </c>
    </row>
    <row r="551" spans="2:9">
      <c r="B551" s="96"/>
      <c r="C551" s="132"/>
      <c r="D551" s="132"/>
      <c r="E551" s="132"/>
      <c r="F551" s="132"/>
      <c r="G551" s="132"/>
      <c r="H551" s="132"/>
      <c r="I551" s="132"/>
    </row>
    <row r="552" spans="2:9">
      <c r="B552" s="93" t="s">
        <v>333</v>
      </c>
      <c r="C552" s="132" t="s">
        <v>124</v>
      </c>
      <c r="D552" s="132" t="s">
        <v>124</v>
      </c>
      <c r="E552" s="132" t="s">
        <v>124</v>
      </c>
      <c r="F552" s="132" t="s">
        <v>124</v>
      </c>
      <c r="G552" s="132" t="s">
        <v>124</v>
      </c>
      <c r="H552" s="132" t="s">
        <v>124</v>
      </c>
      <c r="I552" s="132" t="s">
        <v>124</v>
      </c>
    </row>
    <row r="553" spans="2:9">
      <c r="B553" s="96" t="s">
        <v>328</v>
      </c>
      <c r="C553" s="132"/>
      <c r="D553" s="132"/>
      <c r="E553" s="132"/>
      <c r="F553" s="132"/>
      <c r="G553" s="132"/>
      <c r="H553" s="132"/>
      <c r="I553" s="132"/>
    </row>
    <row r="554" spans="2:9">
      <c r="B554" s="96" t="s">
        <v>329</v>
      </c>
      <c r="C554" s="132"/>
      <c r="D554" s="132"/>
      <c r="E554" s="132"/>
      <c r="F554" s="132"/>
      <c r="G554" s="132"/>
      <c r="H554" s="132"/>
      <c r="I554" s="132"/>
    </row>
    <row r="555" spans="2:9">
      <c r="B555" s="96" t="s">
        <v>330</v>
      </c>
      <c r="C555" s="132"/>
      <c r="D555" s="132"/>
      <c r="E555" s="132"/>
      <c r="F555" s="132"/>
      <c r="G555" s="132"/>
      <c r="H555" s="132"/>
      <c r="I555" s="132"/>
    </row>
    <row r="556" spans="2:9">
      <c r="B556" s="96" t="s">
        <v>331</v>
      </c>
      <c r="C556" s="132"/>
      <c r="D556" s="132"/>
      <c r="E556" s="132"/>
      <c r="F556" s="132"/>
      <c r="G556" s="132"/>
      <c r="H556" s="132"/>
      <c r="I556" s="132"/>
    </row>
    <row r="557" spans="2:9">
      <c r="B557" s="96"/>
      <c r="C557" s="132"/>
      <c r="D557" s="132"/>
      <c r="E557" s="132"/>
      <c r="F557" s="132"/>
      <c r="G557" s="132"/>
      <c r="H557" s="132"/>
      <c r="I557" s="132"/>
    </row>
    <row r="558" spans="2:9">
      <c r="B558" s="92" t="s">
        <v>730</v>
      </c>
      <c r="C558" s="132"/>
    </row>
    <row r="559" spans="2:9" ht="15" thickBot="1">
      <c r="B559" s="133" t="s">
        <v>776</v>
      </c>
      <c r="C559" s="132"/>
      <c r="D559" s="357"/>
      <c r="E559" s="357"/>
      <c r="F559" s="357"/>
      <c r="G559" s="357"/>
      <c r="H559" s="357"/>
      <c r="I559" s="357"/>
    </row>
    <row r="560" spans="2:9" ht="15" thickTop="1">
      <c r="B560" s="1320" t="s">
        <v>731</v>
      </c>
      <c r="C560" s="1320"/>
      <c r="D560" s="1320"/>
      <c r="E560" s="1320"/>
      <c r="F560" s="1320"/>
      <c r="G560" s="1320"/>
      <c r="H560" s="1320"/>
      <c r="I560" s="1320"/>
    </row>
    <row r="561" spans="2:9">
      <c r="B561" s="1316"/>
      <c r="C561" s="1316"/>
      <c r="D561" s="1316"/>
      <c r="E561" s="1316"/>
      <c r="F561" s="1316"/>
      <c r="G561" s="1316"/>
      <c r="H561" s="1316"/>
      <c r="I561" s="1316"/>
    </row>
    <row r="562" spans="2:9">
      <c r="B562" s="134"/>
    </row>
    <row r="563" spans="2:9">
      <c r="B563" s="1319" t="s">
        <v>47</v>
      </c>
      <c r="C563" s="1319"/>
      <c r="D563" s="1319"/>
      <c r="E563" s="1319"/>
      <c r="F563" s="1319"/>
      <c r="G563" s="1319"/>
      <c r="H563" s="1319"/>
      <c r="I563" s="1319"/>
    </row>
    <row r="564" spans="2:9">
      <c r="B564" s="13" t="s">
        <v>46</v>
      </c>
    </row>
    <row r="565" spans="2:9">
      <c r="B565" s="141" t="s">
        <v>196</v>
      </c>
    </row>
    <row r="566" spans="2:9">
      <c r="B566" s="141"/>
    </row>
    <row r="567" spans="2:9">
      <c r="B567" s="16"/>
      <c r="C567" s="308">
        <v>2014</v>
      </c>
      <c r="D567" s="308">
        <v>2015</v>
      </c>
      <c r="E567" s="308">
        <v>2016</v>
      </c>
      <c r="F567" s="308">
        <v>2017</v>
      </c>
      <c r="G567" s="308">
        <v>2018</v>
      </c>
      <c r="H567" s="308">
        <v>2019</v>
      </c>
      <c r="I567" s="308">
        <v>2020</v>
      </c>
    </row>
    <row r="568" spans="2:9">
      <c r="B568" s="92" t="s">
        <v>732</v>
      </c>
    </row>
    <row r="569" spans="2:9">
      <c r="B569" s="93" t="s">
        <v>335</v>
      </c>
      <c r="C569" s="140">
        <v>90.587999999999994</v>
      </c>
      <c r="D569" s="140">
        <v>96.956999999999994</v>
      </c>
      <c r="E569" s="140">
        <v>89.831000000000003</v>
      </c>
      <c r="F569" s="140">
        <v>84.435000000000002</v>
      </c>
      <c r="G569" s="140">
        <v>101.67499999999998</v>
      </c>
      <c r="H569" s="140">
        <v>104.476</v>
      </c>
      <c r="I569" s="140">
        <v>69.058000000000007</v>
      </c>
    </row>
    <row r="570" spans="2:9">
      <c r="B570" s="93"/>
      <c r="C570" s="140"/>
      <c r="D570" s="140"/>
      <c r="E570" s="140"/>
      <c r="F570" s="140"/>
      <c r="G570" s="140"/>
      <c r="H570" s="140"/>
      <c r="I570" s="140"/>
    </row>
    <row r="571" spans="2:9">
      <c r="B571" s="93" t="s">
        <v>336</v>
      </c>
      <c r="C571" s="140">
        <v>90.587999999999994</v>
      </c>
      <c r="D571" s="140">
        <v>96.957000000000008</v>
      </c>
      <c r="E571" s="140">
        <v>89.831000000000003</v>
      </c>
      <c r="F571" s="140">
        <v>84.435000000000002</v>
      </c>
      <c r="G571" s="140">
        <v>101.67499999999998</v>
      </c>
      <c r="H571" s="140">
        <v>104.476</v>
      </c>
      <c r="I571" s="140">
        <v>69.058000000000007</v>
      </c>
    </row>
    <row r="572" spans="2:9">
      <c r="B572" s="96" t="s">
        <v>291</v>
      </c>
      <c r="C572" s="140">
        <v>81.094999999999999</v>
      </c>
      <c r="D572" s="140">
        <v>87.286000000000001</v>
      </c>
      <c r="E572" s="140">
        <v>80.905000000000001</v>
      </c>
      <c r="F572" s="140">
        <v>75.138000000000005</v>
      </c>
      <c r="G572" s="140">
        <v>91.215999999999994</v>
      </c>
      <c r="H572" s="140">
        <v>95.207999999999998</v>
      </c>
      <c r="I572" s="140">
        <v>62.640999999999998</v>
      </c>
    </row>
    <row r="573" spans="2:9">
      <c r="B573" s="136" t="s">
        <v>292</v>
      </c>
      <c r="C573" s="140">
        <v>7.9820000000000002</v>
      </c>
      <c r="D573" s="140">
        <v>5.7210000000000001</v>
      </c>
      <c r="E573" s="140">
        <v>6.5620000000000003</v>
      </c>
      <c r="F573" s="140">
        <v>7.5720000000000001</v>
      </c>
      <c r="G573" s="140">
        <v>8.0229999999999997</v>
      </c>
      <c r="H573" s="140">
        <v>3.0780000000000003</v>
      </c>
      <c r="I573" s="140">
        <v>1.387</v>
      </c>
    </row>
    <row r="574" spans="2:9">
      <c r="B574" s="136" t="s">
        <v>293</v>
      </c>
      <c r="C574" s="140">
        <v>73.113</v>
      </c>
      <c r="D574" s="140">
        <v>81.564999999999998</v>
      </c>
      <c r="E574" s="140">
        <v>74.343000000000004</v>
      </c>
      <c r="F574" s="140">
        <v>67.566000000000003</v>
      </c>
      <c r="G574" s="140">
        <v>83.192999999999998</v>
      </c>
      <c r="H574" s="140">
        <v>92.13</v>
      </c>
      <c r="I574" s="140">
        <v>61.253999999999998</v>
      </c>
    </row>
    <row r="575" spans="2:9">
      <c r="B575" s="136" t="s">
        <v>337</v>
      </c>
      <c r="C575" s="140" t="s">
        <v>139</v>
      </c>
      <c r="D575" s="140" t="s">
        <v>139</v>
      </c>
      <c r="E575" s="140" t="s">
        <v>139</v>
      </c>
      <c r="F575" s="140" t="s">
        <v>139</v>
      </c>
      <c r="G575" s="140" t="s">
        <v>481</v>
      </c>
      <c r="H575" s="140" t="s">
        <v>481</v>
      </c>
      <c r="I575" s="140" t="s">
        <v>481</v>
      </c>
    </row>
    <row r="576" spans="2:9">
      <c r="B576" s="96" t="s">
        <v>294</v>
      </c>
      <c r="C576" s="140">
        <v>2.5859999999999999</v>
      </c>
      <c r="D576" s="140">
        <v>2.387</v>
      </c>
      <c r="E576" s="140">
        <v>1.8819999999999999</v>
      </c>
      <c r="F576" s="140">
        <v>2.073</v>
      </c>
      <c r="G576" s="140">
        <v>2.246</v>
      </c>
      <c r="H576" s="140">
        <v>2.331</v>
      </c>
      <c r="I576" s="140">
        <v>1.488</v>
      </c>
    </row>
    <row r="577" spans="2:9">
      <c r="B577" s="96" t="s">
        <v>236</v>
      </c>
      <c r="C577" s="140">
        <v>6.907</v>
      </c>
      <c r="D577" s="140">
        <v>7.2839999999999998</v>
      </c>
      <c r="E577" s="140">
        <v>7.0439999999999996</v>
      </c>
      <c r="F577" s="140">
        <v>7.2240000000000002</v>
      </c>
      <c r="G577" s="140">
        <v>8.2129999999999992</v>
      </c>
      <c r="H577" s="140">
        <v>6.9369999999999994</v>
      </c>
      <c r="I577" s="140">
        <v>4.9290000000000003</v>
      </c>
    </row>
    <row r="578" spans="2:9">
      <c r="B578" s="96"/>
      <c r="C578" s="140"/>
      <c r="D578" s="140"/>
      <c r="E578" s="140"/>
      <c r="F578" s="140"/>
      <c r="G578" s="140"/>
      <c r="H578" s="140"/>
      <c r="I578" s="140"/>
    </row>
    <row r="579" spans="2:9">
      <c r="B579" s="150" t="s">
        <v>341</v>
      </c>
      <c r="C579" s="140">
        <v>54.62</v>
      </c>
      <c r="D579" s="140">
        <v>57.857999999999997</v>
      </c>
      <c r="E579" s="140">
        <v>53.368000000000002</v>
      </c>
      <c r="F579" s="140">
        <v>51.552</v>
      </c>
      <c r="G579" s="140">
        <v>62.376000000000005</v>
      </c>
      <c r="H579" s="140">
        <v>60.334000000000003</v>
      </c>
      <c r="I579" s="140">
        <v>41.868000000000002</v>
      </c>
    </row>
    <row r="580" spans="2:9">
      <c r="B580" s="152" t="s">
        <v>291</v>
      </c>
      <c r="C580" s="140">
        <v>48.016000000000005</v>
      </c>
      <c r="D580" s="140">
        <v>51.366</v>
      </c>
      <c r="E580" s="140">
        <v>47.59</v>
      </c>
      <c r="F580" s="140">
        <v>45.673999999999999</v>
      </c>
      <c r="G580" s="140">
        <v>55.356000000000002</v>
      </c>
      <c r="H580" s="140">
        <v>53.45</v>
      </c>
      <c r="I580" s="140">
        <v>36.866</v>
      </c>
    </row>
    <row r="581" spans="2:9">
      <c r="B581" s="146" t="s">
        <v>292</v>
      </c>
      <c r="C581" s="140">
        <v>1.758</v>
      </c>
      <c r="D581" s="140">
        <v>1.016</v>
      </c>
      <c r="E581" s="140">
        <v>1.6240000000000001</v>
      </c>
      <c r="F581" s="140">
        <v>1.466</v>
      </c>
      <c r="G581" s="140">
        <v>1.9239999999999999</v>
      </c>
      <c r="H581" s="140">
        <v>0.49399999999999999</v>
      </c>
      <c r="I581" s="140">
        <v>7.8E-2</v>
      </c>
    </row>
    <row r="582" spans="2:9">
      <c r="B582" s="146" t="s">
        <v>293</v>
      </c>
      <c r="C582" s="140">
        <v>46.258000000000003</v>
      </c>
      <c r="D582" s="140">
        <v>50.35</v>
      </c>
      <c r="E582" s="140">
        <v>45.966000000000001</v>
      </c>
      <c r="F582" s="140">
        <v>44.207999999999998</v>
      </c>
      <c r="G582" s="140">
        <v>53.432000000000002</v>
      </c>
      <c r="H582" s="140">
        <v>52.956000000000003</v>
      </c>
      <c r="I582" s="140">
        <v>36.787999999999997</v>
      </c>
    </row>
    <row r="583" spans="2:9">
      <c r="B583" s="146" t="s">
        <v>337</v>
      </c>
      <c r="C583" s="140" t="s">
        <v>139</v>
      </c>
      <c r="D583" s="140" t="s">
        <v>139</v>
      </c>
      <c r="E583" s="140" t="s">
        <v>139</v>
      </c>
      <c r="F583" s="140" t="s">
        <v>139</v>
      </c>
      <c r="G583" s="140" t="s">
        <v>481</v>
      </c>
      <c r="H583" s="140" t="s">
        <v>481</v>
      </c>
      <c r="I583" s="140" t="s">
        <v>481</v>
      </c>
    </row>
    <row r="584" spans="2:9">
      <c r="B584" s="152" t="s">
        <v>294</v>
      </c>
      <c r="C584" s="140">
        <v>1.944</v>
      </c>
      <c r="D584" s="140">
        <v>1.804</v>
      </c>
      <c r="E584" s="140">
        <v>1.4179999999999999</v>
      </c>
      <c r="F584" s="140">
        <v>1.466</v>
      </c>
      <c r="G584" s="140">
        <v>1.6879999999999999</v>
      </c>
      <c r="H584" s="140">
        <v>1.794</v>
      </c>
      <c r="I584" s="140">
        <v>0.996</v>
      </c>
    </row>
    <row r="585" spans="2:9">
      <c r="B585" s="152" t="s">
        <v>236</v>
      </c>
      <c r="C585" s="140">
        <v>4.66</v>
      </c>
      <c r="D585" s="140">
        <v>4.6879999999999997</v>
      </c>
      <c r="E585" s="140">
        <v>4.3600000000000003</v>
      </c>
      <c r="F585" s="140">
        <v>4.4119999999999999</v>
      </c>
      <c r="G585" s="140">
        <v>5.3319999999999999</v>
      </c>
      <c r="H585" s="140">
        <v>5.09</v>
      </c>
      <c r="I585" s="140">
        <v>4.0060000000000002</v>
      </c>
    </row>
    <row r="586" spans="2:9">
      <c r="B586" s="152"/>
      <c r="C586" s="140"/>
      <c r="D586" s="140"/>
      <c r="E586" s="140"/>
      <c r="F586" s="140"/>
      <c r="G586" s="140"/>
      <c r="H586" s="140"/>
      <c r="I586" s="140"/>
    </row>
    <row r="587" spans="2:9">
      <c r="B587" s="150" t="s">
        <v>342</v>
      </c>
      <c r="C587" s="140">
        <v>35.968000000000004</v>
      </c>
      <c r="D587" s="140">
        <v>39.099000000000004</v>
      </c>
      <c r="E587" s="140">
        <v>36.462999999999994</v>
      </c>
      <c r="F587" s="140">
        <v>32.882999999999996</v>
      </c>
      <c r="G587" s="140">
        <v>39.298999999999999</v>
      </c>
      <c r="H587" s="140">
        <v>44.142000000000003</v>
      </c>
      <c r="I587" s="140">
        <v>27.190000000000005</v>
      </c>
    </row>
    <row r="588" spans="2:9">
      <c r="B588" s="152" t="s">
        <v>291</v>
      </c>
      <c r="C588" s="140">
        <v>33.079000000000001</v>
      </c>
      <c r="D588" s="140">
        <v>35.92</v>
      </c>
      <c r="E588" s="140">
        <v>33.314999999999998</v>
      </c>
      <c r="F588" s="140">
        <v>29.463999999999999</v>
      </c>
      <c r="G588" s="140">
        <v>35.86</v>
      </c>
      <c r="H588" s="140">
        <v>41.758000000000003</v>
      </c>
      <c r="I588" s="140">
        <v>25.775000000000002</v>
      </c>
    </row>
    <row r="589" spans="2:9">
      <c r="B589" s="146" t="s">
        <v>292</v>
      </c>
      <c r="C589" s="140">
        <v>6.2240000000000002</v>
      </c>
      <c r="D589" s="140">
        <v>4.7050000000000001</v>
      </c>
      <c r="E589" s="140">
        <v>4.9379999999999997</v>
      </c>
      <c r="F589" s="140">
        <v>6.1059999999999999</v>
      </c>
      <c r="G589" s="140">
        <v>6.0990000000000002</v>
      </c>
      <c r="H589" s="140">
        <v>2.5840000000000001</v>
      </c>
      <c r="I589" s="140">
        <v>1.3089999999999999</v>
      </c>
    </row>
    <row r="590" spans="2:9">
      <c r="B590" s="146" t="s">
        <v>293</v>
      </c>
      <c r="C590" s="140">
        <v>26.855</v>
      </c>
      <c r="D590" s="140">
        <v>31.215</v>
      </c>
      <c r="E590" s="140">
        <v>28.376999999999999</v>
      </c>
      <c r="F590" s="140">
        <v>23.358000000000001</v>
      </c>
      <c r="G590" s="140">
        <v>29.760999999999999</v>
      </c>
      <c r="H590" s="140">
        <v>39.173999999999999</v>
      </c>
      <c r="I590" s="140">
        <v>24.466000000000001</v>
      </c>
    </row>
    <row r="591" spans="2:9">
      <c r="B591" s="146" t="s">
        <v>337</v>
      </c>
      <c r="C591" s="140" t="s">
        <v>139</v>
      </c>
      <c r="D591" s="140" t="s">
        <v>139</v>
      </c>
      <c r="E591" s="140" t="s">
        <v>139</v>
      </c>
      <c r="F591" s="140" t="s">
        <v>139</v>
      </c>
      <c r="G591" s="140" t="s">
        <v>481</v>
      </c>
      <c r="H591" s="140" t="s">
        <v>481</v>
      </c>
      <c r="I591" s="140" t="s">
        <v>481</v>
      </c>
    </row>
    <row r="592" spans="2:9">
      <c r="B592" s="152" t="s">
        <v>294</v>
      </c>
      <c r="C592" s="140">
        <v>0.64200000000000002</v>
      </c>
      <c r="D592" s="140">
        <v>0.58299999999999996</v>
      </c>
      <c r="E592" s="140">
        <v>0.46400000000000002</v>
      </c>
      <c r="F592" s="140">
        <v>0.60699999999999998</v>
      </c>
      <c r="G592" s="140">
        <v>0.55800000000000005</v>
      </c>
      <c r="H592" s="140">
        <v>0.53700000000000003</v>
      </c>
      <c r="I592" s="140">
        <v>0.49199999999999999</v>
      </c>
    </row>
    <row r="593" spans="2:9">
      <c r="B593" s="152" t="s">
        <v>236</v>
      </c>
      <c r="C593" s="140">
        <v>2.2469999999999999</v>
      </c>
      <c r="D593" s="140">
        <v>2.5960000000000001</v>
      </c>
      <c r="E593" s="140">
        <v>2.6840000000000002</v>
      </c>
      <c r="F593" s="140">
        <v>2.8119999999999998</v>
      </c>
      <c r="G593" s="140">
        <v>2.8809999999999998</v>
      </c>
      <c r="H593" s="140">
        <v>1.847</v>
      </c>
      <c r="I593" s="140">
        <v>0.92300000000000004</v>
      </c>
    </row>
    <row r="594" spans="2:9">
      <c r="B594" s="152"/>
      <c r="C594" s="140"/>
      <c r="D594" s="140"/>
      <c r="E594" s="140"/>
      <c r="F594" s="140"/>
      <c r="G594" s="140"/>
      <c r="H594" s="140"/>
      <c r="I594" s="140"/>
    </row>
    <row r="595" spans="2:9" ht="26.4">
      <c r="B595" s="93" t="s">
        <v>343</v>
      </c>
      <c r="C595" s="140">
        <v>8.9999999999999993E-3</v>
      </c>
      <c r="D595" s="140">
        <v>3.0000000000000001E-3</v>
      </c>
      <c r="E595" s="140">
        <v>0</v>
      </c>
      <c r="F595" s="140">
        <v>0</v>
      </c>
      <c r="G595" s="140" t="s">
        <v>124</v>
      </c>
      <c r="H595" s="140" t="s">
        <v>124</v>
      </c>
      <c r="I595" s="140" t="s">
        <v>124</v>
      </c>
    </row>
    <row r="596" spans="2:9">
      <c r="B596" s="96" t="s">
        <v>309</v>
      </c>
      <c r="C596" s="140">
        <v>0</v>
      </c>
      <c r="D596" s="140">
        <v>0</v>
      </c>
      <c r="E596" s="140">
        <v>0</v>
      </c>
      <c r="F596" s="140">
        <v>0</v>
      </c>
      <c r="G596" s="140" t="s">
        <v>124</v>
      </c>
      <c r="H596" s="140" t="s">
        <v>124</v>
      </c>
      <c r="I596" s="140" t="s">
        <v>124</v>
      </c>
    </row>
    <row r="597" spans="2:9">
      <c r="B597" s="96" t="s">
        <v>310</v>
      </c>
      <c r="C597" s="140">
        <v>0</v>
      </c>
      <c r="D597" s="140">
        <v>0</v>
      </c>
      <c r="E597" s="140">
        <v>0</v>
      </c>
      <c r="F597" s="140">
        <v>0</v>
      </c>
      <c r="G597" s="140" t="s">
        <v>124</v>
      </c>
      <c r="H597" s="140" t="s">
        <v>124</v>
      </c>
      <c r="I597" s="140" t="s">
        <v>124</v>
      </c>
    </row>
    <row r="598" spans="2:9">
      <c r="B598" s="96" t="s">
        <v>311</v>
      </c>
      <c r="C598" s="140">
        <v>8.9999999999999993E-3</v>
      </c>
      <c r="D598" s="140">
        <v>3.0000000000000001E-3</v>
      </c>
      <c r="E598" s="140">
        <v>0</v>
      </c>
      <c r="F598" s="140">
        <v>0</v>
      </c>
      <c r="G598" s="140" t="s">
        <v>124</v>
      </c>
      <c r="H598" s="140" t="s">
        <v>124</v>
      </c>
      <c r="I598" s="140" t="s">
        <v>124</v>
      </c>
    </row>
    <row r="599" spans="2:9">
      <c r="B599" s="96" t="s">
        <v>312</v>
      </c>
      <c r="C599" s="140">
        <v>0</v>
      </c>
      <c r="D599" s="140">
        <v>0</v>
      </c>
      <c r="E599" s="140">
        <v>0</v>
      </c>
      <c r="F599" s="140">
        <v>0</v>
      </c>
      <c r="G599" s="140" t="s">
        <v>124</v>
      </c>
      <c r="H599" s="140" t="s">
        <v>124</v>
      </c>
      <c r="I599" s="140" t="s">
        <v>124</v>
      </c>
    </row>
    <row r="600" spans="2:9">
      <c r="B600" s="96" t="s">
        <v>313</v>
      </c>
      <c r="C600" s="140">
        <v>0</v>
      </c>
      <c r="D600" s="140">
        <v>0</v>
      </c>
      <c r="E600" s="140">
        <v>0</v>
      </c>
      <c r="F600" s="140">
        <v>0</v>
      </c>
      <c r="G600" s="140" t="s">
        <v>124</v>
      </c>
      <c r="H600" s="140" t="s">
        <v>124</v>
      </c>
      <c r="I600" s="140" t="s">
        <v>124</v>
      </c>
    </row>
    <row r="601" spans="2:9">
      <c r="B601" s="96" t="s">
        <v>314</v>
      </c>
      <c r="C601" s="140">
        <v>0</v>
      </c>
      <c r="D601" s="140">
        <v>0</v>
      </c>
      <c r="E601" s="140">
        <v>0</v>
      </c>
      <c r="F601" s="140">
        <v>0</v>
      </c>
      <c r="G601" s="140" t="s">
        <v>124</v>
      </c>
      <c r="H601" s="140" t="s">
        <v>124</v>
      </c>
      <c r="I601" s="140" t="s">
        <v>124</v>
      </c>
    </row>
    <row r="602" spans="2:9">
      <c r="B602" s="96"/>
      <c r="C602" s="140"/>
      <c r="D602" s="140"/>
      <c r="E602" s="140"/>
      <c r="F602" s="140"/>
      <c r="G602" s="140"/>
      <c r="H602" s="140"/>
      <c r="I602" s="140"/>
    </row>
    <row r="603" spans="2:9">
      <c r="B603" s="153" t="s">
        <v>344</v>
      </c>
      <c r="C603" s="140">
        <v>0</v>
      </c>
      <c r="D603" s="140">
        <v>0</v>
      </c>
      <c r="E603" s="140">
        <v>0</v>
      </c>
      <c r="F603" s="140">
        <v>0</v>
      </c>
      <c r="G603" s="140"/>
      <c r="H603" s="140"/>
      <c r="I603" s="140"/>
    </row>
    <row r="604" spans="2:9">
      <c r="B604" s="96" t="s">
        <v>309</v>
      </c>
      <c r="C604" s="140">
        <v>0</v>
      </c>
      <c r="D604" s="140">
        <v>0</v>
      </c>
      <c r="E604" s="140">
        <v>0</v>
      </c>
      <c r="F604" s="140">
        <v>0</v>
      </c>
      <c r="G604" s="140" t="s">
        <v>124</v>
      </c>
      <c r="H604" s="140" t="s">
        <v>124</v>
      </c>
      <c r="I604" s="140" t="s">
        <v>124</v>
      </c>
    </row>
    <row r="605" spans="2:9">
      <c r="B605" s="96" t="s">
        <v>310</v>
      </c>
      <c r="C605" s="140">
        <v>0</v>
      </c>
      <c r="D605" s="140">
        <v>0</v>
      </c>
      <c r="E605" s="140">
        <v>0</v>
      </c>
      <c r="F605" s="140">
        <v>0</v>
      </c>
      <c r="G605" s="140" t="s">
        <v>124</v>
      </c>
      <c r="H605" s="140" t="s">
        <v>124</v>
      </c>
      <c r="I605" s="140" t="s">
        <v>124</v>
      </c>
    </row>
    <row r="606" spans="2:9">
      <c r="B606" s="96" t="s">
        <v>311</v>
      </c>
      <c r="C606" s="140">
        <v>0</v>
      </c>
      <c r="D606" s="140">
        <v>0</v>
      </c>
      <c r="E606" s="140">
        <v>0</v>
      </c>
      <c r="F606" s="140">
        <v>0</v>
      </c>
      <c r="G606" s="140" t="s">
        <v>124</v>
      </c>
      <c r="H606" s="140" t="s">
        <v>124</v>
      </c>
      <c r="I606" s="140" t="s">
        <v>124</v>
      </c>
    </row>
    <row r="607" spans="2:9">
      <c r="B607" s="96" t="s">
        <v>312</v>
      </c>
      <c r="C607" s="140">
        <v>0</v>
      </c>
      <c r="D607" s="140">
        <v>0</v>
      </c>
      <c r="E607" s="140">
        <v>0</v>
      </c>
      <c r="F607" s="140">
        <v>0</v>
      </c>
      <c r="G607" s="140" t="s">
        <v>124</v>
      </c>
      <c r="H607" s="140" t="s">
        <v>124</v>
      </c>
      <c r="I607" s="140" t="s">
        <v>124</v>
      </c>
    </row>
    <row r="608" spans="2:9">
      <c r="B608" s="96" t="s">
        <v>313</v>
      </c>
      <c r="C608" s="140">
        <v>0</v>
      </c>
      <c r="D608" s="140">
        <v>0</v>
      </c>
      <c r="E608" s="140">
        <v>0</v>
      </c>
      <c r="F608" s="140">
        <v>0</v>
      </c>
      <c r="G608" s="140" t="s">
        <v>124</v>
      </c>
      <c r="H608" s="140" t="s">
        <v>124</v>
      </c>
      <c r="I608" s="140" t="s">
        <v>124</v>
      </c>
    </row>
    <row r="609" spans="2:9">
      <c r="B609" s="96" t="s">
        <v>314</v>
      </c>
      <c r="C609" s="140">
        <v>0</v>
      </c>
      <c r="D609" s="140">
        <v>0</v>
      </c>
      <c r="E609" s="140">
        <v>0</v>
      </c>
      <c r="F609" s="140">
        <v>0</v>
      </c>
      <c r="G609" s="140" t="s">
        <v>124</v>
      </c>
      <c r="H609" s="140" t="s">
        <v>124</v>
      </c>
      <c r="I609" s="140" t="s">
        <v>124</v>
      </c>
    </row>
    <row r="610" spans="2:9">
      <c r="B610" s="96"/>
      <c r="C610" s="132"/>
      <c r="D610" s="132"/>
      <c r="E610" s="132"/>
      <c r="F610" s="132"/>
      <c r="G610" s="132"/>
      <c r="H610" s="132"/>
      <c r="I610" s="132"/>
    </row>
    <row r="611" spans="2:9" ht="15.6">
      <c r="B611" s="92" t="s">
        <v>733</v>
      </c>
    </row>
    <row r="612" spans="2:9">
      <c r="B612" s="93" t="s">
        <v>335</v>
      </c>
      <c r="C612" s="132" t="s">
        <v>124</v>
      </c>
      <c r="D612" s="132" t="s">
        <v>124</v>
      </c>
      <c r="E612" s="132" t="s">
        <v>124</v>
      </c>
      <c r="F612" s="132" t="s">
        <v>124</v>
      </c>
      <c r="G612" s="132" t="s">
        <v>124</v>
      </c>
      <c r="H612" s="132" t="s">
        <v>124</v>
      </c>
      <c r="I612" s="132" t="s">
        <v>124</v>
      </c>
    </row>
    <row r="613" spans="2:9">
      <c r="B613" s="93"/>
      <c r="C613" s="132"/>
      <c r="D613" s="132"/>
      <c r="E613" s="132"/>
      <c r="F613" s="132"/>
      <c r="G613" s="132"/>
      <c r="H613" s="132"/>
      <c r="I613" s="132"/>
    </row>
    <row r="614" spans="2:9">
      <c r="B614" s="93" t="s">
        <v>336</v>
      </c>
      <c r="C614" s="132" t="s">
        <v>124</v>
      </c>
      <c r="D614" s="132" t="s">
        <v>124</v>
      </c>
      <c r="E614" s="132" t="s">
        <v>124</v>
      </c>
      <c r="F614" s="132" t="s">
        <v>124</v>
      </c>
      <c r="G614" s="132" t="s">
        <v>124</v>
      </c>
      <c r="H614" s="132" t="s">
        <v>124</v>
      </c>
      <c r="I614" s="132" t="s">
        <v>124</v>
      </c>
    </row>
    <row r="615" spans="2:9">
      <c r="B615" s="96" t="s">
        <v>291</v>
      </c>
      <c r="C615" s="132" t="s">
        <v>124</v>
      </c>
      <c r="D615" s="132" t="s">
        <v>124</v>
      </c>
      <c r="E615" s="132" t="s">
        <v>124</v>
      </c>
      <c r="F615" s="132" t="s">
        <v>124</v>
      </c>
      <c r="G615" s="132" t="s">
        <v>124</v>
      </c>
      <c r="H615" s="132" t="s">
        <v>124</v>
      </c>
      <c r="I615" s="132" t="s">
        <v>124</v>
      </c>
    </row>
    <row r="616" spans="2:9">
      <c r="B616" s="136" t="s">
        <v>292</v>
      </c>
      <c r="C616" s="132" t="s">
        <v>139</v>
      </c>
      <c r="D616" s="132" t="s">
        <v>139</v>
      </c>
      <c r="E616" s="132" t="s">
        <v>139</v>
      </c>
      <c r="F616" s="132" t="s">
        <v>139</v>
      </c>
      <c r="G616" s="132" t="s">
        <v>139</v>
      </c>
      <c r="H616" s="132" t="s">
        <v>139</v>
      </c>
      <c r="I616" s="132" t="s">
        <v>139</v>
      </c>
    </row>
    <row r="617" spans="2:9">
      <c r="B617" s="136" t="s">
        <v>293</v>
      </c>
      <c r="C617" s="132" t="s">
        <v>124</v>
      </c>
      <c r="D617" s="132" t="s">
        <v>124</v>
      </c>
      <c r="E617" s="132" t="s">
        <v>124</v>
      </c>
      <c r="F617" s="132" t="s">
        <v>124</v>
      </c>
      <c r="G617" s="132" t="s">
        <v>124</v>
      </c>
      <c r="H617" s="132" t="s">
        <v>124</v>
      </c>
      <c r="I617" s="132" t="s">
        <v>124</v>
      </c>
    </row>
    <row r="618" spans="2:9">
      <c r="B618" s="136" t="s">
        <v>337</v>
      </c>
      <c r="C618" s="132" t="s">
        <v>139</v>
      </c>
      <c r="D618" s="132" t="s">
        <v>139</v>
      </c>
      <c r="E618" s="132" t="s">
        <v>139</v>
      </c>
      <c r="F618" s="132" t="s">
        <v>139</v>
      </c>
      <c r="G618" s="132" t="s">
        <v>139</v>
      </c>
      <c r="H618" s="132" t="s">
        <v>139</v>
      </c>
      <c r="I618" s="132" t="s">
        <v>139</v>
      </c>
    </row>
    <row r="619" spans="2:9">
      <c r="B619" s="96" t="s">
        <v>294</v>
      </c>
      <c r="C619" s="162" t="s">
        <v>139</v>
      </c>
      <c r="D619" s="162" t="s">
        <v>139</v>
      </c>
      <c r="E619" s="162" t="s">
        <v>139</v>
      </c>
      <c r="F619" s="162" t="s">
        <v>139</v>
      </c>
      <c r="G619" s="162" t="s">
        <v>139</v>
      </c>
      <c r="H619" s="162" t="s">
        <v>139</v>
      </c>
      <c r="I619" s="162" t="s">
        <v>139</v>
      </c>
    </row>
    <row r="620" spans="2:9">
      <c r="B620" s="96" t="s">
        <v>236</v>
      </c>
      <c r="C620" s="132" t="s">
        <v>124</v>
      </c>
      <c r="D620" s="132" t="s">
        <v>124</v>
      </c>
      <c r="E620" s="132" t="s">
        <v>124</v>
      </c>
      <c r="F620" s="132" t="s">
        <v>124</v>
      </c>
      <c r="G620" s="132" t="s">
        <v>124</v>
      </c>
      <c r="H620" s="132" t="s">
        <v>124</v>
      </c>
      <c r="I620" s="132" t="s">
        <v>124</v>
      </c>
    </row>
    <row r="621" spans="2:9">
      <c r="B621" s="96"/>
      <c r="C621" s="132"/>
      <c r="D621" s="132"/>
      <c r="E621" s="132"/>
      <c r="F621" s="132"/>
      <c r="G621" s="132"/>
      <c r="H621" s="132"/>
      <c r="I621" s="132"/>
    </row>
    <row r="622" spans="2:9">
      <c r="B622" s="150" t="s">
        <v>341</v>
      </c>
      <c r="C622" s="132"/>
      <c r="D622" s="132"/>
      <c r="E622" s="132"/>
      <c r="F622" s="132"/>
      <c r="G622" s="132"/>
      <c r="H622" s="132"/>
      <c r="I622" s="132"/>
    </row>
    <row r="623" spans="2:9">
      <c r="B623" s="152" t="s">
        <v>291</v>
      </c>
      <c r="C623" s="132" t="s">
        <v>139</v>
      </c>
      <c r="D623" s="132" t="s">
        <v>139</v>
      </c>
      <c r="E623" s="132" t="s">
        <v>139</v>
      </c>
      <c r="F623" s="132" t="s">
        <v>139</v>
      </c>
      <c r="G623" s="132" t="s">
        <v>139</v>
      </c>
      <c r="H623" s="132" t="s">
        <v>139</v>
      </c>
      <c r="I623" s="132" t="s">
        <v>139</v>
      </c>
    </row>
    <row r="624" spans="2:9">
      <c r="B624" s="146" t="s">
        <v>292</v>
      </c>
      <c r="C624" s="132" t="s">
        <v>139</v>
      </c>
      <c r="D624" s="132" t="s">
        <v>139</v>
      </c>
      <c r="E624" s="132" t="s">
        <v>139</v>
      </c>
      <c r="F624" s="132" t="s">
        <v>139</v>
      </c>
      <c r="G624" s="132" t="s">
        <v>139</v>
      </c>
      <c r="H624" s="132" t="s">
        <v>139</v>
      </c>
      <c r="I624" s="132" t="s">
        <v>139</v>
      </c>
    </row>
    <row r="625" spans="2:9">
      <c r="B625" s="146" t="s">
        <v>293</v>
      </c>
      <c r="C625" s="132" t="s">
        <v>139</v>
      </c>
      <c r="D625" s="132" t="s">
        <v>139</v>
      </c>
      <c r="E625" s="132" t="s">
        <v>139</v>
      </c>
      <c r="F625" s="132" t="s">
        <v>139</v>
      </c>
      <c r="G625" s="132" t="s">
        <v>139</v>
      </c>
      <c r="H625" s="132" t="s">
        <v>139</v>
      </c>
      <c r="I625" s="132" t="s">
        <v>139</v>
      </c>
    </row>
    <row r="626" spans="2:9">
      <c r="B626" s="146" t="s">
        <v>337</v>
      </c>
      <c r="C626" s="132" t="s">
        <v>139</v>
      </c>
      <c r="D626" s="132" t="s">
        <v>139</v>
      </c>
      <c r="E626" s="132" t="s">
        <v>139</v>
      </c>
      <c r="F626" s="132" t="s">
        <v>139</v>
      </c>
      <c r="G626" s="132" t="s">
        <v>139</v>
      </c>
      <c r="H626" s="132" t="s">
        <v>139</v>
      </c>
      <c r="I626" s="132" t="s">
        <v>139</v>
      </c>
    </row>
    <row r="627" spans="2:9">
      <c r="B627" s="152" t="s">
        <v>294</v>
      </c>
      <c r="C627" s="132" t="s">
        <v>139</v>
      </c>
      <c r="D627" s="132" t="s">
        <v>139</v>
      </c>
      <c r="E627" s="132" t="s">
        <v>139</v>
      </c>
      <c r="F627" s="132" t="s">
        <v>139</v>
      </c>
      <c r="G627" s="132" t="s">
        <v>139</v>
      </c>
      <c r="H627" s="132" t="s">
        <v>139</v>
      </c>
      <c r="I627" s="132" t="s">
        <v>139</v>
      </c>
    </row>
    <row r="628" spans="2:9">
      <c r="B628" s="152" t="s">
        <v>236</v>
      </c>
      <c r="C628" s="132" t="s">
        <v>139</v>
      </c>
      <c r="D628" s="132" t="s">
        <v>139</v>
      </c>
      <c r="E628" s="132" t="s">
        <v>139</v>
      </c>
      <c r="F628" s="132" t="s">
        <v>139</v>
      </c>
      <c r="G628" s="132" t="s">
        <v>139</v>
      </c>
      <c r="H628" s="132" t="s">
        <v>139</v>
      </c>
      <c r="I628" s="132" t="s">
        <v>139</v>
      </c>
    </row>
    <row r="629" spans="2:9">
      <c r="B629" s="152"/>
      <c r="C629" s="132"/>
      <c r="D629" s="132"/>
      <c r="E629" s="132"/>
      <c r="F629" s="132"/>
      <c r="G629" s="132"/>
      <c r="H629" s="132"/>
      <c r="I629" s="132"/>
    </row>
    <row r="630" spans="2:9">
      <c r="B630" s="150" t="s">
        <v>342</v>
      </c>
      <c r="C630" s="162"/>
      <c r="D630" s="132"/>
      <c r="E630" s="132"/>
      <c r="F630" s="132"/>
      <c r="G630" s="132"/>
      <c r="H630" s="132"/>
      <c r="I630" s="132"/>
    </row>
    <row r="631" spans="2:9">
      <c r="B631" s="152" t="s">
        <v>291</v>
      </c>
      <c r="C631" s="132" t="s">
        <v>124</v>
      </c>
      <c r="D631" s="132" t="s">
        <v>124</v>
      </c>
      <c r="E631" s="132" t="s">
        <v>124</v>
      </c>
      <c r="F631" s="132" t="s">
        <v>124</v>
      </c>
      <c r="G631" s="132" t="s">
        <v>124</v>
      </c>
      <c r="H631" s="132" t="s">
        <v>124</v>
      </c>
      <c r="I631" s="132" t="s">
        <v>124</v>
      </c>
    </row>
    <row r="632" spans="2:9">
      <c r="B632" s="146" t="s">
        <v>292</v>
      </c>
      <c r="C632" s="132" t="s">
        <v>124</v>
      </c>
      <c r="D632" s="132" t="s">
        <v>124</v>
      </c>
      <c r="E632" s="132" t="s">
        <v>124</v>
      </c>
      <c r="F632" s="132" t="s">
        <v>124</v>
      </c>
      <c r="G632" s="132" t="s">
        <v>124</v>
      </c>
      <c r="H632" s="132" t="s">
        <v>124</v>
      </c>
      <c r="I632" s="132" t="s">
        <v>124</v>
      </c>
    </row>
    <row r="633" spans="2:9">
      <c r="B633" s="146" t="s">
        <v>293</v>
      </c>
      <c r="C633" s="132" t="s">
        <v>124</v>
      </c>
      <c r="D633" s="132" t="s">
        <v>124</v>
      </c>
      <c r="E633" s="132" t="s">
        <v>124</v>
      </c>
      <c r="F633" s="132" t="s">
        <v>124</v>
      </c>
      <c r="G633" s="132" t="s">
        <v>124</v>
      </c>
      <c r="H633" s="132" t="s">
        <v>124</v>
      </c>
      <c r="I633" s="132" t="s">
        <v>124</v>
      </c>
    </row>
    <row r="634" spans="2:9">
      <c r="B634" s="146" t="s">
        <v>337</v>
      </c>
      <c r="C634" s="132" t="s">
        <v>124</v>
      </c>
      <c r="D634" s="132" t="s">
        <v>124</v>
      </c>
      <c r="E634" s="132" t="s">
        <v>124</v>
      </c>
      <c r="F634" s="132" t="s">
        <v>124</v>
      </c>
      <c r="G634" s="132" t="s">
        <v>124</v>
      </c>
      <c r="H634" s="132" t="s">
        <v>124</v>
      </c>
      <c r="I634" s="132" t="s">
        <v>124</v>
      </c>
    </row>
    <row r="635" spans="2:9">
      <c r="B635" s="152" t="s">
        <v>294</v>
      </c>
      <c r="C635" s="162" t="s">
        <v>139</v>
      </c>
      <c r="D635" s="162" t="s">
        <v>139</v>
      </c>
      <c r="E635" s="162" t="s">
        <v>139</v>
      </c>
      <c r="F635" s="162" t="s">
        <v>139</v>
      </c>
      <c r="G635" s="162" t="s">
        <v>139</v>
      </c>
      <c r="H635" s="162" t="s">
        <v>139</v>
      </c>
      <c r="I635" s="162" t="s">
        <v>139</v>
      </c>
    </row>
    <row r="636" spans="2:9">
      <c r="B636" s="152" t="s">
        <v>236</v>
      </c>
      <c r="C636" s="162" t="s">
        <v>139</v>
      </c>
      <c r="D636" s="162" t="s">
        <v>139</v>
      </c>
      <c r="E636" s="162" t="s">
        <v>139</v>
      </c>
      <c r="F636" s="162" t="s">
        <v>139</v>
      </c>
      <c r="G636" s="162" t="s">
        <v>139</v>
      </c>
      <c r="H636" s="162" t="s">
        <v>139</v>
      </c>
      <c r="I636" s="162" t="s">
        <v>139</v>
      </c>
    </row>
    <row r="637" spans="2:9">
      <c r="B637" s="152"/>
      <c r="C637" s="132"/>
      <c r="D637" s="132"/>
      <c r="E637" s="132"/>
      <c r="F637" s="132"/>
      <c r="G637" s="132"/>
      <c r="H637" s="132"/>
      <c r="I637" s="132"/>
    </row>
    <row r="638" spans="2:9" ht="26.4">
      <c r="B638" s="93" t="s">
        <v>343</v>
      </c>
      <c r="C638" s="132" t="s">
        <v>139</v>
      </c>
      <c r="D638" s="132" t="s">
        <v>139</v>
      </c>
      <c r="E638" s="132" t="s">
        <v>139</v>
      </c>
      <c r="F638" s="132" t="s">
        <v>139</v>
      </c>
      <c r="G638" s="132" t="s">
        <v>139</v>
      </c>
      <c r="H638" s="132" t="s">
        <v>139</v>
      </c>
      <c r="I638" s="132" t="s">
        <v>139</v>
      </c>
    </row>
    <row r="639" spans="2:9">
      <c r="B639" s="96" t="s">
        <v>309</v>
      </c>
      <c r="C639" s="132" t="s">
        <v>139</v>
      </c>
      <c r="D639" s="132" t="s">
        <v>139</v>
      </c>
      <c r="E639" s="132" t="s">
        <v>139</v>
      </c>
      <c r="F639" s="132" t="s">
        <v>139</v>
      </c>
      <c r="G639" s="132" t="s">
        <v>139</v>
      </c>
      <c r="H639" s="132" t="s">
        <v>139</v>
      </c>
      <c r="I639" s="132" t="s">
        <v>139</v>
      </c>
    </row>
    <row r="640" spans="2:9">
      <c r="B640" s="96" t="s">
        <v>310</v>
      </c>
      <c r="C640" s="132" t="s">
        <v>139</v>
      </c>
      <c r="D640" s="132" t="s">
        <v>139</v>
      </c>
      <c r="E640" s="132" t="s">
        <v>139</v>
      </c>
      <c r="F640" s="132" t="s">
        <v>139</v>
      </c>
      <c r="G640" s="132" t="s">
        <v>139</v>
      </c>
      <c r="H640" s="132" t="s">
        <v>139</v>
      </c>
      <c r="I640" s="132" t="s">
        <v>139</v>
      </c>
    </row>
    <row r="641" spans="2:9">
      <c r="B641" s="96" t="s">
        <v>311</v>
      </c>
      <c r="C641" s="132" t="s">
        <v>139</v>
      </c>
      <c r="D641" s="132" t="s">
        <v>139</v>
      </c>
      <c r="E641" s="132" t="s">
        <v>139</v>
      </c>
      <c r="F641" s="132" t="s">
        <v>139</v>
      </c>
      <c r="G641" s="132" t="s">
        <v>139</v>
      </c>
      <c r="H641" s="132" t="s">
        <v>139</v>
      </c>
      <c r="I641" s="132" t="s">
        <v>139</v>
      </c>
    </row>
    <row r="642" spans="2:9">
      <c r="B642" s="96" t="s">
        <v>312</v>
      </c>
      <c r="C642" s="132" t="s">
        <v>139</v>
      </c>
      <c r="D642" s="132" t="s">
        <v>139</v>
      </c>
      <c r="E642" s="132" t="s">
        <v>139</v>
      </c>
      <c r="F642" s="132" t="s">
        <v>139</v>
      </c>
      <c r="G642" s="132" t="s">
        <v>139</v>
      </c>
      <c r="H642" s="132" t="s">
        <v>139</v>
      </c>
      <c r="I642" s="132" t="s">
        <v>139</v>
      </c>
    </row>
    <row r="643" spans="2:9">
      <c r="B643" s="96" t="s">
        <v>313</v>
      </c>
      <c r="C643" s="132" t="s">
        <v>139</v>
      </c>
      <c r="D643" s="132" t="s">
        <v>139</v>
      </c>
      <c r="E643" s="132" t="s">
        <v>139</v>
      </c>
      <c r="F643" s="132" t="s">
        <v>139</v>
      </c>
      <c r="G643" s="132" t="s">
        <v>139</v>
      </c>
      <c r="H643" s="132" t="s">
        <v>139</v>
      </c>
      <c r="I643" s="132" t="s">
        <v>139</v>
      </c>
    </row>
    <row r="644" spans="2:9">
      <c r="B644" s="96" t="s">
        <v>314</v>
      </c>
      <c r="C644" s="132" t="s">
        <v>139</v>
      </c>
      <c r="D644" s="132" t="s">
        <v>139</v>
      </c>
      <c r="E644" s="132" t="s">
        <v>139</v>
      </c>
      <c r="F644" s="132" t="s">
        <v>139</v>
      </c>
      <c r="G644" s="132" t="s">
        <v>139</v>
      </c>
      <c r="H644" s="132" t="s">
        <v>139</v>
      </c>
      <c r="I644" s="132" t="s">
        <v>139</v>
      </c>
    </row>
    <row r="645" spans="2:9">
      <c r="B645" s="96"/>
      <c r="C645" s="358"/>
      <c r="D645" s="358"/>
      <c r="E645" s="358"/>
      <c r="F645" s="358"/>
      <c r="G645" s="358"/>
      <c r="H645" s="358"/>
      <c r="I645" s="358"/>
    </row>
    <row r="646" spans="2:9">
      <c r="B646" s="153" t="s">
        <v>344</v>
      </c>
      <c r="C646" s="132" t="s">
        <v>139</v>
      </c>
      <c r="D646" s="132" t="s">
        <v>139</v>
      </c>
      <c r="E646" s="132" t="s">
        <v>139</v>
      </c>
      <c r="F646" s="132" t="s">
        <v>139</v>
      </c>
      <c r="G646" s="132" t="s">
        <v>139</v>
      </c>
      <c r="H646" s="132" t="s">
        <v>139</v>
      </c>
      <c r="I646" s="132" t="s">
        <v>139</v>
      </c>
    </row>
    <row r="647" spans="2:9">
      <c r="B647" s="96" t="s">
        <v>309</v>
      </c>
      <c r="C647" s="132" t="s">
        <v>139</v>
      </c>
      <c r="D647" s="132" t="s">
        <v>139</v>
      </c>
      <c r="E647" s="132" t="s">
        <v>139</v>
      </c>
      <c r="F647" s="132" t="s">
        <v>139</v>
      </c>
      <c r="G647" s="132" t="s">
        <v>139</v>
      </c>
      <c r="H647" s="132" t="s">
        <v>139</v>
      </c>
      <c r="I647" s="132" t="s">
        <v>139</v>
      </c>
    </row>
    <row r="648" spans="2:9">
      <c r="B648" s="96" t="s">
        <v>310</v>
      </c>
      <c r="C648" s="132" t="s">
        <v>139</v>
      </c>
      <c r="D648" s="132" t="s">
        <v>139</v>
      </c>
      <c r="E648" s="132" t="s">
        <v>139</v>
      </c>
      <c r="F648" s="132" t="s">
        <v>139</v>
      </c>
      <c r="G648" s="132" t="s">
        <v>139</v>
      </c>
      <c r="H648" s="132" t="s">
        <v>139</v>
      </c>
      <c r="I648" s="132" t="s">
        <v>139</v>
      </c>
    </row>
    <row r="649" spans="2:9">
      <c r="B649" s="96" t="s">
        <v>311</v>
      </c>
      <c r="C649" s="132" t="s">
        <v>139</v>
      </c>
      <c r="D649" s="132" t="s">
        <v>139</v>
      </c>
      <c r="E649" s="132" t="s">
        <v>139</v>
      </c>
      <c r="F649" s="132" t="s">
        <v>139</v>
      </c>
      <c r="G649" s="132" t="s">
        <v>139</v>
      </c>
      <c r="H649" s="132" t="s">
        <v>139</v>
      </c>
      <c r="I649" s="132" t="s">
        <v>139</v>
      </c>
    </row>
    <row r="650" spans="2:9">
      <c r="B650" s="96" t="s">
        <v>312</v>
      </c>
      <c r="C650" s="132" t="s">
        <v>139</v>
      </c>
      <c r="D650" s="132" t="s">
        <v>139</v>
      </c>
      <c r="E650" s="132" t="s">
        <v>139</v>
      </c>
      <c r="F650" s="132" t="s">
        <v>139</v>
      </c>
      <c r="G650" s="132" t="s">
        <v>139</v>
      </c>
      <c r="H650" s="132" t="s">
        <v>139</v>
      </c>
      <c r="I650" s="132" t="s">
        <v>139</v>
      </c>
    </row>
    <row r="651" spans="2:9">
      <c r="B651" s="96" t="s">
        <v>313</v>
      </c>
      <c r="C651" s="132" t="s">
        <v>139</v>
      </c>
      <c r="D651" s="132" t="s">
        <v>139</v>
      </c>
      <c r="E651" s="132" t="s">
        <v>139</v>
      </c>
      <c r="F651" s="132" t="s">
        <v>139</v>
      </c>
      <c r="G651" s="132" t="s">
        <v>139</v>
      </c>
      <c r="H651" s="132" t="s">
        <v>139</v>
      </c>
      <c r="I651" s="132" t="s">
        <v>139</v>
      </c>
    </row>
    <row r="652" spans="2:9" ht="15" thickBot="1">
      <c r="B652" s="96" t="s">
        <v>314</v>
      </c>
      <c r="C652" s="132" t="s">
        <v>139</v>
      </c>
      <c r="D652" s="132" t="s">
        <v>139</v>
      </c>
      <c r="E652" s="132" t="s">
        <v>139</v>
      </c>
      <c r="F652" s="132" t="s">
        <v>139</v>
      </c>
      <c r="G652" s="132" t="s">
        <v>139</v>
      </c>
      <c r="H652" s="132" t="s">
        <v>139</v>
      </c>
      <c r="I652" s="132" t="s">
        <v>139</v>
      </c>
    </row>
    <row r="653" spans="2:9" ht="15" thickTop="1">
      <c r="B653" s="1320" t="s">
        <v>734</v>
      </c>
      <c r="C653" s="1320"/>
      <c r="D653" s="1320"/>
      <c r="E653" s="1320"/>
      <c r="F653" s="1320"/>
      <c r="G653" s="1320"/>
      <c r="H653" s="1320"/>
      <c r="I653" s="1320"/>
    </row>
    <row r="654" spans="2:9">
      <c r="B654" s="1334" t="s">
        <v>735</v>
      </c>
      <c r="C654" s="1334"/>
      <c r="D654" s="1334"/>
      <c r="E654" s="1334"/>
      <c r="F654" s="1334"/>
      <c r="G654" s="1334"/>
      <c r="H654" s="1334"/>
      <c r="I654" s="1334"/>
    </row>
    <row r="655" spans="2:9">
      <c r="B655" s="143"/>
    </row>
    <row r="656" spans="2:9">
      <c r="B656" s="1319" t="s">
        <v>49</v>
      </c>
      <c r="C656" s="1319"/>
      <c r="D656" s="1319"/>
      <c r="E656" s="1319"/>
      <c r="F656" s="1319"/>
      <c r="G656" s="1319"/>
      <c r="H656" s="1319"/>
      <c r="I656" s="1319"/>
    </row>
    <row r="657" spans="2:9">
      <c r="B657" s="13" t="s">
        <v>48</v>
      </c>
    </row>
    <row r="658" spans="2:9">
      <c r="B658" s="142" t="s">
        <v>318</v>
      </c>
    </row>
    <row r="659" spans="2:9">
      <c r="B659" s="142"/>
    </row>
    <row r="660" spans="2:9">
      <c r="B660" s="16"/>
      <c r="C660" s="308">
        <v>2014</v>
      </c>
      <c r="D660" s="308">
        <v>2015</v>
      </c>
      <c r="E660" s="308">
        <v>2016</v>
      </c>
      <c r="F660" s="308">
        <v>2017</v>
      </c>
      <c r="G660" s="308">
        <v>2018</v>
      </c>
      <c r="H660" s="308">
        <v>2019</v>
      </c>
      <c r="I660" s="308">
        <v>2020</v>
      </c>
    </row>
    <row r="661" spans="2:9">
      <c r="B661" s="92" t="s">
        <v>732</v>
      </c>
    </row>
    <row r="662" spans="2:9">
      <c r="B662" s="93" t="s">
        <v>347</v>
      </c>
      <c r="C662" s="86">
        <v>51807.469842995284</v>
      </c>
      <c r="D662" s="86">
        <v>56216.923868818958</v>
      </c>
      <c r="E662" s="86">
        <v>51481.621213920887</v>
      </c>
      <c r="F662" s="86">
        <v>48889.162649698352</v>
      </c>
      <c r="G662" s="970">
        <v>54418.430503093128</v>
      </c>
      <c r="H662" s="944">
        <v>58309.606491578095</v>
      </c>
      <c r="I662" s="944">
        <v>32839.617971270862</v>
      </c>
    </row>
    <row r="663" spans="2:9">
      <c r="B663" s="93"/>
      <c r="C663" s="86"/>
      <c r="D663" s="86"/>
      <c r="E663" s="86"/>
      <c r="F663" s="86"/>
      <c r="G663" s="970"/>
      <c r="H663" s="944"/>
      <c r="I663" s="944"/>
    </row>
    <row r="664" spans="2:9">
      <c r="B664" s="93" t="s">
        <v>348</v>
      </c>
      <c r="C664" s="86">
        <v>51807.469842995277</v>
      </c>
      <c r="D664" s="86">
        <v>56216.923868818958</v>
      </c>
      <c r="E664" s="86">
        <v>51481.621213920887</v>
      </c>
      <c r="F664" s="86">
        <v>48889.162649698352</v>
      </c>
      <c r="G664" s="970">
        <v>54418.430503093128</v>
      </c>
      <c r="H664" s="944">
        <v>58309.606491578095</v>
      </c>
      <c r="I664" s="944">
        <v>32839.617971270862</v>
      </c>
    </row>
    <row r="665" spans="2:9">
      <c r="B665" s="96" t="s">
        <v>291</v>
      </c>
      <c r="C665" s="86">
        <v>50647.238357370326</v>
      </c>
      <c r="D665" s="86">
        <v>55035.312170013058</v>
      </c>
      <c r="E665" s="86">
        <v>50225.20369720726</v>
      </c>
      <c r="F665" s="86">
        <v>47512.206122579868</v>
      </c>
      <c r="G665" s="970">
        <v>53000.411597487124</v>
      </c>
      <c r="H665" s="944">
        <v>56986.625681683683</v>
      </c>
      <c r="I665" s="944">
        <v>32132.304980918219</v>
      </c>
    </row>
    <row r="666" spans="2:9">
      <c r="B666" s="136" t="s">
        <v>292</v>
      </c>
      <c r="C666" s="86">
        <v>7553.197244614561</v>
      </c>
      <c r="D666" s="86">
        <v>6039.813201370097</v>
      </c>
      <c r="E666" s="86">
        <v>6094.3267711358685</v>
      </c>
      <c r="F666" s="86">
        <v>8018.6672262275924</v>
      </c>
      <c r="G666" s="970">
        <v>6785.1828516407968</v>
      </c>
      <c r="H666" s="944">
        <v>3529.7461761873406</v>
      </c>
      <c r="I666" s="944">
        <v>2164.4409119944967</v>
      </c>
    </row>
    <row r="667" spans="2:9">
      <c r="B667" s="136" t="s">
        <v>293</v>
      </c>
      <c r="C667" s="86">
        <v>43094.041112755767</v>
      </c>
      <c r="D667" s="86">
        <v>48995.498968642962</v>
      </c>
      <c r="E667" s="86">
        <v>44130.876926071389</v>
      </c>
      <c r="F667" s="86">
        <v>39493.538896352286</v>
      </c>
      <c r="G667" s="970">
        <v>46215.228745846325</v>
      </c>
      <c r="H667" s="944">
        <v>53456.879505496341</v>
      </c>
      <c r="I667" s="944">
        <v>29967.864068923725</v>
      </c>
    </row>
    <row r="668" spans="2:9">
      <c r="B668" s="136" t="s">
        <v>297</v>
      </c>
      <c r="C668" s="86" t="s">
        <v>139</v>
      </c>
      <c r="D668" s="86" t="s">
        <v>139</v>
      </c>
      <c r="E668" s="86" t="s">
        <v>139</v>
      </c>
      <c r="F668" s="86" t="s">
        <v>139</v>
      </c>
      <c r="G668" s="970" t="s">
        <v>139</v>
      </c>
      <c r="H668" s="970" t="s">
        <v>139</v>
      </c>
      <c r="I668" s="970" t="s">
        <v>139</v>
      </c>
    </row>
    <row r="669" spans="2:9">
      <c r="B669" s="96" t="s">
        <v>294</v>
      </c>
      <c r="C669" s="86">
        <v>465.93302191944969</v>
      </c>
      <c r="D669" s="86">
        <v>388.54559733550332</v>
      </c>
      <c r="E669" s="86">
        <v>319.5110282250065</v>
      </c>
      <c r="F669" s="86">
        <v>368.57003847531433</v>
      </c>
      <c r="G669" s="970">
        <v>381.38964123367316</v>
      </c>
      <c r="H669" s="944">
        <v>362.90221275918401</v>
      </c>
      <c r="I669" s="944">
        <v>170.45814292499961</v>
      </c>
    </row>
    <row r="670" spans="2:9">
      <c r="B670" s="96" t="s">
        <v>236</v>
      </c>
      <c r="C670" s="86">
        <v>694.29846370549558</v>
      </c>
      <c r="D670" s="86">
        <v>793.06610147039351</v>
      </c>
      <c r="E670" s="86">
        <v>936.90648848862861</v>
      </c>
      <c r="F670" s="86">
        <v>1008.3864886431693</v>
      </c>
      <c r="G670" s="970">
        <v>1036.6292643723327</v>
      </c>
      <c r="H670" s="944">
        <v>960.07859713522839</v>
      </c>
      <c r="I670" s="944">
        <v>536.85484742764481</v>
      </c>
    </row>
    <row r="671" spans="2:9">
      <c r="B671" s="96"/>
      <c r="G671" s="235"/>
      <c r="H671" s="944">
        <v>0</v>
      </c>
      <c r="I671" s="944">
        <v>0</v>
      </c>
    </row>
    <row r="672" spans="2:9">
      <c r="B672" s="150" t="s">
        <v>349</v>
      </c>
      <c r="C672" s="86">
        <v>16270.421139579406</v>
      </c>
      <c r="D672" s="86">
        <v>18854.522566848973</v>
      </c>
      <c r="E672" s="86">
        <v>18633.399013825176</v>
      </c>
      <c r="F672" s="86">
        <v>17994.160629085985</v>
      </c>
      <c r="G672" s="970">
        <v>20219.483949381229</v>
      </c>
      <c r="H672" s="944">
        <v>19185.854249308552</v>
      </c>
      <c r="I672" s="944">
        <v>13023.819451951584</v>
      </c>
    </row>
    <row r="673" spans="2:9">
      <c r="B673" s="152" t="s">
        <v>291</v>
      </c>
      <c r="C673" s="86">
        <v>15445.112888954631</v>
      </c>
      <c r="D673" s="86">
        <v>17977.817099710464</v>
      </c>
      <c r="E673" s="86">
        <v>17811.890871544168</v>
      </c>
      <c r="F673" s="86">
        <v>17188.43860532812</v>
      </c>
      <c r="G673" s="970">
        <v>19292.344279457699</v>
      </c>
      <c r="H673" s="944">
        <v>18266.514699319388</v>
      </c>
      <c r="I673" s="944">
        <v>12491.522529605425</v>
      </c>
    </row>
    <row r="674" spans="2:9">
      <c r="B674" s="146" t="s">
        <v>292</v>
      </c>
      <c r="C674" s="86">
        <v>1322.9887392961596</v>
      </c>
      <c r="D674" s="86">
        <v>752.46957969835182</v>
      </c>
      <c r="E674" s="86">
        <v>1443.2644853925713</v>
      </c>
      <c r="F674" s="86">
        <v>1586.8225687786305</v>
      </c>
      <c r="G674" s="970">
        <v>1471.4907774437665</v>
      </c>
      <c r="H674" s="944">
        <v>417.64061785944142</v>
      </c>
      <c r="I674" s="944">
        <v>139.08830032922216</v>
      </c>
    </row>
    <row r="675" spans="2:9">
      <c r="B675" s="146" t="s">
        <v>293</v>
      </c>
      <c r="C675" s="86">
        <v>14122.12414965847</v>
      </c>
      <c r="D675" s="86">
        <v>17225.347520012114</v>
      </c>
      <c r="E675" s="86">
        <v>16368.626386151598</v>
      </c>
      <c r="F675" s="86">
        <v>15601.616036549491</v>
      </c>
      <c r="G675" s="970">
        <v>17820.853502013932</v>
      </c>
      <c r="H675" s="944">
        <v>17848.874081459944</v>
      </c>
      <c r="I675" s="944">
        <v>12352.434229276203</v>
      </c>
    </row>
    <row r="676" spans="2:9">
      <c r="B676" s="146" t="s">
        <v>337</v>
      </c>
      <c r="C676" s="86" t="s">
        <v>139</v>
      </c>
      <c r="D676" s="86" t="s">
        <v>139</v>
      </c>
      <c r="E676" s="86" t="s">
        <v>139</v>
      </c>
      <c r="F676" s="86" t="s">
        <v>139</v>
      </c>
      <c r="G676" s="970" t="s">
        <v>139</v>
      </c>
      <c r="H676" s="970" t="s">
        <v>139</v>
      </c>
      <c r="I676" s="970" t="s">
        <v>139</v>
      </c>
    </row>
    <row r="677" spans="2:9">
      <c r="B677" s="152" t="s">
        <v>294</v>
      </c>
      <c r="C677" s="86">
        <v>327.87472999596241</v>
      </c>
      <c r="D677" s="86">
        <v>329.85108718278678</v>
      </c>
      <c r="E677" s="86">
        <v>279.25235679921627</v>
      </c>
      <c r="F677" s="86">
        <v>286.50286492222955</v>
      </c>
      <c r="G677" s="970">
        <v>325.20826250850774</v>
      </c>
      <c r="H677" s="944">
        <v>319.82082487037661</v>
      </c>
      <c r="I677" s="944">
        <v>139.08830032922216</v>
      </c>
    </row>
    <row r="678" spans="2:9">
      <c r="B678" s="152" t="s">
        <v>236</v>
      </c>
      <c r="C678" s="86">
        <v>497.43352062878881</v>
      </c>
      <c r="D678" s="86">
        <v>546.85437995571795</v>
      </c>
      <c r="E678" s="86">
        <v>542.25578548179067</v>
      </c>
      <c r="F678" s="86">
        <v>519.21915883563463</v>
      </c>
      <c r="G678" s="970">
        <v>601.93140741502179</v>
      </c>
      <c r="H678" s="944">
        <v>599.51872511878571</v>
      </c>
      <c r="I678" s="944">
        <v>393.20862201693615</v>
      </c>
    </row>
    <row r="679" spans="2:9">
      <c r="B679" s="152"/>
      <c r="C679" s="86"/>
      <c r="D679" s="86"/>
      <c r="E679" s="86"/>
      <c r="F679" s="86"/>
      <c r="G679" s="970"/>
      <c r="H679" s="944"/>
      <c r="I679" s="944"/>
    </row>
    <row r="680" spans="2:9">
      <c r="B680" s="150" t="s">
        <v>350</v>
      </c>
      <c r="C680" s="86">
        <v>35537.048703415436</v>
      </c>
      <c r="D680" s="86">
        <v>37362.401320893972</v>
      </c>
      <c r="E680" s="86">
        <v>32848.222200095712</v>
      </c>
      <c r="F680" s="86">
        <v>30895.002020612366</v>
      </c>
      <c r="G680" s="970">
        <v>34198.946553711903</v>
      </c>
      <c r="H680" s="944">
        <v>39123.75224226954</v>
      </c>
      <c r="I680" s="944">
        <v>19815.798519319284</v>
      </c>
    </row>
    <row r="681" spans="2:9">
      <c r="B681" s="152" t="s">
        <v>291</v>
      </c>
      <c r="C681" s="86">
        <v>35202.125468415245</v>
      </c>
      <c r="D681" s="86">
        <v>37057.49507030259</v>
      </c>
      <c r="E681" s="86">
        <v>32413.312825663084</v>
      </c>
      <c r="F681" s="86">
        <v>30323.767517251748</v>
      </c>
      <c r="G681" s="970">
        <v>33708.067318029418</v>
      </c>
      <c r="H681" s="944">
        <v>38720.110982364291</v>
      </c>
      <c r="I681" s="944">
        <v>19640.782451312796</v>
      </c>
    </row>
    <row r="682" spans="2:9">
      <c r="B682" s="146" t="s">
        <v>292</v>
      </c>
      <c r="C682" s="86">
        <v>6230.208505318401</v>
      </c>
      <c r="D682" s="86">
        <v>5287.3436216717455</v>
      </c>
      <c r="E682" s="86">
        <v>4651.0622857432963</v>
      </c>
      <c r="F682" s="86">
        <v>6431.8446574489617</v>
      </c>
      <c r="G682" s="970">
        <v>5313.6920741970307</v>
      </c>
      <c r="H682" s="944">
        <v>3112.105558327899</v>
      </c>
      <c r="I682" s="944">
        <v>2025.3526116652745</v>
      </c>
    </row>
    <row r="683" spans="2:9">
      <c r="B683" s="146" t="s">
        <v>293</v>
      </c>
      <c r="C683" s="86">
        <v>28971.916963096839</v>
      </c>
      <c r="D683" s="86">
        <v>31770.151448630852</v>
      </c>
      <c r="E683" s="86">
        <v>27762.250539919787</v>
      </c>
      <c r="F683" s="86">
        <v>23891.922859802788</v>
      </c>
      <c r="G683" s="970">
        <v>28394.375243832394</v>
      </c>
      <c r="H683" s="944">
        <v>35608.00542403639</v>
      </c>
      <c r="I683" s="944">
        <v>17615.429839647521</v>
      </c>
    </row>
    <row r="684" spans="2:9">
      <c r="B684" s="146" t="s">
        <v>297</v>
      </c>
      <c r="C684" s="86" t="s">
        <v>139</v>
      </c>
      <c r="D684" s="86" t="s">
        <v>139</v>
      </c>
      <c r="E684" s="86" t="s">
        <v>139</v>
      </c>
      <c r="F684" s="86" t="s">
        <v>139</v>
      </c>
      <c r="G684" s="970" t="s">
        <v>139</v>
      </c>
      <c r="H684" s="970" t="s">
        <v>139</v>
      </c>
      <c r="I684" s="970" t="s">
        <v>139</v>
      </c>
    </row>
    <row r="685" spans="2:9">
      <c r="B685" s="152" t="s">
        <v>294</v>
      </c>
      <c r="C685" s="86">
        <v>138.05829192348668</v>
      </c>
      <c r="D685" s="86">
        <v>58.694510152716539</v>
      </c>
      <c r="E685" s="86">
        <v>40.25867142579019</v>
      </c>
      <c r="F685" s="86">
        <v>82.067173553084785</v>
      </c>
      <c r="G685" s="970">
        <v>56.181378725165381</v>
      </c>
      <c r="H685" s="944">
        <v>43.081387888807384</v>
      </c>
      <c r="I685" s="944">
        <v>31.369842595777438</v>
      </c>
    </row>
    <row r="686" spans="2:9">
      <c r="B686" s="152" t="s">
        <v>236</v>
      </c>
      <c r="C686" s="86">
        <v>196.86494307670691</v>
      </c>
      <c r="D686" s="86">
        <v>246.21174043865793</v>
      </c>
      <c r="E686" s="86">
        <v>394.650703006838</v>
      </c>
      <c r="F686" s="86">
        <v>489.16732980753454</v>
      </c>
      <c r="G686" s="970">
        <v>434.69785695731088</v>
      </c>
      <c r="H686" s="944">
        <v>360.55987201644263</v>
      </c>
      <c r="I686" s="944">
        <v>143.64622541070875</v>
      </c>
    </row>
    <row r="687" spans="2:9">
      <c r="B687" s="152"/>
      <c r="C687" s="86"/>
      <c r="D687" s="86"/>
      <c r="E687" s="86"/>
      <c r="F687" s="86"/>
      <c r="G687" s="86"/>
      <c r="H687" s="14"/>
      <c r="I687" s="14"/>
    </row>
    <row r="688" spans="2:9">
      <c r="B688" s="93" t="s">
        <v>351</v>
      </c>
      <c r="C688" s="86">
        <v>0.295046440537234</v>
      </c>
      <c r="D688" s="86">
        <v>0.12151089075184981</v>
      </c>
      <c r="E688" s="86" t="s">
        <v>124</v>
      </c>
      <c r="F688" s="86" t="s">
        <v>124</v>
      </c>
      <c r="G688" s="48" t="s">
        <v>124</v>
      </c>
      <c r="H688" s="48" t="s">
        <v>124</v>
      </c>
      <c r="I688" s="48" t="s">
        <v>124</v>
      </c>
    </row>
    <row r="689" spans="2:9">
      <c r="B689" s="96" t="s">
        <v>309</v>
      </c>
      <c r="C689" s="86" t="s">
        <v>124</v>
      </c>
      <c r="D689" s="86" t="s">
        <v>124</v>
      </c>
      <c r="E689" s="86" t="s">
        <v>124</v>
      </c>
      <c r="F689" s="86" t="s">
        <v>124</v>
      </c>
      <c r="G689" s="48" t="s">
        <v>124</v>
      </c>
      <c r="H689" s="48" t="s">
        <v>124</v>
      </c>
      <c r="I689" s="48" t="s">
        <v>124</v>
      </c>
    </row>
    <row r="690" spans="2:9">
      <c r="B690" s="96" t="s">
        <v>310</v>
      </c>
      <c r="C690" s="86" t="s">
        <v>124</v>
      </c>
      <c r="D690" s="86" t="s">
        <v>124</v>
      </c>
      <c r="E690" s="86" t="s">
        <v>124</v>
      </c>
      <c r="F690" s="86" t="s">
        <v>124</v>
      </c>
      <c r="G690" s="48" t="s">
        <v>124</v>
      </c>
      <c r="H690" s="48" t="s">
        <v>124</v>
      </c>
      <c r="I690" s="48" t="s">
        <v>124</v>
      </c>
    </row>
    <row r="691" spans="2:9">
      <c r="B691" s="96" t="s">
        <v>311</v>
      </c>
      <c r="C691" s="86">
        <v>0.295046440537234</v>
      </c>
      <c r="D691" s="86">
        <v>0.12151089075184981</v>
      </c>
      <c r="E691" s="86" t="s">
        <v>124</v>
      </c>
      <c r="F691" s="86" t="s">
        <v>124</v>
      </c>
      <c r="G691" s="48" t="s">
        <v>124</v>
      </c>
      <c r="H691" s="48" t="s">
        <v>124</v>
      </c>
      <c r="I691" s="48" t="s">
        <v>124</v>
      </c>
    </row>
    <row r="692" spans="2:9">
      <c r="B692" s="96" t="s">
        <v>312</v>
      </c>
      <c r="C692" s="86" t="s">
        <v>124</v>
      </c>
      <c r="D692" s="86" t="s">
        <v>124</v>
      </c>
      <c r="E692" s="86" t="s">
        <v>124</v>
      </c>
      <c r="F692" s="86" t="s">
        <v>124</v>
      </c>
      <c r="G692" s="48" t="s">
        <v>124</v>
      </c>
      <c r="H692" s="48" t="s">
        <v>124</v>
      </c>
      <c r="I692" s="48" t="s">
        <v>124</v>
      </c>
    </row>
    <row r="693" spans="2:9">
      <c r="B693" s="96" t="s">
        <v>313</v>
      </c>
      <c r="C693" s="86" t="s">
        <v>124</v>
      </c>
      <c r="D693" s="86" t="s">
        <v>124</v>
      </c>
      <c r="E693" s="86" t="s">
        <v>124</v>
      </c>
      <c r="F693" s="86" t="s">
        <v>124</v>
      </c>
      <c r="G693" s="48" t="s">
        <v>124</v>
      </c>
      <c r="H693" s="48" t="s">
        <v>124</v>
      </c>
      <c r="I693" s="48" t="s">
        <v>124</v>
      </c>
    </row>
    <row r="694" spans="2:9">
      <c r="B694" s="96" t="s">
        <v>314</v>
      </c>
      <c r="C694" s="86" t="s">
        <v>124</v>
      </c>
      <c r="D694" s="86" t="s">
        <v>124</v>
      </c>
      <c r="E694" s="86" t="s">
        <v>124</v>
      </c>
      <c r="F694" s="86" t="s">
        <v>124</v>
      </c>
      <c r="G694" s="48" t="s">
        <v>124</v>
      </c>
      <c r="H694" s="48" t="s">
        <v>124</v>
      </c>
      <c r="I694" s="48" t="s">
        <v>124</v>
      </c>
    </row>
    <row r="695" spans="2:9">
      <c r="B695" s="96"/>
      <c r="C695" s="48"/>
      <c r="D695" s="48"/>
      <c r="E695" s="48"/>
      <c r="F695" s="48"/>
      <c r="G695" s="48"/>
      <c r="H695" s="14"/>
      <c r="I695" s="14"/>
    </row>
    <row r="696" spans="2:9">
      <c r="B696" s="153" t="s">
        <v>352</v>
      </c>
      <c r="C696" s="86" t="s">
        <v>124</v>
      </c>
      <c r="D696" s="86" t="s">
        <v>124</v>
      </c>
      <c r="E696" s="86" t="s">
        <v>124</v>
      </c>
      <c r="F696" s="86" t="s">
        <v>124</v>
      </c>
      <c r="G696" s="86" t="s">
        <v>124</v>
      </c>
      <c r="H696" s="86" t="s">
        <v>124</v>
      </c>
      <c r="I696" s="86" t="s">
        <v>124</v>
      </c>
    </row>
    <row r="697" spans="2:9">
      <c r="B697" s="96" t="s">
        <v>309</v>
      </c>
      <c r="C697" s="86" t="s">
        <v>124</v>
      </c>
      <c r="D697" s="86" t="s">
        <v>124</v>
      </c>
      <c r="E697" s="86" t="s">
        <v>124</v>
      </c>
      <c r="F697" s="86" t="s">
        <v>124</v>
      </c>
      <c r="G697" s="48" t="s">
        <v>124</v>
      </c>
      <c r="H697" s="48" t="s">
        <v>124</v>
      </c>
      <c r="I697" s="48" t="s">
        <v>124</v>
      </c>
    </row>
    <row r="698" spans="2:9">
      <c r="B698" s="96" t="s">
        <v>310</v>
      </c>
      <c r="C698" s="86" t="s">
        <v>124</v>
      </c>
      <c r="D698" s="86" t="s">
        <v>124</v>
      </c>
      <c r="E698" s="86" t="s">
        <v>124</v>
      </c>
      <c r="F698" s="86" t="s">
        <v>124</v>
      </c>
      <c r="G698" s="48" t="s">
        <v>124</v>
      </c>
      <c r="H698" s="48" t="s">
        <v>124</v>
      </c>
      <c r="I698" s="48" t="s">
        <v>124</v>
      </c>
    </row>
    <row r="699" spans="2:9">
      <c r="B699" s="96" t="s">
        <v>311</v>
      </c>
      <c r="C699" s="86" t="s">
        <v>124</v>
      </c>
      <c r="D699" s="86" t="s">
        <v>124</v>
      </c>
      <c r="E699" s="86" t="s">
        <v>124</v>
      </c>
      <c r="F699" s="86" t="s">
        <v>124</v>
      </c>
      <c r="G699" s="48" t="s">
        <v>124</v>
      </c>
      <c r="H699" s="48" t="s">
        <v>124</v>
      </c>
      <c r="I699" s="48" t="s">
        <v>124</v>
      </c>
    </row>
    <row r="700" spans="2:9">
      <c r="B700" s="96" t="s">
        <v>312</v>
      </c>
      <c r="C700" s="86" t="s">
        <v>124</v>
      </c>
      <c r="D700" s="86" t="s">
        <v>124</v>
      </c>
      <c r="E700" s="86" t="s">
        <v>124</v>
      </c>
      <c r="F700" s="86" t="s">
        <v>124</v>
      </c>
      <c r="G700" s="48" t="s">
        <v>124</v>
      </c>
      <c r="H700" s="48" t="s">
        <v>124</v>
      </c>
      <c r="I700" s="48" t="s">
        <v>124</v>
      </c>
    </row>
    <row r="701" spans="2:9">
      <c r="B701" s="96" t="s">
        <v>313</v>
      </c>
      <c r="C701" s="86" t="s">
        <v>124</v>
      </c>
      <c r="D701" s="86" t="s">
        <v>124</v>
      </c>
      <c r="E701" s="86" t="s">
        <v>124</v>
      </c>
      <c r="F701" s="86" t="s">
        <v>124</v>
      </c>
      <c r="G701" s="48" t="s">
        <v>124</v>
      </c>
      <c r="H701" s="48" t="s">
        <v>124</v>
      </c>
      <c r="I701" s="48" t="s">
        <v>124</v>
      </c>
    </row>
    <row r="702" spans="2:9">
      <c r="B702" s="96" t="s">
        <v>314</v>
      </c>
      <c r="C702" s="86" t="s">
        <v>124</v>
      </c>
      <c r="D702" s="86" t="s">
        <v>124</v>
      </c>
      <c r="E702" s="86" t="s">
        <v>124</v>
      </c>
      <c r="F702" s="86" t="s">
        <v>124</v>
      </c>
      <c r="G702" s="48" t="s">
        <v>124</v>
      </c>
      <c r="H702" s="48" t="s">
        <v>124</v>
      </c>
      <c r="I702" s="48" t="s">
        <v>124</v>
      </c>
    </row>
    <row r="703" spans="2:9">
      <c r="B703" s="93"/>
      <c r="H703" s="14"/>
      <c r="I703" s="14"/>
    </row>
    <row r="704" spans="2:9" ht="15.6">
      <c r="B704" s="92" t="s">
        <v>733</v>
      </c>
      <c r="H704" s="14"/>
      <c r="I704" s="14"/>
    </row>
    <row r="705" spans="2:9">
      <c r="B705" s="93" t="s">
        <v>347</v>
      </c>
      <c r="C705" s="48" t="s">
        <v>124</v>
      </c>
      <c r="D705" s="48" t="s">
        <v>124</v>
      </c>
      <c r="E705" s="48" t="s">
        <v>124</v>
      </c>
      <c r="F705" s="48" t="s">
        <v>124</v>
      </c>
      <c r="G705" s="48" t="s">
        <v>124</v>
      </c>
      <c r="H705" s="48" t="s">
        <v>124</v>
      </c>
      <c r="I705" s="48" t="s">
        <v>124</v>
      </c>
    </row>
    <row r="706" spans="2:9">
      <c r="B706" s="93"/>
      <c r="C706" s="48"/>
      <c r="D706" s="48"/>
      <c r="E706" s="48"/>
      <c r="F706" s="48"/>
      <c r="G706" s="48"/>
      <c r="H706" s="48"/>
      <c r="I706" s="48"/>
    </row>
    <row r="707" spans="2:9">
      <c r="B707" s="93" t="s">
        <v>348</v>
      </c>
      <c r="C707" s="48" t="s">
        <v>124</v>
      </c>
      <c r="D707" s="48" t="s">
        <v>124</v>
      </c>
      <c r="E707" s="48" t="s">
        <v>124</v>
      </c>
      <c r="F707" s="48" t="s">
        <v>124</v>
      </c>
      <c r="G707" s="48" t="s">
        <v>124</v>
      </c>
      <c r="H707" s="48" t="s">
        <v>124</v>
      </c>
      <c r="I707" s="48" t="s">
        <v>124</v>
      </c>
    </row>
    <row r="708" spans="2:9">
      <c r="B708" s="96" t="s">
        <v>291</v>
      </c>
      <c r="C708" s="48" t="s">
        <v>124</v>
      </c>
      <c r="D708" s="48" t="s">
        <v>124</v>
      </c>
      <c r="E708" s="48" t="s">
        <v>124</v>
      </c>
      <c r="F708" s="48" t="s">
        <v>124</v>
      </c>
      <c r="G708" s="48" t="s">
        <v>124</v>
      </c>
      <c r="H708" s="48" t="s">
        <v>124</v>
      </c>
      <c r="I708" s="48" t="s">
        <v>124</v>
      </c>
    </row>
    <row r="709" spans="2:9">
      <c r="B709" s="136" t="s">
        <v>292</v>
      </c>
      <c r="C709" s="48" t="s">
        <v>139</v>
      </c>
      <c r="D709" s="48" t="s">
        <v>139</v>
      </c>
      <c r="E709" s="48" t="s">
        <v>139</v>
      </c>
      <c r="F709" s="48" t="s">
        <v>139</v>
      </c>
      <c r="G709" s="48" t="s">
        <v>139</v>
      </c>
      <c r="H709" s="48" t="s">
        <v>139</v>
      </c>
      <c r="I709" s="48" t="s">
        <v>139</v>
      </c>
    </row>
    <row r="710" spans="2:9">
      <c r="B710" s="136" t="s">
        <v>293</v>
      </c>
      <c r="C710" s="48" t="s">
        <v>124</v>
      </c>
      <c r="D710" s="48" t="s">
        <v>124</v>
      </c>
      <c r="E710" s="48" t="s">
        <v>124</v>
      </c>
      <c r="F710" s="48" t="s">
        <v>124</v>
      </c>
      <c r="G710" s="48" t="s">
        <v>124</v>
      </c>
      <c r="H710" s="48" t="s">
        <v>124</v>
      </c>
      <c r="I710" s="48" t="s">
        <v>124</v>
      </c>
    </row>
    <row r="711" spans="2:9">
      <c r="B711" s="136" t="s">
        <v>297</v>
      </c>
      <c r="C711" s="48" t="s">
        <v>139</v>
      </c>
      <c r="D711" s="48" t="s">
        <v>139</v>
      </c>
      <c r="E711" s="48" t="s">
        <v>139</v>
      </c>
      <c r="F711" s="48" t="s">
        <v>139</v>
      </c>
      <c r="G711" s="48" t="s">
        <v>139</v>
      </c>
      <c r="H711" s="48" t="s">
        <v>139</v>
      </c>
      <c r="I711" s="48" t="s">
        <v>139</v>
      </c>
    </row>
    <row r="712" spans="2:9">
      <c r="B712" s="96" t="s">
        <v>294</v>
      </c>
      <c r="C712" s="48" t="s">
        <v>139</v>
      </c>
      <c r="D712" s="48" t="s">
        <v>139</v>
      </c>
      <c r="E712" s="48" t="s">
        <v>139</v>
      </c>
      <c r="F712" s="48" t="s">
        <v>139</v>
      </c>
      <c r="G712" s="48" t="s">
        <v>139</v>
      </c>
      <c r="H712" s="48" t="s">
        <v>139</v>
      </c>
      <c r="I712" s="48" t="s">
        <v>139</v>
      </c>
    </row>
    <row r="713" spans="2:9">
      <c r="B713" s="96" t="s">
        <v>236</v>
      </c>
      <c r="C713" s="48" t="s">
        <v>124</v>
      </c>
      <c r="D713" s="48" t="s">
        <v>124</v>
      </c>
      <c r="E713" s="48" t="s">
        <v>124</v>
      </c>
      <c r="F713" s="48" t="s">
        <v>124</v>
      </c>
      <c r="G713" s="48" t="s">
        <v>124</v>
      </c>
      <c r="H713" s="48" t="s">
        <v>124</v>
      </c>
      <c r="I713" s="48" t="s">
        <v>124</v>
      </c>
    </row>
    <row r="714" spans="2:9">
      <c r="B714" s="96"/>
      <c r="C714" s="313"/>
      <c r="D714" s="313"/>
      <c r="E714" s="313"/>
      <c r="F714" s="313"/>
      <c r="G714" s="313"/>
      <c r="H714" s="313"/>
      <c r="I714" s="313"/>
    </row>
    <row r="715" spans="2:9">
      <c r="B715" s="150" t="s">
        <v>349</v>
      </c>
      <c r="C715" s="48"/>
      <c r="D715" s="48"/>
      <c r="E715" s="48"/>
      <c r="F715" s="48"/>
      <c r="G715" s="48"/>
      <c r="H715" s="48"/>
      <c r="I715" s="48"/>
    </row>
    <row r="716" spans="2:9">
      <c r="B716" s="152" t="s">
        <v>291</v>
      </c>
      <c r="C716" s="48" t="s">
        <v>139</v>
      </c>
      <c r="D716" s="48" t="s">
        <v>139</v>
      </c>
      <c r="E716" s="48" t="s">
        <v>139</v>
      </c>
      <c r="F716" s="48" t="s">
        <v>139</v>
      </c>
      <c r="G716" s="48" t="s">
        <v>139</v>
      </c>
      <c r="H716" s="48" t="s">
        <v>139</v>
      </c>
      <c r="I716" s="48" t="s">
        <v>139</v>
      </c>
    </row>
    <row r="717" spans="2:9">
      <c r="B717" s="146" t="s">
        <v>292</v>
      </c>
      <c r="C717" s="48" t="s">
        <v>139</v>
      </c>
      <c r="D717" s="48" t="s">
        <v>139</v>
      </c>
      <c r="E717" s="48" t="s">
        <v>139</v>
      </c>
      <c r="F717" s="48" t="s">
        <v>139</v>
      </c>
      <c r="G717" s="48" t="s">
        <v>139</v>
      </c>
      <c r="H717" s="48" t="s">
        <v>139</v>
      </c>
      <c r="I717" s="48" t="s">
        <v>139</v>
      </c>
    </row>
    <row r="718" spans="2:9">
      <c r="B718" s="146" t="s">
        <v>293</v>
      </c>
      <c r="C718" s="48" t="s">
        <v>139</v>
      </c>
      <c r="D718" s="48" t="s">
        <v>139</v>
      </c>
      <c r="E718" s="48" t="s">
        <v>139</v>
      </c>
      <c r="F718" s="48" t="s">
        <v>139</v>
      </c>
      <c r="G718" s="48" t="s">
        <v>139</v>
      </c>
      <c r="H718" s="48" t="s">
        <v>139</v>
      </c>
      <c r="I718" s="48" t="s">
        <v>139</v>
      </c>
    </row>
    <row r="719" spans="2:9">
      <c r="B719" s="146" t="s">
        <v>337</v>
      </c>
      <c r="C719" s="48" t="s">
        <v>139</v>
      </c>
      <c r="D719" s="48" t="s">
        <v>139</v>
      </c>
      <c r="E719" s="48" t="s">
        <v>139</v>
      </c>
      <c r="F719" s="48" t="s">
        <v>139</v>
      </c>
      <c r="G719" s="48" t="s">
        <v>139</v>
      </c>
      <c r="H719" s="48" t="s">
        <v>139</v>
      </c>
      <c r="I719" s="48" t="s">
        <v>139</v>
      </c>
    </row>
    <row r="720" spans="2:9">
      <c r="B720" s="152" t="s">
        <v>294</v>
      </c>
      <c r="C720" s="48" t="s">
        <v>139</v>
      </c>
      <c r="D720" s="48" t="s">
        <v>139</v>
      </c>
      <c r="E720" s="48" t="s">
        <v>139</v>
      </c>
      <c r="F720" s="48" t="s">
        <v>139</v>
      </c>
      <c r="G720" s="48" t="s">
        <v>139</v>
      </c>
      <c r="H720" s="48" t="s">
        <v>139</v>
      </c>
      <c r="I720" s="48" t="s">
        <v>139</v>
      </c>
    </row>
    <row r="721" spans="2:9">
      <c r="B721" s="152" t="s">
        <v>236</v>
      </c>
      <c r="C721" s="48" t="s">
        <v>139</v>
      </c>
      <c r="D721" s="48" t="s">
        <v>139</v>
      </c>
      <c r="E721" s="48" t="s">
        <v>139</v>
      </c>
      <c r="F721" s="48" t="s">
        <v>139</v>
      </c>
      <c r="G721" s="48" t="s">
        <v>139</v>
      </c>
      <c r="H721" s="48" t="s">
        <v>139</v>
      </c>
      <c r="I721" s="48" t="s">
        <v>139</v>
      </c>
    </row>
    <row r="722" spans="2:9">
      <c r="B722" s="152"/>
      <c r="C722" s="48"/>
      <c r="D722" s="48"/>
      <c r="E722" s="48"/>
      <c r="F722" s="48"/>
      <c r="G722" s="48"/>
      <c r="H722" s="48"/>
      <c r="I722" s="48"/>
    </row>
    <row r="723" spans="2:9">
      <c r="B723" s="150" t="s">
        <v>350</v>
      </c>
      <c r="C723" s="48"/>
      <c r="D723" s="48"/>
      <c r="E723" s="48"/>
      <c r="F723" s="48"/>
      <c r="G723" s="48"/>
      <c r="H723" s="48"/>
      <c r="I723" s="48"/>
    </row>
    <row r="724" spans="2:9">
      <c r="B724" s="152" t="s">
        <v>291</v>
      </c>
      <c r="C724" s="48" t="s">
        <v>124</v>
      </c>
      <c r="D724" s="48" t="s">
        <v>124</v>
      </c>
      <c r="E724" s="48" t="s">
        <v>124</v>
      </c>
      <c r="F724" s="48" t="s">
        <v>124</v>
      </c>
      <c r="G724" s="48" t="s">
        <v>124</v>
      </c>
      <c r="H724" s="48" t="s">
        <v>124</v>
      </c>
      <c r="I724" s="48" t="s">
        <v>124</v>
      </c>
    </row>
    <row r="725" spans="2:9">
      <c r="B725" s="146" t="s">
        <v>292</v>
      </c>
      <c r="C725" s="48" t="s">
        <v>124</v>
      </c>
      <c r="D725" s="48" t="s">
        <v>124</v>
      </c>
      <c r="E725" s="48" t="s">
        <v>124</v>
      </c>
      <c r="F725" s="48" t="s">
        <v>124</v>
      </c>
      <c r="G725" s="48" t="s">
        <v>124</v>
      </c>
      <c r="H725" s="48" t="s">
        <v>124</v>
      </c>
      <c r="I725" s="48" t="s">
        <v>124</v>
      </c>
    </row>
    <row r="726" spans="2:9">
      <c r="B726" s="146" t="s">
        <v>293</v>
      </c>
      <c r="C726" s="48" t="s">
        <v>124</v>
      </c>
      <c r="D726" s="48" t="s">
        <v>124</v>
      </c>
      <c r="E726" s="48" t="s">
        <v>124</v>
      </c>
      <c r="F726" s="48" t="s">
        <v>124</v>
      </c>
      <c r="G726" s="48" t="s">
        <v>124</v>
      </c>
      <c r="H726" s="48" t="s">
        <v>124</v>
      </c>
      <c r="I726" s="48" t="s">
        <v>124</v>
      </c>
    </row>
    <row r="727" spans="2:9">
      <c r="B727" s="146" t="s">
        <v>297</v>
      </c>
      <c r="C727" s="48" t="s">
        <v>124</v>
      </c>
      <c r="D727" s="48" t="s">
        <v>124</v>
      </c>
      <c r="E727" s="48" t="s">
        <v>124</v>
      </c>
      <c r="F727" s="48" t="s">
        <v>124</v>
      </c>
      <c r="G727" s="48" t="s">
        <v>124</v>
      </c>
      <c r="H727" s="48" t="s">
        <v>124</v>
      </c>
      <c r="I727" s="48" t="s">
        <v>124</v>
      </c>
    </row>
    <row r="728" spans="2:9">
      <c r="B728" s="152" t="s">
        <v>294</v>
      </c>
      <c r="C728" s="48" t="s">
        <v>139</v>
      </c>
      <c r="D728" s="48" t="s">
        <v>139</v>
      </c>
      <c r="E728" s="48" t="s">
        <v>139</v>
      </c>
      <c r="F728" s="48" t="s">
        <v>139</v>
      </c>
      <c r="G728" s="48" t="s">
        <v>139</v>
      </c>
      <c r="H728" s="48" t="s">
        <v>139</v>
      </c>
      <c r="I728" s="48" t="s">
        <v>139</v>
      </c>
    </row>
    <row r="729" spans="2:9">
      <c r="B729" s="152" t="s">
        <v>236</v>
      </c>
      <c r="C729" s="48" t="s">
        <v>139</v>
      </c>
      <c r="D729" s="48" t="s">
        <v>139</v>
      </c>
      <c r="E729" s="48" t="s">
        <v>139</v>
      </c>
      <c r="F729" s="48" t="s">
        <v>139</v>
      </c>
      <c r="G729" s="48" t="s">
        <v>139</v>
      </c>
      <c r="H729" s="48" t="s">
        <v>139</v>
      </c>
      <c r="I729" s="48" t="s">
        <v>139</v>
      </c>
    </row>
    <row r="730" spans="2:9">
      <c r="B730" s="152"/>
      <c r="C730" s="48"/>
      <c r="D730" s="48"/>
      <c r="E730" s="48"/>
      <c r="F730" s="48"/>
      <c r="G730" s="48"/>
      <c r="H730" s="48"/>
      <c r="I730" s="48"/>
    </row>
    <row r="731" spans="2:9">
      <c r="B731" s="93" t="s">
        <v>351</v>
      </c>
      <c r="C731" s="48" t="s">
        <v>139</v>
      </c>
      <c r="D731" s="48" t="s">
        <v>139</v>
      </c>
      <c r="E731" s="48" t="s">
        <v>139</v>
      </c>
      <c r="F731" s="48" t="s">
        <v>139</v>
      </c>
      <c r="G731" s="48" t="s">
        <v>139</v>
      </c>
      <c r="H731" s="48" t="s">
        <v>139</v>
      </c>
      <c r="I731" s="48" t="s">
        <v>139</v>
      </c>
    </row>
    <row r="732" spans="2:9">
      <c r="B732" s="96" t="s">
        <v>309</v>
      </c>
      <c r="C732" s="48" t="s">
        <v>139</v>
      </c>
      <c r="D732" s="48" t="s">
        <v>139</v>
      </c>
      <c r="E732" s="48" t="s">
        <v>139</v>
      </c>
      <c r="F732" s="48" t="s">
        <v>139</v>
      </c>
      <c r="G732" s="48" t="s">
        <v>139</v>
      </c>
      <c r="H732" s="48" t="s">
        <v>139</v>
      </c>
      <c r="I732" s="48" t="s">
        <v>139</v>
      </c>
    </row>
    <row r="733" spans="2:9">
      <c r="B733" s="96" t="s">
        <v>310</v>
      </c>
      <c r="C733" s="48" t="s">
        <v>139</v>
      </c>
      <c r="D733" s="48" t="s">
        <v>139</v>
      </c>
      <c r="E733" s="48" t="s">
        <v>139</v>
      </c>
      <c r="F733" s="48" t="s">
        <v>139</v>
      </c>
      <c r="G733" s="48" t="s">
        <v>139</v>
      </c>
      <c r="H733" s="48" t="s">
        <v>139</v>
      </c>
      <c r="I733" s="48" t="s">
        <v>139</v>
      </c>
    </row>
    <row r="734" spans="2:9">
      <c r="B734" s="96" t="s">
        <v>311</v>
      </c>
      <c r="C734" s="48" t="s">
        <v>139</v>
      </c>
      <c r="D734" s="48" t="s">
        <v>139</v>
      </c>
      <c r="E734" s="48" t="s">
        <v>139</v>
      </c>
      <c r="F734" s="48" t="s">
        <v>139</v>
      </c>
      <c r="G734" s="48" t="s">
        <v>139</v>
      </c>
      <c r="H734" s="48" t="s">
        <v>139</v>
      </c>
      <c r="I734" s="48" t="s">
        <v>139</v>
      </c>
    </row>
    <row r="735" spans="2:9">
      <c r="B735" s="96" t="s">
        <v>312</v>
      </c>
      <c r="C735" s="48" t="s">
        <v>139</v>
      </c>
      <c r="D735" s="48" t="s">
        <v>139</v>
      </c>
      <c r="E735" s="48" t="s">
        <v>139</v>
      </c>
      <c r="F735" s="48" t="s">
        <v>139</v>
      </c>
      <c r="G735" s="48" t="s">
        <v>139</v>
      </c>
      <c r="H735" s="48" t="s">
        <v>139</v>
      </c>
      <c r="I735" s="48" t="s">
        <v>139</v>
      </c>
    </row>
    <row r="736" spans="2:9">
      <c r="B736" s="96" t="s">
        <v>313</v>
      </c>
      <c r="C736" s="48" t="s">
        <v>139</v>
      </c>
      <c r="D736" s="48" t="s">
        <v>139</v>
      </c>
      <c r="E736" s="48" t="s">
        <v>139</v>
      </c>
      <c r="F736" s="48" t="s">
        <v>139</v>
      </c>
      <c r="G736" s="48" t="s">
        <v>139</v>
      </c>
      <c r="H736" s="48" t="s">
        <v>139</v>
      </c>
      <c r="I736" s="48" t="s">
        <v>139</v>
      </c>
    </row>
    <row r="737" spans="2:9">
      <c r="B737" s="96" t="s">
        <v>314</v>
      </c>
      <c r="C737" s="48" t="s">
        <v>139</v>
      </c>
      <c r="D737" s="48" t="s">
        <v>139</v>
      </c>
      <c r="E737" s="48" t="s">
        <v>139</v>
      </c>
      <c r="F737" s="48" t="s">
        <v>139</v>
      </c>
      <c r="G737" s="48" t="s">
        <v>139</v>
      </c>
      <c r="H737" s="48" t="s">
        <v>139</v>
      </c>
      <c r="I737" s="48" t="s">
        <v>139</v>
      </c>
    </row>
    <row r="738" spans="2:9">
      <c r="B738" s="96"/>
      <c r="C738" s="48"/>
      <c r="D738" s="48"/>
      <c r="E738" s="48"/>
      <c r="F738" s="48"/>
      <c r="G738" s="48"/>
      <c r="H738" s="48"/>
      <c r="I738" s="48"/>
    </row>
    <row r="739" spans="2:9">
      <c r="B739" s="153" t="s">
        <v>352</v>
      </c>
      <c r="C739" s="48" t="s">
        <v>139</v>
      </c>
      <c r="D739" s="48" t="s">
        <v>139</v>
      </c>
      <c r="E739" s="48" t="s">
        <v>139</v>
      </c>
      <c r="F739" s="48" t="s">
        <v>139</v>
      </c>
      <c r="G739" s="48" t="s">
        <v>139</v>
      </c>
      <c r="H739" s="48" t="s">
        <v>139</v>
      </c>
      <c r="I739" s="48" t="s">
        <v>139</v>
      </c>
    </row>
    <row r="740" spans="2:9">
      <c r="B740" s="96" t="s">
        <v>309</v>
      </c>
      <c r="C740" s="48" t="s">
        <v>139</v>
      </c>
      <c r="D740" s="48" t="s">
        <v>139</v>
      </c>
      <c r="E740" s="48" t="s">
        <v>139</v>
      </c>
      <c r="F740" s="48" t="s">
        <v>139</v>
      </c>
      <c r="G740" s="48" t="s">
        <v>139</v>
      </c>
      <c r="H740" s="48" t="s">
        <v>139</v>
      </c>
      <c r="I740" s="48" t="s">
        <v>139</v>
      </c>
    </row>
    <row r="741" spans="2:9">
      <c r="B741" s="96" t="s">
        <v>310</v>
      </c>
      <c r="C741" s="48" t="s">
        <v>139</v>
      </c>
      <c r="D741" s="48" t="s">
        <v>139</v>
      </c>
      <c r="E741" s="48" t="s">
        <v>139</v>
      </c>
      <c r="F741" s="48" t="s">
        <v>139</v>
      </c>
      <c r="G741" s="48" t="s">
        <v>139</v>
      </c>
      <c r="H741" s="48" t="s">
        <v>139</v>
      </c>
      <c r="I741" s="48" t="s">
        <v>139</v>
      </c>
    </row>
    <row r="742" spans="2:9">
      <c r="B742" s="96" t="s">
        <v>311</v>
      </c>
      <c r="C742" s="48" t="s">
        <v>139</v>
      </c>
      <c r="D742" s="48" t="s">
        <v>139</v>
      </c>
      <c r="E742" s="48" t="s">
        <v>139</v>
      </c>
      <c r="F742" s="48" t="s">
        <v>139</v>
      </c>
      <c r="G742" s="48" t="s">
        <v>139</v>
      </c>
      <c r="H742" s="48" t="s">
        <v>139</v>
      </c>
      <c r="I742" s="48" t="s">
        <v>139</v>
      </c>
    </row>
    <row r="743" spans="2:9">
      <c r="B743" s="96" t="s">
        <v>312</v>
      </c>
      <c r="C743" s="48" t="s">
        <v>139</v>
      </c>
      <c r="D743" s="48" t="s">
        <v>139</v>
      </c>
      <c r="E743" s="48" t="s">
        <v>139</v>
      </c>
      <c r="F743" s="48" t="s">
        <v>139</v>
      </c>
      <c r="G743" s="48" t="s">
        <v>139</v>
      </c>
      <c r="H743" s="48" t="s">
        <v>139</v>
      </c>
      <c r="I743" s="48" t="s">
        <v>139</v>
      </c>
    </row>
    <row r="744" spans="2:9">
      <c r="B744" s="96" t="s">
        <v>313</v>
      </c>
      <c r="C744" s="48" t="s">
        <v>139</v>
      </c>
      <c r="D744" s="48" t="s">
        <v>139</v>
      </c>
      <c r="E744" s="48" t="s">
        <v>139</v>
      </c>
      <c r="F744" s="48" t="s">
        <v>139</v>
      </c>
      <c r="G744" s="48" t="s">
        <v>139</v>
      </c>
      <c r="H744" s="48" t="s">
        <v>139</v>
      </c>
      <c r="I744" s="48" t="s">
        <v>139</v>
      </c>
    </row>
    <row r="745" spans="2:9" ht="15" thickBot="1">
      <c r="B745" s="96" t="s">
        <v>314</v>
      </c>
      <c r="C745" s="48" t="s">
        <v>139</v>
      </c>
      <c r="D745" s="48" t="s">
        <v>139</v>
      </c>
      <c r="E745" s="48" t="s">
        <v>139</v>
      </c>
      <c r="F745" s="48" t="s">
        <v>139</v>
      </c>
      <c r="G745" s="48" t="s">
        <v>139</v>
      </c>
      <c r="H745" s="48" t="s">
        <v>139</v>
      </c>
      <c r="I745" s="48" t="s">
        <v>139</v>
      </c>
    </row>
    <row r="746" spans="2:9" ht="15" thickTop="1">
      <c r="B746" s="1320" t="s">
        <v>736</v>
      </c>
      <c r="C746" s="1320"/>
      <c r="D746" s="1320"/>
      <c r="E746" s="1320"/>
      <c r="F746" s="1320"/>
      <c r="G746" s="1320"/>
      <c r="H746" s="1320"/>
      <c r="I746" s="1320"/>
    </row>
    <row r="747" spans="2:9">
      <c r="B747" s="1334" t="s">
        <v>737</v>
      </c>
      <c r="C747" s="1334"/>
      <c r="D747" s="1334"/>
      <c r="E747" s="1334"/>
      <c r="F747" s="1334"/>
      <c r="G747" s="1334"/>
      <c r="H747" s="1334"/>
      <c r="I747" s="1334"/>
    </row>
    <row r="748" spans="2:9">
      <c r="B748" s="27"/>
    </row>
    <row r="749" spans="2:9">
      <c r="B749" s="1319" t="s">
        <v>52</v>
      </c>
      <c r="C749" s="1319"/>
      <c r="D749" s="1319"/>
      <c r="E749" s="1319"/>
      <c r="F749" s="1319"/>
      <c r="G749" s="1319"/>
      <c r="H749" s="1319"/>
      <c r="I749" s="1319"/>
    </row>
    <row r="750" spans="2:9">
      <c r="B750" s="13" t="s">
        <v>51</v>
      </c>
    </row>
    <row r="751" spans="2:9">
      <c r="B751" s="127" t="s">
        <v>172</v>
      </c>
    </row>
    <row r="752" spans="2:9">
      <c r="B752" s="128"/>
    </row>
    <row r="753" spans="2:9">
      <c r="B753" s="16"/>
      <c r="C753" s="308">
        <v>2014</v>
      </c>
      <c r="D753" s="308">
        <v>2015</v>
      </c>
      <c r="E753" s="308">
        <v>2016</v>
      </c>
      <c r="F753" s="308">
        <v>2017</v>
      </c>
      <c r="G753" s="308">
        <v>2018</v>
      </c>
      <c r="H753" s="308">
        <v>2019</v>
      </c>
      <c r="I753" s="308">
        <v>2020</v>
      </c>
    </row>
    <row r="754" spans="2:9">
      <c r="B754" s="92" t="s">
        <v>738</v>
      </c>
    </row>
    <row r="755" spans="2:9">
      <c r="B755" s="93" t="s">
        <v>535</v>
      </c>
      <c r="C755" s="132">
        <v>28</v>
      </c>
      <c r="D755" s="132">
        <v>28</v>
      </c>
      <c r="E755" s="132">
        <v>28</v>
      </c>
      <c r="F755" s="132">
        <v>28</v>
      </c>
      <c r="G755" s="930">
        <v>28</v>
      </c>
      <c r="H755" s="930">
        <v>27</v>
      </c>
      <c r="I755" s="930">
        <v>25</v>
      </c>
    </row>
    <row r="756" spans="2:9">
      <c r="B756" s="96" t="s">
        <v>328</v>
      </c>
      <c r="C756" s="132" t="s">
        <v>139</v>
      </c>
      <c r="D756" s="132" t="s">
        <v>139</v>
      </c>
      <c r="E756" s="132" t="s">
        <v>139</v>
      </c>
      <c r="F756" s="132" t="s">
        <v>139</v>
      </c>
      <c r="G756" s="930" t="s">
        <v>354</v>
      </c>
      <c r="H756" s="930" t="s">
        <v>354</v>
      </c>
      <c r="I756" s="930" t="s">
        <v>354</v>
      </c>
    </row>
    <row r="757" spans="2:9">
      <c r="B757" s="96" t="s">
        <v>372</v>
      </c>
      <c r="C757" s="132" t="s">
        <v>139</v>
      </c>
      <c r="D757" s="132" t="s">
        <v>139</v>
      </c>
      <c r="E757" s="132" t="s">
        <v>139</v>
      </c>
      <c r="F757" s="132" t="s">
        <v>139</v>
      </c>
      <c r="G757" s="930" t="s">
        <v>354</v>
      </c>
      <c r="H757" s="930" t="s">
        <v>354</v>
      </c>
      <c r="I757" s="930" t="s">
        <v>354</v>
      </c>
    </row>
    <row r="758" spans="2:9">
      <c r="B758" s="96" t="s">
        <v>373</v>
      </c>
      <c r="C758" s="132">
        <v>4</v>
      </c>
      <c r="D758" s="132">
        <v>4</v>
      </c>
      <c r="E758" s="132">
        <v>4</v>
      </c>
      <c r="F758" s="132">
        <v>4</v>
      </c>
      <c r="G758" s="930">
        <v>4</v>
      </c>
      <c r="H758" s="930">
        <v>4</v>
      </c>
      <c r="I758" s="930">
        <v>4</v>
      </c>
    </row>
    <row r="759" spans="2:9">
      <c r="B759" s="96" t="s">
        <v>330</v>
      </c>
      <c r="C759" s="132">
        <v>8</v>
      </c>
      <c r="D759" s="132">
        <v>8</v>
      </c>
      <c r="E759" s="132">
        <v>8</v>
      </c>
      <c r="F759" s="132">
        <v>8</v>
      </c>
      <c r="G759" s="930">
        <v>8</v>
      </c>
      <c r="H759" s="930">
        <v>8</v>
      </c>
      <c r="I759" s="930">
        <v>9</v>
      </c>
    </row>
    <row r="760" spans="2:9">
      <c r="B760" s="96" t="s">
        <v>331</v>
      </c>
      <c r="C760" s="132">
        <v>16</v>
      </c>
      <c r="D760" s="132">
        <v>16</v>
      </c>
      <c r="E760" s="132">
        <v>16</v>
      </c>
      <c r="F760" s="132">
        <v>16</v>
      </c>
      <c r="G760" s="930">
        <v>16</v>
      </c>
      <c r="H760" s="930">
        <v>15</v>
      </c>
      <c r="I760" s="930">
        <v>12</v>
      </c>
    </row>
    <row r="761" spans="2:9">
      <c r="B761" s="96"/>
      <c r="C761" s="132"/>
      <c r="D761" s="132"/>
      <c r="E761" s="132"/>
      <c r="F761" s="132"/>
      <c r="G761" s="930"/>
      <c r="H761" s="930"/>
      <c r="I761" s="930"/>
    </row>
    <row r="762" spans="2:9">
      <c r="B762" s="93" t="s">
        <v>371</v>
      </c>
      <c r="C762" s="132">
        <v>24</v>
      </c>
      <c r="D762" s="132">
        <v>24</v>
      </c>
      <c r="E762" s="132">
        <v>24</v>
      </c>
      <c r="F762" s="132">
        <v>24</v>
      </c>
      <c r="G762" s="930">
        <v>24</v>
      </c>
      <c r="H762" s="930">
        <v>23</v>
      </c>
      <c r="I762" s="930">
        <v>21</v>
      </c>
    </row>
    <row r="763" spans="2:9">
      <c r="B763" s="96" t="s">
        <v>328</v>
      </c>
      <c r="C763" s="132" t="s">
        <v>139</v>
      </c>
      <c r="D763" s="132" t="s">
        <v>139</v>
      </c>
      <c r="E763" s="132" t="s">
        <v>139</v>
      </c>
      <c r="F763" s="132" t="s">
        <v>139</v>
      </c>
      <c r="G763" s="930" t="s">
        <v>354</v>
      </c>
      <c r="H763" s="930" t="s">
        <v>354</v>
      </c>
      <c r="I763" s="930" t="s">
        <v>354</v>
      </c>
    </row>
    <row r="764" spans="2:9">
      <c r="B764" s="96" t="s">
        <v>372</v>
      </c>
      <c r="C764" s="132" t="s">
        <v>139</v>
      </c>
      <c r="D764" s="132" t="s">
        <v>139</v>
      </c>
      <c r="E764" s="132" t="s">
        <v>139</v>
      </c>
      <c r="F764" s="132" t="s">
        <v>139</v>
      </c>
      <c r="G764" s="930" t="s">
        <v>354</v>
      </c>
      <c r="H764" s="930" t="s">
        <v>354</v>
      </c>
      <c r="I764" s="930" t="s">
        <v>354</v>
      </c>
    </row>
    <row r="765" spans="2:9">
      <c r="B765" s="96" t="s">
        <v>373</v>
      </c>
      <c r="C765" s="132" t="s">
        <v>139</v>
      </c>
      <c r="D765" s="132" t="s">
        <v>139</v>
      </c>
      <c r="E765" s="132" t="s">
        <v>139</v>
      </c>
      <c r="F765" s="132" t="s">
        <v>139</v>
      </c>
      <c r="G765" s="930" t="s">
        <v>354</v>
      </c>
      <c r="H765" s="930" t="s">
        <v>354</v>
      </c>
      <c r="I765" s="930" t="s">
        <v>354</v>
      </c>
    </row>
    <row r="766" spans="2:9">
      <c r="B766" s="96" t="s">
        <v>330</v>
      </c>
      <c r="C766" s="132">
        <v>8</v>
      </c>
      <c r="D766" s="132">
        <v>8</v>
      </c>
      <c r="E766" s="132">
        <v>8</v>
      </c>
      <c r="F766" s="132">
        <v>8</v>
      </c>
      <c r="G766" s="930">
        <v>8</v>
      </c>
      <c r="H766" s="930">
        <v>8</v>
      </c>
      <c r="I766" s="930">
        <v>9</v>
      </c>
    </row>
    <row r="767" spans="2:9">
      <c r="B767" s="96" t="s">
        <v>331</v>
      </c>
      <c r="C767" s="132">
        <v>16</v>
      </c>
      <c r="D767" s="132">
        <v>16</v>
      </c>
      <c r="E767" s="132">
        <v>16</v>
      </c>
      <c r="F767" s="132">
        <v>16</v>
      </c>
      <c r="G767" s="930">
        <v>16</v>
      </c>
      <c r="H767" s="930">
        <v>15</v>
      </c>
      <c r="I767" s="930">
        <v>12</v>
      </c>
    </row>
    <row r="768" spans="2:9">
      <c r="B768" s="96"/>
      <c r="C768" s="132"/>
      <c r="D768" s="132"/>
      <c r="E768" s="132"/>
      <c r="F768" s="132"/>
      <c r="G768" s="930"/>
      <c r="H768" s="930"/>
      <c r="I768" s="930"/>
    </row>
    <row r="769" spans="2:9">
      <c r="B769" s="93" t="s">
        <v>374</v>
      </c>
      <c r="C769" s="132">
        <v>4</v>
      </c>
      <c r="D769" s="132">
        <v>4</v>
      </c>
      <c r="E769" s="132">
        <v>4</v>
      </c>
      <c r="F769" s="132">
        <v>4</v>
      </c>
      <c r="G769" s="930">
        <v>4</v>
      </c>
      <c r="H769" s="930">
        <v>4</v>
      </c>
      <c r="I769" s="930">
        <v>4</v>
      </c>
    </row>
    <row r="770" spans="2:9">
      <c r="B770" s="96" t="s">
        <v>328</v>
      </c>
      <c r="C770" s="132" t="s">
        <v>139</v>
      </c>
      <c r="D770" s="132" t="s">
        <v>139</v>
      </c>
      <c r="E770" s="132" t="s">
        <v>139</v>
      </c>
      <c r="F770" s="132" t="s">
        <v>139</v>
      </c>
      <c r="G770" s="930" t="s">
        <v>354</v>
      </c>
      <c r="H770" s="930" t="s">
        <v>354</v>
      </c>
      <c r="I770" s="930" t="s">
        <v>354</v>
      </c>
    </row>
    <row r="771" spans="2:9">
      <c r="B771" s="96" t="s">
        <v>372</v>
      </c>
      <c r="C771" s="132" t="s">
        <v>139</v>
      </c>
      <c r="D771" s="132" t="s">
        <v>139</v>
      </c>
      <c r="E771" s="132" t="s">
        <v>139</v>
      </c>
      <c r="F771" s="132" t="s">
        <v>139</v>
      </c>
      <c r="G771" s="930" t="s">
        <v>354</v>
      </c>
      <c r="H771" s="930" t="s">
        <v>354</v>
      </c>
      <c r="I771" s="930" t="s">
        <v>354</v>
      </c>
    </row>
    <row r="772" spans="2:9">
      <c r="B772" s="96" t="s">
        <v>373</v>
      </c>
      <c r="C772" s="132">
        <v>4</v>
      </c>
      <c r="D772" s="132">
        <v>4</v>
      </c>
      <c r="E772" s="132">
        <v>4</v>
      </c>
      <c r="F772" s="132">
        <v>4</v>
      </c>
      <c r="G772" s="930">
        <v>4</v>
      </c>
      <c r="H772" s="930">
        <v>4</v>
      </c>
      <c r="I772" s="930">
        <v>4</v>
      </c>
    </row>
    <row r="773" spans="2:9">
      <c r="B773" s="96" t="s">
        <v>330</v>
      </c>
      <c r="C773" s="132" t="s">
        <v>139</v>
      </c>
      <c r="D773" s="132" t="s">
        <v>139</v>
      </c>
      <c r="E773" s="132" t="s">
        <v>139</v>
      </c>
      <c r="F773" s="132" t="s">
        <v>139</v>
      </c>
      <c r="G773" s="930" t="s">
        <v>354</v>
      </c>
      <c r="H773" s="930" t="s">
        <v>354</v>
      </c>
      <c r="I773" s="930" t="s">
        <v>354</v>
      </c>
    </row>
    <row r="774" spans="2:9">
      <c r="B774" s="96" t="s">
        <v>331</v>
      </c>
      <c r="C774" s="132" t="s">
        <v>139</v>
      </c>
      <c r="D774" s="132" t="s">
        <v>139</v>
      </c>
      <c r="E774" s="132" t="s">
        <v>139</v>
      </c>
      <c r="F774" s="132" t="s">
        <v>139</v>
      </c>
      <c r="G774" s="930" t="s">
        <v>354</v>
      </c>
      <c r="H774" s="930" t="s">
        <v>354</v>
      </c>
      <c r="I774" s="930" t="s">
        <v>354</v>
      </c>
    </row>
    <row r="775" spans="2:9">
      <c r="B775" s="21"/>
      <c r="C775" s="132"/>
      <c r="D775" s="132"/>
      <c r="E775" s="132"/>
      <c r="F775" s="132"/>
      <c r="G775" s="132"/>
      <c r="H775" s="132"/>
      <c r="I775" s="132"/>
    </row>
    <row r="776" spans="2:9">
      <c r="B776" s="92" t="s">
        <v>739</v>
      </c>
      <c r="C776" s="132"/>
      <c r="D776" s="132"/>
      <c r="E776" s="132"/>
      <c r="F776" s="132"/>
      <c r="G776" s="132"/>
      <c r="H776" s="132"/>
      <c r="I776" s="132"/>
    </row>
    <row r="777" spans="2:9">
      <c r="B777" s="93" t="s">
        <v>535</v>
      </c>
      <c r="C777" s="132">
        <v>28</v>
      </c>
      <c r="D777" s="132">
        <v>29</v>
      </c>
      <c r="E777" s="132">
        <v>30</v>
      </c>
      <c r="F777" s="132">
        <v>32</v>
      </c>
      <c r="G777" s="132">
        <v>32</v>
      </c>
      <c r="H777" s="132">
        <v>32</v>
      </c>
      <c r="I777" s="132">
        <v>30</v>
      </c>
    </row>
    <row r="778" spans="2:9">
      <c r="B778" s="96" t="s">
        <v>328</v>
      </c>
      <c r="C778" s="132" t="s">
        <v>139</v>
      </c>
      <c r="D778" s="132" t="s">
        <v>139</v>
      </c>
      <c r="E778" s="132" t="s">
        <v>139</v>
      </c>
      <c r="F778" s="132" t="s">
        <v>139</v>
      </c>
      <c r="G778" s="132" t="s">
        <v>354</v>
      </c>
      <c r="H778" s="132" t="s">
        <v>354</v>
      </c>
      <c r="I778" s="132" t="s">
        <v>354</v>
      </c>
    </row>
    <row r="779" spans="2:9">
      <c r="B779" s="96" t="s">
        <v>372</v>
      </c>
      <c r="C779" s="132" t="s">
        <v>139</v>
      </c>
      <c r="D779" s="132" t="s">
        <v>139</v>
      </c>
      <c r="E779" s="132" t="s">
        <v>139</v>
      </c>
      <c r="F779" s="132" t="s">
        <v>139</v>
      </c>
      <c r="G779" s="132" t="s">
        <v>637</v>
      </c>
      <c r="H779" s="132" t="s">
        <v>637</v>
      </c>
      <c r="I779" s="132" t="s">
        <v>637</v>
      </c>
    </row>
    <row r="780" spans="2:9">
      <c r="B780" s="96" t="s">
        <v>373</v>
      </c>
      <c r="C780" s="132">
        <v>1</v>
      </c>
      <c r="D780" s="132">
        <v>1</v>
      </c>
      <c r="E780" s="132">
        <v>1</v>
      </c>
      <c r="F780" s="132">
        <v>1</v>
      </c>
      <c r="G780" s="132">
        <v>1</v>
      </c>
      <c r="H780" s="132">
        <v>1</v>
      </c>
      <c r="I780" s="132">
        <v>1</v>
      </c>
    </row>
    <row r="781" spans="2:9">
      <c r="B781" s="96" t="s">
        <v>330</v>
      </c>
      <c r="C781" s="132">
        <v>9</v>
      </c>
      <c r="D781" s="132">
        <v>10</v>
      </c>
      <c r="E781" s="132">
        <v>10</v>
      </c>
      <c r="F781" s="132">
        <v>11</v>
      </c>
      <c r="G781" s="132">
        <v>11</v>
      </c>
      <c r="H781" s="132">
        <v>11</v>
      </c>
      <c r="I781" s="132">
        <v>10</v>
      </c>
    </row>
    <row r="782" spans="2:9">
      <c r="B782" s="96" t="s">
        <v>331</v>
      </c>
      <c r="C782" s="132">
        <v>18</v>
      </c>
      <c r="D782" s="132">
        <v>18</v>
      </c>
      <c r="E782" s="132">
        <v>19</v>
      </c>
      <c r="F782" s="132">
        <v>20</v>
      </c>
      <c r="G782" s="132">
        <v>20</v>
      </c>
      <c r="H782" s="132">
        <v>20</v>
      </c>
      <c r="I782" s="132">
        <v>19</v>
      </c>
    </row>
    <row r="783" spans="2:9">
      <c r="B783" s="96"/>
      <c r="C783" s="132"/>
      <c r="D783" s="132"/>
      <c r="E783" s="132"/>
      <c r="F783" s="132"/>
      <c r="G783" s="132"/>
      <c r="H783" s="132"/>
      <c r="I783" s="132"/>
    </row>
    <row r="784" spans="2:9">
      <c r="B784" s="93" t="s">
        <v>371</v>
      </c>
      <c r="C784" s="132" t="s">
        <v>139</v>
      </c>
      <c r="D784" s="132" t="s">
        <v>139</v>
      </c>
      <c r="E784" s="132" t="s">
        <v>139</v>
      </c>
      <c r="F784" s="132" t="s">
        <v>139</v>
      </c>
      <c r="G784" s="132" t="s">
        <v>354</v>
      </c>
      <c r="H784" s="132" t="s">
        <v>354</v>
      </c>
      <c r="I784" s="132" t="s">
        <v>354</v>
      </c>
    </row>
    <row r="785" spans="2:9">
      <c r="B785" s="96" t="s">
        <v>328</v>
      </c>
      <c r="C785" s="132" t="s">
        <v>139</v>
      </c>
      <c r="D785" s="132" t="s">
        <v>139</v>
      </c>
      <c r="E785" s="132" t="s">
        <v>139</v>
      </c>
      <c r="F785" s="132" t="s">
        <v>139</v>
      </c>
      <c r="G785" s="132" t="s">
        <v>637</v>
      </c>
      <c r="H785" s="132" t="s">
        <v>637</v>
      </c>
      <c r="I785" s="132" t="s">
        <v>637</v>
      </c>
    </row>
    <row r="786" spans="2:9">
      <c r="B786" s="96" t="s">
        <v>372</v>
      </c>
      <c r="C786" s="132" t="s">
        <v>139</v>
      </c>
      <c r="D786" s="132" t="s">
        <v>139</v>
      </c>
      <c r="E786" s="132" t="s">
        <v>139</v>
      </c>
      <c r="F786" s="132" t="s">
        <v>139</v>
      </c>
      <c r="G786" s="132" t="s">
        <v>637</v>
      </c>
      <c r="H786" s="132" t="s">
        <v>637</v>
      </c>
      <c r="I786" s="132" t="s">
        <v>637</v>
      </c>
    </row>
    <row r="787" spans="2:9">
      <c r="B787" s="96" t="s">
        <v>373</v>
      </c>
      <c r="C787" s="132">
        <v>1</v>
      </c>
      <c r="D787" s="132">
        <v>1</v>
      </c>
      <c r="E787" s="132">
        <v>1</v>
      </c>
      <c r="F787" s="132">
        <v>1</v>
      </c>
      <c r="G787" s="132">
        <v>1</v>
      </c>
      <c r="H787" s="132">
        <v>1</v>
      </c>
      <c r="I787" s="132">
        <v>1</v>
      </c>
    </row>
    <row r="788" spans="2:9">
      <c r="B788" s="96" t="s">
        <v>330</v>
      </c>
      <c r="C788" s="132">
        <v>9</v>
      </c>
      <c r="D788" s="132">
        <v>10</v>
      </c>
      <c r="E788" s="132">
        <v>10</v>
      </c>
      <c r="F788" s="132">
        <v>11</v>
      </c>
      <c r="G788" s="132">
        <v>11</v>
      </c>
      <c r="H788" s="132">
        <v>11</v>
      </c>
      <c r="I788" s="132">
        <v>10</v>
      </c>
    </row>
    <row r="789" spans="2:9">
      <c r="B789" s="96" t="s">
        <v>331</v>
      </c>
      <c r="C789" s="132">
        <v>18</v>
      </c>
      <c r="D789" s="132">
        <v>18</v>
      </c>
      <c r="E789" s="132">
        <v>19</v>
      </c>
      <c r="F789" s="132">
        <v>20</v>
      </c>
      <c r="G789" s="132">
        <v>20</v>
      </c>
      <c r="H789" s="132">
        <v>20</v>
      </c>
      <c r="I789" s="132">
        <v>19</v>
      </c>
    </row>
    <row r="790" spans="2:9">
      <c r="B790" s="96"/>
      <c r="C790" s="359"/>
      <c r="D790" s="359"/>
      <c r="E790" s="359"/>
      <c r="F790" s="359"/>
      <c r="G790" s="359"/>
      <c r="H790" s="359"/>
      <c r="I790" s="359"/>
    </row>
    <row r="791" spans="2:9">
      <c r="B791" s="93" t="s">
        <v>374</v>
      </c>
      <c r="C791" s="132" t="s">
        <v>139</v>
      </c>
      <c r="D791" s="132" t="s">
        <v>139</v>
      </c>
      <c r="E791" s="132" t="s">
        <v>139</v>
      </c>
      <c r="F791" s="132" t="s">
        <v>139</v>
      </c>
      <c r="G791" s="132" t="s">
        <v>139</v>
      </c>
      <c r="H791" s="132" t="s">
        <v>139</v>
      </c>
      <c r="I791" s="132" t="s">
        <v>139</v>
      </c>
    </row>
    <row r="792" spans="2:9">
      <c r="B792" s="96" t="s">
        <v>328</v>
      </c>
      <c r="C792" s="132" t="s">
        <v>139</v>
      </c>
      <c r="D792" s="132" t="s">
        <v>139</v>
      </c>
      <c r="E792" s="132" t="s">
        <v>139</v>
      </c>
      <c r="F792" s="132" t="s">
        <v>139</v>
      </c>
      <c r="G792" s="132" t="s">
        <v>139</v>
      </c>
      <c r="H792" s="132" t="s">
        <v>139</v>
      </c>
      <c r="I792" s="132" t="s">
        <v>139</v>
      </c>
    </row>
    <row r="793" spans="2:9">
      <c r="B793" s="96" t="s">
        <v>372</v>
      </c>
      <c r="C793" s="132" t="s">
        <v>139</v>
      </c>
      <c r="D793" s="132" t="s">
        <v>139</v>
      </c>
      <c r="E793" s="132" t="s">
        <v>139</v>
      </c>
      <c r="F793" s="132" t="s">
        <v>139</v>
      </c>
      <c r="G793" s="132" t="s">
        <v>139</v>
      </c>
      <c r="H793" s="132" t="s">
        <v>139</v>
      </c>
      <c r="I793" s="132" t="s">
        <v>139</v>
      </c>
    </row>
    <row r="794" spans="2:9">
      <c r="B794" s="96" t="s">
        <v>373</v>
      </c>
      <c r="C794" s="132" t="s">
        <v>139</v>
      </c>
      <c r="D794" s="132" t="s">
        <v>139</v>
      </c>
      <c r="E794" s="132" t="s">
        <v>139</v>
      </c>
      <c r="F794" s="132" t="s">
        <v>139</v>
      </c>
      <c r="G794" s="132" t="s">
        <v>139</v>
      </c>
      <c r="H794" s="132" t="s">
        <v>139</v>
      </c>
      <c r="I794" s="132" t="s">
        <v>139</v>
      </c>
    </row>
    <row r="795" spans="2:9">
      <c r="B795" s="96" t="s">
        <v>330</v>
      </c>
      <c r="C795" s="132" t="s">
        <v>139</v>
      </c>
      <c r="D795" s="132" t="s">
        <v>139</v>
      </c>
      <c r="E795" s="132" t="s">
        <v>139</v>
      </c>
      <c r="F795" s="132" t="s">
        <v>139</v>
      </c>
      <c r="G795" s="132" t="s">
        <v>139</v>
      </c>
      <c r="H795" s="132" t="s">
        <v>139</v>
      </c>
      <c r="I795" s="132" t="s">
        <v>139</v>
      </c>
    </row>
    <row r="796" spans="2:9" ht="15" thickBot="1">
      <c r="B796" s="133" t="s">
        <v>331</v>
      </c>
      <c r="C796" s="132" t="s">
        <v>139</v>
      </c>
      <c r="D796" s="132" t="s">
        <v>139</v>
      </c>
      <c r="E796" s="132" t="s">
        <v>139</v>
      </c>
      <c r="F796" s="132" t="s">
        <v>139</v>
      </c>
      <c r="G796" s="132" t="s">
        <v>139</v>
      </c>
      <c r="H796" s="930" t="s">
        <v>139</v>
      </c>
      <c r="I796" s="132" t="s">
        <v>139</v>
      </c>
    </row>
    <row r="797" spans="2:9" ht="15" thickTop="1">
      <c r="B797" s="1320" t="s">
        <v>740</v>
      </c>
      <c r="C797" s="1320"/>
      <c r="D797" s="1320"/>
      <c r="E797" s="1320"/>
      <c r="F797" s="1320"/>
      <c r="G797" s="1320"/>
      <c r="H797" s="1320"/>
      <c r="I797" s="1320"/>
    </row>
    <row r="798" spans="2:9">
      <c r="B798" s="1316"/>
      <c r="C798" s="1316"/>
      <c r="D798" s="1316"/>
      <c r="E798" s="1316"/>
      <c r="F798" s="1316"/>
      <c r="G798" s="1316"/>
      <c r="H798" s="1316"/>
      <c r="I798" s="1316"/>
    </row>
    <row r="799" spans="2:9">
      <c r="B799" s="134"/>
    </row>
    <row r="800" spans="2:9">
      <c r="B800" s="1319" t="s">
        <v>54</v>
      </c>
      <c r="C800" s="1319"/>
      <c r="D800" s="1319"/>
      <c r="E800" s="1319"/>
      <c r="F800" s="1319"/>
      <c r="G800" s="1319"/>
      <c r="H800" s="1319"/>
      <c r="I800" s="1319"/>
    </row>
    <row r="801" spans="2:9">
      <c r="B801" s="13" t="s">
        <v>53</v>
      </c>
    </row>
    <row r="802" spans="2:9">
      <c r="B802" s="134" t="s">
        <v>376</v>
      </c>
    </row>
    <row r="803" spans="2:9">
      <c r="B803" s="134"/>
    </row>
    <row r="804" spans="2:9">
      <c r="B804" s="16"/>
      <c r="C804" s="308">
        <v>2014</v>
      </c>
      <c r="D804" s="308">
        <v>2015</v>
      </c>
      <c r="E804" s="308">
        <v>2016</v>
      </c>
      <c r="F804" s="308">
        <v>2017</v>
      </c>
      <c r="G804" s="308">
        <v>2018</v>
      </c>
      <c r="H804" s="308">
        <v>2019</v>
      </c>
      <c r="I804" s="308">
        <v>2020</v>
      </c>
    </row>
    <row r="805" spans="2:9">
      <c r="B805" s="92" t="s">
        <v>738</v>
      </c>
    </row>
    <row r="806" spans="2:9">
      <c r="B806" s="93" t="s">
        <v>378</v>
      </c>
      <c r="C806" s="281">
        <v>3.6829999999999998</v>
      </c>
      <c r="D806" s="281">
        <v>3.0379999999999998</v>
      </c>
      <c r="E806" s="281">
        <v>2.988</v>
      </c>
      <c r="F806" s="281">
        <v>3.0150000000000001</v>
      </c>
      <c r="G806" s="974">
        <v>4.6969999999999992</v>
      </c>
      <c r="H806" s="950">
        <v>3.7619999999999996</v>
      </c>
      <c r="I806" s="950">
        <v>2.2120000000000002</v>
      </c>
    </row>
    <row r="807" spans="2:9">
      <c r="B807" s="96" t="s">
        <v>291</v>
      </c>
      <c r="C807" s="281">
        <v>3.3250000000000002</v>
      </c>
      <c r="D807" s="281">
        <v>2.649</v>
      </c>
      <c r="E807" s="281">
        <v>2.593</v>
      </c>
      <c r="F807" s="281">
        <v>2.5859999999999999</v>
      </c>
      <c r="G807" s="974">
        <v>4.1479999999999997</v>
      </c>
      <c r="H807" s="950">
        <v>3.2449999999999997</v>
      </c>
      <c r="I807" s="950">
        <v>1.7650000000000001</v>
      </c>
    </row>
    <row r="808" spans="2:9">
      <c r="B808" s="136" t="s">
        <v>292</v>
      </c>
      <c r="C808" s="281">
        <v>2.2599999999999998</v>
      </c>
      <c r="D808" s="281">
        <v>2.0649999999999999</v>
      </c>
      <c r="E808" s="281">
        <v>2.0880000000000001</v>
      </c>
      <c r="F808" s="281">
        <v>1.946</v>
      </c>
      <c r="G808" s="974">
        <v>3.86</v>
      </c>
      <c r="H808" s="950">
        <v>2.9609999999999999</v>
      </c>
      <c r="I808" s="950">
        <v>1.024</v>
      </c>
    </row>
    <row r="809" spans="2:9">
      <c r="B809" s="136" t="s">
        <v>293</v>
      </c>
      <c r="C809" s="281">
        <v>1.0649999999999999</v>
      </c>
      <c r="D809" s="281">
        <v>0.58399999999999996</v>
      </c>
      <c r="E809" s="281">
        <v>0.505</v>
      </c>
      <c r="F809" s="281">
        <v>0.64</v>
      </c>
      <c r="G809" s="974">
        <v>0.28799999999999998</v>
      </c>
      <c r="H809" s="950">
        <v>0.28399999999999997</v>
      </c>
      <c r="I809" s="950">
        <v>0.74099999999999999</v>
      </c>
    </row>
    <row r="810" spans="2:9">
      <c r="B810" s="96" t="s">
        <v>294</v>
      </c>
      <c r="C810" s="281">
        <v>0.32500000000000001</v>
      </c>
      <c r="D810" s="281">
        <v>0.35900000000000004</v>
      </c>
      <c r="E810" s="281">
        <v>0.36699999999999999</v>
      </c>
      <c r="F810" s="281">
        <v>0.40100000000000002</v>
      </c>
      <c r="G810" s="974">
        <v>0.52100000000000002</v>
      </c>
      <c r="H810" s="950">
        <v>0.48799999999999999</v>
      </c>
      <c r="I810" s="950">
        <v>0.41799999999999998</v>
      </c>
    </row>
    <row r="811" spans="2:9">
      <c r="B811" s="96" t="s">
        <v>236</v>
      </c>
      <c r="C811" s="281">
        <v>3.3000000000000002E-2</v>
      </c>
      <c r="D811" s="281">
        <v>0.03</v>
      </c>
      <c r="E811" s="281">
        <v>2.8000000000000001E-2</v>
      </c>
      <c r="F811" s="281">
        <v>2.8000000000000001E-2</v>
      </c>
      <c r="G811" s="974">
        <v>2.8000000000000001E-2</v>
      </c>
      <c r="H811" s="950">
        <v>2.9000000000000001E-2</v>
      </c>
      <c r="I811" s="950">
        <v>2.9000000000000001E-2</v>
      </c>
    </row>
    <row r="812" spans="2:9">
      <c r="B812" s="93"/>
      <c r="C812" s="281"/>
      <c r="D812" s="281"/>
      <c r="E812" s="281"/>
      <c r="F812" s="281"/>
      <c r="G812" s="974"/>
      <c r="H812" s="974"/>
      <c r="I812" s="974"/>
    </row>
    <row r="813" spans="2:9">
      <c r="B813" s="92" t="s">
        <v>741</v>
      </c>
      <c r="C813" s="281"/>
      <c r="D813" s="281"/>
      <c r="E813" s="281"/>
      <c r="F813" s="281"/>
      <c r="G813" s="281"/>
      <c r="H813" s="281"/>
      <c r="I813" s="281"/>
    </row>
    <row r="814" spans="2:9">
      <c r="B814" s="93" t="s">
        <v>378</v>
      </c>
      <c r="C814" s="140">
        <v>0.247</v>
      </c>
      <c r="D814" s="140">
        <v>0.27500000000000002</v>
      </c>
      <c r="E814" s="140">
        <v>0.433</v>
      </c>
      <c r="F814" s="140">
        <v>0.504</v>
      </c>
      <c r="G814" s="140">
        <v>0.55000000000000004</v>
      </c>
      <c r="H814" s="140">
        <v>0.61599999999999999</v>
      </c>
      <c r="I814" s="140">
        <v>0.65900000000000003</v>
      </c>
    </row>
    <row r="815" spans="2:9">
      <c r="B815" s="96" t="s">
        <v>291</v>
      </c>
      <c r="C815" s="140">
        <v>0.247</v>
      </c>
      <c r="D815" s="140">
        <v>0.27500000000000002</v>
      </c>
      <c r="E815" s="140">
        <v>0.433</v>
      </c>
      <c r="F815" s="140">
        <v>0.504</v>
      </c>
      <c r="G815" s="140">
        <v>0.55000000000000004</v>
      </c>
      <c r="H815" s="140">
        <v>0.61599999999999999</v>
      </c>
      <c r="I815" s="140">
        <v>0.65900000000000003</v>
      </c>
    </row>
    <row r="816" spans="2:9">
      <c r="B816" s="136" t="s">
        <v>292</v>
      </c>
      <c r="C816" s="140" t="s">
        <v>139</v>
      </c>
      <c r="D816" s="140" t="s">
        <v>139</v>
      </c>
      <c r="E816" s="140" t="s">
        <v>139</v>
      </c>
      <c r="F816" s="140" t="s">
        <v>139</v>
      </c>
      <c r="G816" s="140" t="s">
        <v>139</v>
      </c>
      <c r="H816" s="140" t="s">
        <v>139</v>
      </c>
      <c r="I816" s="140" t="s">
        <v>139</v>
      </c>
    </row>
    <row r="817" spans="2:9">
      <c r="B817" s="136" t="s">
        <v>293</v>
      </c>
      <c r="C817" s="140">
        <v>0.247</v>
      </c>
      <c r="D817" s="140">
        <v>0.27500000000000002</v>
      </c>
      <c r="E817" s="140">
        <v>0.433</v>
      </c>
      <c r="F817" s="140">
        <v>0.504</v>
      </c>
      <c r="G817" s="140">
        <v>0.55000000000000004</v>
      </c>
      <c r="H817" s="140">
        <v>0.61599999999999999</v>
      </c>
      <c r="I817" s="140">
        <v>0.65900000000000003</v>
      </c>
    </row>
    <row r="818" spans="2:9">
      <c r="B818" s="96" t="s">
        <v>294</v>
      </c>
      <c r="C818" s="140" t="s">
        <v>139</v>
      </c>
      <c r="D818" s="140" t="s">
        <v>139</v>
      </c>
      <c r="E818" s="140" t="s">
        <v>139</v>
      </c>
      <c r="F818" s="140" t="s">
        <v>139</v>
      </c>
      <c r="G818" s="140" t="s">
        <v>139</v>
      </c>
      <c r="H818" s="140" t="s">
        <v>139</v>
      </c>
      <c r="I818" s="140" t="s">
        <v>139</v>
      </c>
    </row>
    <row r="819" spans="2:9" ht="15" thickBot="1">
      <c r="B819" s="133" t="s">
        <v>236</v>
      </c>
      <c r="C819" s="140" t="s">
        <v>139</v>
      </c>
      <c r="D819" s="140" t="s">
        <v>139</v>
      </c>
      <c r="E819" s="140" t="s">
        <v>139</v>
      </c>
      <c r="F819" s="140" t="s">
        <v>139</v>
      </c>
      <c r="G819" s="140" t="s">
        <v>139</v>
      </c>
      <c r="H819" s="140" t="s">
        <v>139</v>
      </c>
      <c r="I819" s="140" t="s">
        <v>139</v>
      </c>
    </row>
    <row r="820" spans="2:9" ht="15" thickTop="1">
      <c r="B820" s="1320" t="s">
        <v>742</v>
      </c>
      <c r="C820" s="1320"/>
      <c r="D820" s="1320"/>
      <c r="E820" s="1320"/>
      <c r="F820" s="1320"/>
      <c r="G820" s="1320"/>
      <c r="H820" s="1320"/>
      <c r="I820" s="1320"/>
    </row>
    <row r="821" spans="2:9">
      <c r="B821" s="1316"/>
      <c r="C821" s="1316"/>
      <c r="D821" s="1316"/>
      <c r="E821" s="1316"/>
      <c r="F821" s="1316"/>
      <c r="G821" s="1316"/>
      <c r="H821" s="1316"/>
      <c r="I821" s="1316"/>
    </row>
    <row r="822" spans="2:9">
      <c r="B822" s="141"/>
    </row>
    <row r="823" spans="2:9">
      <c r="B823" s="1319" t="s">
        <v>56</v>
      </c>
      <c r="C823" s="1319"/>
      <c r="D823" s="1319"/>
      <c r="E823" s="1319"/>
      <c r="F823" s="1319"/>
      <c r="G823" s="1319"/>
      <c r="H823" s="1319"/>
      <c r="I823" s="1319"/>
    </row>
    <row r="824" spans="2:9">
      <c r="B824" s="13" t="s">
        <v>55</v>
      </c>
    </row>
    <row r="825" spans="2:9">
      <c r="B825" s="142" t="s">
        <v>379</v>
      </c>
    </row>
    <row r="826" spans="2:9">
      <c r="B826" s="143"/>
    </row>
    <row r="827" spans="2:9">
      <c r="B827" s="16"/>
      <c r="C827" s="308">
        <v>2014</v>
      </c>
      <c r="D827" s="308">
        <v>2015</v>
      </c>
      <c r="E827" s="308">
        <v>2016</v>
      </c>
      <c r="F827" s="308">
        <v>2017</v>
      </c>
      <c r="G827" s="308">
        <v>2018</v>
      </c>
      <c r="H827" s="308">
        <v>2019</v>
      </c>
      <c r="I827" s="308">
        <v>2020</v>
      </c>
    </row>
    <row r="828" spans="2:9">
      <c r="B828" s="92" t="s">
        <v>738</v>
      </c>
    </row>
    <row r="829" spans="2:9">
      <c r="B829" s="93" t="s">
        <v>378</v>
      </c>
      <c r="C829" s="36">
        <v>9660.6940644138176</v>
      </c>
      <c r="D829" s="36">
        <v>10607.022439481281</v>
      </c>
      <c r="E829" s="36">
        <v>12456.618164453112</v>
      </c>
      <c r="F829" s="36">
        <v>13513.937341269297</v>
      </c>
      <c r="G829" s="943">
        <v>19079.669483711346</v>
      </c>
      <c r="H829" s="943">
        <v>20859.244770667789</v>
      </c>
      <c r="I829" s="943">
        <v>11153.69809661935</v>
      </c>
    </row>
    <row r="830" spans="2:9">
      <c r="B830" s="96" t="s">
        <v>291</v>
      </c>
      <c r="C830" s="36">
        <v>9206.2521712640937</v>
      </c>
      <c r="D830" s="36">
        <v>10150.318886314353</v>
      </c>
      <c r="E830" s="36">
        <v>8744.3961992632321</v>
      </c>
      <c r="F830" s="36">
        <v>9632.7244975402427</v>
      </c>
      <c r="G830" s="943">
        <v>10923.877401994292</v>
      </c>
      <c r="H830" s="943">
        <v>11706.695159966426</v>
      </c>
      <c r="I830" s="943">
        <v>7208.8854646915897</v>
      </c>
    </row>
    <row r="831" spans="2:9">
      <c r="B831" s="136" t="s">
        <v>292</v>
      </c>
      <c r="C831" s="36" t="s">
        <v>139</v>
      </c>
      <c r="D831" s="36" t="s">
        <v>139</v>
      </c>
      <c r="E831" s="36" t="s">
        <v>139</v>
      </c>
      <c r="F831" s="36" t="s">
        <v>139</v>
      </c>
      <c r="G831" s="943">
        <v>7273.3107318865959</v>
      </c>
      <c r="H831" s="943">
        <v>7449.0374540847761</v>
      </c>
      <c r="I831" s="943">
        <v>3201.2924288205104</v>
      </c>
    </row>
    <row r="832" spans="2:9">
      <c r="B832" s="136" t="s">
        <v>293</v>
      </c>
      <c r="C832" s="36" t="s">
        <v>139</v>
      </c>
      <c r="D832" s="36" t="s">
        <v>139</v>
      </c>
      <c r="E832" s="36" t="s">
        <v>139</v>
      </c>
      <c r="F832" s="36" t="s">
        <v>139</v>
      </c>
      <c r="G832" s="943">
        <v>3650.5666701076952</v>
      </c>
      <c r="H832" s="943">
        <v>4257.6577058816501</v>
      </c>
      <c r="I832" s="943">
        <v>4007.5930358710807</v>
      </c>
    </row>
    <row r="833" spans="2:9">
      <c r="B833" s="96" t="s">
        <v>294</v>
      </c>
      <c r="C833" s="36">
        <v>340.79281716229372</v>
      </c>
      <c r="D833" s="36">
        <v>342.40938440285379</v>
      </c>
      <c r="E833" s="36">
        <v>1949.7503547647918</v>
      </c>
      <c r="F833" s="36">
        <v>1845.4405944476687</v>
      </c>
      <c r="G833" s="943">
        <v>2449.2540394309135</v>
      </c>
      <c r="H833" s="943">
        <v>2579.137051752653</v>
      </c>
      <c r="I833" s="943">
        <v>1846.42008302507</v>
      </c>
    </row>
    <row r="834" spans="2:9">
      <c r="B834" s="96" t="s">
        <v>236</v>
      </c>
      <c r="C834" s="36">
        <v>113.64907598743065</v>
      </c>
      <c r="D834" s="36">
        <v>114.29416876407474</v>
      </c>
      <c r="E834" s="36">
        <v>1762.4716104250874</v>
      </c>
      <c r="F834" s="36">
        <v>2035.7722492813871</v>
      </c>
      <c r="G834" s="943">
        <v>5706.5380422861408</v>
      </c>
      <c r="H834" s="943">
        <v>6573.4125589487085</v>
      </c>
      <c r="I834" s="943">
        <v>2098.3925489026906</v>
      </c>
    </row>
    <row r="835" spans="2:9">
      <c r="B835" s="93"/>
      <c r="C835" s="36"/>
      <c r="D835" s="36"/>
      <c r="E835" s="36"/>
      <c r="F835" s="36"/>
      <c r="G835" s="36"/>
      <c r="H835" s="36"/>
      <c r="I835" s="36"/>
    </row>
    <row r="836" spans="2:9">
      <c r="B836" s="92" t="s">
        <v>741</v>
      </c>
      <c r="C836" s="36"/>
      <c r="D836" s="36"/>
      <c r="E836" s="36"/>
      <c r="F836" s="36"/>
      <c r="G836" s="36"/>
      <c r="H836" s="36"/>
      <c r="I836" s="36"/>
    </row>
    <row r="837" spans="2:9">
      <c r="B837" s="93" t="s">
        <v>378</v>
      </c>
      <c r="C837" s="36">
        <v>62336.367003625528</v>
      </c>
      <c r="D837" s="36">
        <v>71398.792842241426</v>
      </c>
      <c r="E837" s="36">
        <v>90477.851410458752</v>
      </c>
      <c r="F837" s="36">
        <v>98382.613291269256</v>
      </c>
      <c r="G837" s="36">
        <v>103704.38785663409</v>
      </c>
      <c r="H837" s="36">
        <v>106903.40673700355</v>
      </c>
      <c r="I837" s="36">
        <v>113044.75774387521</v>
      </c>
    </row>
    <row r="838" spans="2:9">
      <c r="B838" s="96" t="s">
        <v>291</v>
      </c>
      <c r="C838" s="36">
        <v>62336.367003625528</v>
      </c>
      <c r="D838" s="36">
        <v>71398.792842241426</v>
      </c>
      <c r="E838" s="36">
        <v>90477.851410458752</v>
      </c>
      <c r="F838" s="36">
        <v>98382.613291269256</v>
      </c>
      <c r="G838" s="36">
        <v>103704.38785663409</v>
      </c>
      <c r="H838" s="36">
        <v>106903.40673700355</v>
      </c>
      <c r="I838" s="36">
        <v>113044.75774387521</v>
      </c>
    </row>
    <row r="839" spans="2:9">
      <c r="B839" s="136" t="s">
        <v>292</v>
      </c>
      <c r="C839" s="36" t="s">
        <v>139</v>
      </c>
      <c r="D839" s="36" t="s">
        <v>139</v>
      </c>
      <c r="E839" s="36" t="s">
        <v>139</v>
      </c>
      <c r="F839" s="36" t="s">
        <v>139</v>
      </c>
      <c r="G839" s="36" t="s">
        <v>139</v>
      </c>
      <c r="H839" s="36" t="s">
        <v>139</v>
      </c>
      <c r="I839" s="36" t="s">
        <v>139</v>
      </c>
    </row>
    <row r="840" spans="2:9">
      <c r="B840" s="136" t="s">
        <v>293</v>
      </c>
      <c r="C840" s="36">
        <v>62336.367003625528</v>
      </c>
      <c r="D840" s="36">
        <v>71398.792842241426</v>
      </c>
      <c r="E840" s="36">
        <v>90477.851410458752</v>
      </c>
      <c r="F840" s="36">
        <v>98382.613291269256</v>
      </c>
      <c r="G840" s="36">
        <v>103704.38785663409</v>
      </c>
      <c r="H840" s="36">
        <v>106903.40673700355</v>
      </c>
      <c r="I840" s="36">
        <v>113044.75774387521</v>
      </c>
    </row>
    <row r="841" spans="2:9">
      <c r="B841" s="96" t="s">
        <v>294</v>
      </c>
      <c r="C841" s="36" t="s">
        <v>139</v>
      </c>
      <c r="D841" s="36" t="s">
        <v>139</v>
      </c>
      <c r="E841" s="36" t="s">
        <v>139</v>
      </c>
      <c r="F841" s="36" t="s">
        <v>139</v>
      </c>
      <c r="G841" s="36" t="s">
        <v>139</v>
      </c>
      <c r="H841" s="36" t="s">
        <v>139</v>
      </c>
      <c r="I841" s="36" t="s">
        <v>139</v>
      </c>
    </row>
    <row r="842" spans="2:9" ht="15" thickBot="1">
      <c r="B842" s="133" t="s">
        <v>236</v>
      </c>
      <c r="C842" s="36" t="s">
        <v>139</v>
      </c>
      <c r="D842" s="36" t="s">
        <v>139</v>
      </c>
      <c r="E842" s="36" t="s">
        <v>139</v>
      </c>
      <c r="F842" s="36" t="s">
        <v>139</v>
      </c>
      <c r="G842" s="36" t="s">
        <v>139</v>
      </c>
      <c r="H842" s="36" t="s">
        <v>139</v>
      </c>
      <c r="I842" s="36" t="s">
        <v>139</v>
      </c>
    </row>
    <row r="843" spans="2:9" ht="15" thickTop="1">
      <c r="B843" s="1320" t="s">
        <v>742</v>
      </c>
      <c r="C843" s="1320"/>
      <c r="D843" s="1320"/>
      <c r="E843" s="1320"/>
      <c r="F843" s="1320"/>
      <c r="G843" s="1320"/>
      <c r="H843" s="1320"/>
      <c r="I843" s="1320"/>
    </row>
    <row r="844" spans="2:9">
      <c r="B844" s="27"/>
    </row>
    <row r="845" spans="2:9">
      <c r="B845" s="1319" t="s">
        <v>58</v>
      </c>
      <c r="C845" s="1319"/>
      <c r="D845" s="1319"/>
      <c r="E845" s="1319"/>
      <c r="F845" s="1319"/>
      <c r="G845" s="1319"/>
      <c r="H845" s="1319"/>
      <c r="I845" s="1319"/>
    </row>
    <row r="846" spans="2:9">
      <c r="B846" s="13" t="s">
        <v>57</v>
      </c>
    </row>
    <row r="847" spans="2:9">
      <c r="B847" s="142" t="s">
        <v>384</v>
      </c>
    </row>
    <row r="848" spans="2:9">
      <c r="B848" s="142"/>
    </row>
    <row r="849" spans="2:9">
      <c r="B849" s="16"/>
      <c r="C849" s="308">
        <v>2014</v>
      </c>
      <c r="D849" s="308">
        <v>2015</v>
      </c>
      <c r="E849" s="308">
        <v>2016</v>
      </c>
      <c r="F849" s="308">
        <v>2017</v>
      </c>
      <c r="G849" s="308">
        <v>2018</v>
      </c>
      <c r="H849" s="308">
        <v>2019</v>
      </c>
      <c r="I849" s="308">
        <v>2020</v>
      </c>
    </row>
    <row r="850" spans="2:9">
      <c r="B850" s="93" t="s">
        <v>385</v>
      </c>
      <c r="C850" s="930">
        <v>16.003</v>
      </c>
      <c r="D850" s="930">
        <v>33.073999999999998</v>
      </c>
      <c r="E850" s="930">
        <v>18.469000000000001</v>
      </c>
      <c r="F850" s="930">
        <v>21.93</v>
      </c>
      <c r="G850" s="930">
        <v>18.668000000000003</v>
      </c>
      <c r="H850" s="930">
        <v>21.817999999999998</v>
      </c>
      <c r="I850" s="930">
        <v>13.661000000000001</v>
      </c>
    </row>
    <row r="851" spans="2:9">
      <c r="B851" s="93"/>
      <c r="C851" s="930"/>
      <c r="D851" s="930"/>
      <c r="E851" s="930"/>
      <c r="F851" s="930"/>
      <c r="G851" s="930"/>
      <c r="H851" s="179"/>
      <c r="I851" s="179"/>
    </row>
    <row r="852" spans="2:9">
      <c r="B852" s="92" t="s">
        <v>738</v>
      </c>
      <c r="C852" s="930">
        <f>C853+C860</f>
        <v>24.538</v>
      </c>
      <c r="D852" s="930">
        <f t="shared" ref="D852:F852" si="8">D853+D860</f>
        <v>59.826000000000001</v>
      </c>
      <c r="E852" s="930">
        <f t="shared" si="8"/>
        <v>33.264000000000003</v>
      </c>
      <c r="F852" s="930">
        <f t="shared" si="8"/>
        <v>39.774000000000001</v>
      </c>
      <c r="G852" s="930"/>
      <c r="H852" s="930"/>
      <c r="I852" s="930"/>
    </row>
    <row r="853" spans="2:9">
      <c r="B853" s="103" t="s">
        <v>386</v>
      </c>
      <c r="C853" s="930">
        <v>12.269</v>
      </c>
      <c r="D853" s="930">
        <v>29.913</v>
      </c>
      <c r="E853" s="930">
        <v>16.632000000000001</v>
      </c>
      <c r="F853" s="930">
        <v>19.887</v>
      </c>
      <c r="G853" s="930">
        <v>16.071000000000002</v>
      </c>
      <c r="H853" s="930">
        <v>19.241</v>
      </c>
      <c r="I853" s="930">
        <v>11.682</v>
      </c>
    </row>
    <row r="854" spans="2:9">
      <c r="B854" s="96" t="s">
        <v>291</v>
      </c>
      <c r="C854" s="943" t="s">
        <v>139</v>
      </c>
      <c r="D854" s="943" t="s">
        <v>139</v>
      </c>
      <c r="E854" s="943" t="s">
        <v>139</v>
      </c>
      <c r="F854" s="943" t="s">
        <v>139</v>
      </c>
      <c r="G854" s="943" t="s">
        <v>354</v>
      </c>
      <c r="H854" s="943" t="s">
        <v>354</v>
      </c>
      <c r="I854" s="943" t="s">
        <v>354</v>
      </c>
    </row>
    <row r="855" spans="2:9">
      <c r="B855" s="136" t="s">
        <v>292</v>
      </c>
      <c r="C855" s="943" t="s">
        <v>139</v>
      </c>
      <c r="D855" s="943" t="s">
        <v>139</v>
      </c>
      <c r="E855" s="943" t="s">
        <v>139</v>
      </c>
      <c r="F855" s="943" t="s">
        <v>139</v>
      </c>
      <c r="G855" s="943" t="s">
        <v>354</v>
      </c>
      <c r="H855" s="943" t="s">
        <v>354</v>
      </c>
      <c r="I855" s="943" t="s">
        <v>354</v>
      </c>
    </row>
    <row r="856" spans="2:9">
      <c r="B856" s="136" t="s">
        <v>293</v>
      </c>
      <c r="C856" s="943" t="s">
        <v>139</v>
      </c>
      <c r="D856" s="943" t="s">
        <v>139</v>
      </c>
      <c r="E856" s="943" t="s">
        <v>139</v>
      </c>
      <c r="F856" s="943" t="s">
        <v>139</v>
      </c>
      <c r="G856" s="943" t="s">
        <v>354</v>
      </c>
      <c r="H856" s="943" t="s">
        <v>354</v>
      </c>
      <c r="I856" s="943" t="s">
        <v>354</v>
      </c>
    </row>
    <row r="857" spans="2:9">
      <c r="B857" s="96" t="s">
        <v>294</v>
      </c>
      <c r="C857" s="943" t="s">
        <v>139</v>
      </c>
      <c r="D857" s="943" t="s">
        <v>139</v>
      </c>
      <c r="E857" s="943" t="s">
        <v>139</v>
      </c>
      <c r="F857" s="943" t="s">
        <v>139</v>
      </c>
      <c r="G857" s="943" t="s">
        <v>354</v>
      </c>
      <c r="H857" s="943" t="s">
        <v>354</v>
      </c>
      <c r="I857" s="943" t="s">
        <v>354</v>
      </c>
    </row>
    <row r="858" spans="2:9">
      <c r="B858" s="96" t="s">
        <v>236</v>
      </c>
      <c r="C858" s="943" t="s">
        <v>139</v>
      </c>
      <c r="D858" s="943" t="s">
        <v>139</v>
      </c>
      <c r="E858" s="943" t="s">
        <v>139</v>
      </c>
      <c r="F858" s="943" t="s">
        <v>139</v>
      </c>
      <c r="G858" s="943" t="s">
        <v>354</v>
      </c>
      <c r="H858" s="943" t="s">
        <v>354</v>
      </c>
      <c r="I858" s="943" t="s">
        <v>354</v>
      </c>
    </row>
    <row r="859" spans="2:9">
      <c r="B859" s="96"/>
      <c r="C859" s="930"/>
      <c r="D859" s="930"/>
      <c r="E859" s="930"/>
      <c r="F859" s="930"/>
      <c r="G859" s="930"/>
      <c r="H859" s="179"/>
      <c r="I859" s="179"/>
    </row>
    <row r="860" spans="2:9">
      <c r="B860" s="103" t="s">
        <v>387</v>
      </c>
      <c r="C860" s="930">
        <v>12.269</v>
      </c>
      <c r="D860" s="930">
        <v>29.913</v>
      </c>
      <c r="E860" s="930">
        <v>16.632000000000001</v>
      </c>
      <c r="F860" s="930">
        <v>19.887</v>
      </c>
      <c r="G860" s="930">
        <v>16.071000000000002</v>
      </c>
      <c r="H860" s="930">
        <v>19.241</v>
      </c>
      <c r="I860" s="930">
        <v>11.682</v>
      </c>
    </row>
    <row r="861" spans="2:9">
      <c r="B861" s="96" t="s">
        <v>291</v>
      </c>
      <c r="C861" s="943" t="s">
        <v>139</v>
      </c>
      <c r="D861" s="943" t="s">
        <v>139</v>
      </c>
      <c r="E861" s="943" t="s">
        <v>139</v>
      </c>
      <c r="F861" s="943" t="s">
        <v>139</v>
      </c>
      <c r="G861" s="943" t="s">
        <v>354</v>
      </c>
      <c r="H861" s="943" t="s">
        <v>354</v>
      </c>
      <c r="I861" s="943" t="s">
        <v>354</v>
      </c>
    </row>
    <row r="862" spans="2:9">
      <c r="B862" s="136" t="s">
        <v>292</v>
      </c>
      <c r="C862" s="943" t="s">
        <v>139</v>
      </c>
      <c r="D862" s="943" t="s">
        <v>139</v>
      </c>
      <c r="E862" s="943" t="s">
        <v>139</v>
      </c>
      <c r="F862" s="943" t="s">
        <v>139</v>
      </c>
      <c r="G862" s="943" t="s">
        <v>354</v>
      </c>
      <c r="H862" s="943" t="s">
        <v>354</v>
      </c>
      <c r="I862" s="943" t="s">
        <v>354</v>
      </c>
    </row>
    <row r="863" spans="2:9">
      <c r="B863" s="136" t="s">
        <v>293</v>
      </c>
      <c r="C863" s="943" t="s">
        <v>139</v>
      </c>
      <c r="D863" s="943" t="s">
        <v>139</v>
      </c>
      <c r="E863" s="943" t="s">
        <v>139</v>
      </c>
      <c r="F863" s="943" t="s">
        <v>139</v>
      </c>
      <c r="G863" s="943" t="s">
        <v>354</v>
      </c>
      <c r="H863" s="943" t="s">
        <v>354</v>
      </c>
      <c r="I863" s="943" t="s">
        <v>354</v>
      </c>
    </row>
    <row r="864" spans="2:9">
      <c r="B864" s="96" t="s">
        <v>294</v>
      </c>
      <c r="C864" s="943" t="s">
        <v>139</v>
      </c>
      <c r="D864" s="943" t="s">
        <v>139</v>
      </c>
      <c r="E864" s="943" t="s">
        <v>139</v>
      </c>
      <c r="F864" s="943" t="s">
        <v>139</v>
      </c>
      <c r="G864" s="943" t="s">
        <v>354</v>
      </c>
      <c r="H864" s="943" t="s">
        <v>354</v>
      </c>
      <c r="I864" s="943" t="s">
        <v>354</v>
      </c>
    </row>
    <row r="865" spans="2:9">
      <c r="B865" s="96" t="s">
        <v>236</v>
      </c>
      <c r="C865" s="943" t="s">
        <v>139</v>
      </c>
      <c r="D865" s="943" t="s">
        <v>139</v>
      </c>
      <c r="E865" s="943" t="s">
        <v>139</v>
      </c>
      <c r="F865" s="943" t="s">
        <v>139</v>
      </c>
      <c r="G865" s="943" t="s">
        <v>354</v>
      </c>
      <c r="H865" s="943" t="s">
        <v>354</v>
      </c>
      <c r="I865" s="943" t="s">
        <v>354</v>
      </c>
    </row>
    <row r="866" spans="2:9">
      <c r="B866" s="96"/>
      <c r="C866" s="132"/>
      <c r="D866" s="132"/>
      <c r="E866" s="132"/>
      <c r="F866" s="132"/>
      <c r="G866" s="132"/>
      <c r="H866" s="132"/>
      <c r="I866" s="132"/>
    </row>
    <row r="867" spans="2:9">
      <c r="B867" s="92" t="s">
        <v>743</v>
      </c>
      <c r="C867" s="132"/>
      <c r="D867" s="132"/>
      <c r="E867" s="132"/>
      <c r="F867" s="132"/>
      <c r="G867" s="132"/>
      <c r="H867" s="132"/>
      <c r="I867" s="132"/>
    </row>
    <row r="868" spans="2:9">
      <c r="B868" s="103" t="s">
        <v>386</v>
      </c>
      <c r="C868" s="132"/>
      <c r="D868" s="132"/>
      <c r="E868" s="132"/>
      <c r="F868" s="132"/>
      <c r="G868" s="132"/>
      <c r="H868" s="132"/>
      <c r="I868" s="132"/>
    </row>
    <row r="869" spans="2:9">
      <c r="B869" s="96" t="s">
        <v>291</v>
      </c>
      <c r="C869" s="132"/>
      <c r="D869" s="132"/>
      <c r="E869" s="132"/>
      <c r="F869" s="132"/>
      <c r="G869" s="132"/>
      <c r="H869" s="132"/>
      <c r="I869" s="132"/>
    </row>
    <row r="870" spans="2:9">
      <c r="B870" s="136" t="s">
        <v>292</v>
      </c>
      <c r="C870" s="132"/>
      <c r="D870" s="132"/>
      <c r="E870" s="132"/>
      <c r="F870" s="132"/>
      <c r="G870" s="132"/>
      <c r="H870" s="132"/>
      <c r="I870" s="132"/>
    </row>
    <row r="871" spans="2:9">
      <c r="B871" s="136" t="s">
        <v>293</v>
      </c>
      <c r="C871" s="132">
        <v>3.734</v>
      </c>
      <c r="D871" s="132">
        <v>3.161</v>
      </c>
      <c r="E871" s="132">
        <v>1.837</v>
      </c>
      <c r="F871" s="132">
        <v>2.0430000000000001</v>
      </c>
      <c r="G871" s="132">
        <v>2.597</v>
      </c>
      <c r="H871" s="132">
        <v>2.577</v>
      </c>
      <c r="I871" s="132">
        <v>1.9790000000000001</v>
      </c>
    </row>
    <row r="872" spans="2:9">
      <c r="B872" s="96" t="s">
        <v>294</v>
      </c>
      <c r="C872" s="36" t="s">
        <v>139</v>
      </c>
      <c r="D872" s="36" t="s">
        <v>139</v>
      </c>
      <c r="E872" s="36" t="s">
        <v>139</v>
      </c>
      <c r="F872" s="36" t="s">
        <v>139</v>
      </c>
      <c r="G872" s="36" t="s">
        <v>139</v>
      </c>
      <c r="H872" s="36" t="s">
        <v>139</v>
      </c>
      <c r="I872" s="36" t="s">
        <v>139</v>
      </c>
    </row>
    <row r="873" spans="2:9">
      <c r="B873" s="96" t="s">
        <v>236</v>
      </c>
      <c r="C873" s="36" t="s">
        <v>139</v>
      </c>
      <c r="D873" s="36" t="s">
        <v>139</v>
      </c>
      <c r="E873" s="36" t="s">
        <v>139</v>
      </c>
      <c r="F873" s="36" t="s">
        <v>139</v>
      </c>
      <c r="G873" s="36" t="s">
        <v>139</v>
      </c>
      <c r="H873" s="36" t="s">
        <v>139</v>
      </c>
      <c r="I873" s="36" t="s">
        <v>139</v>
      </c>
    </row>
    <row r="874" spans="2:9">
      <c r="B874" s="96"/>
      <c r="C874" s="132"/>
      <c r="D874" s="132"/>
      <c r="E874" s="132"/>
      <c r="F874" s="132"/>
      <c r="G874" s="132"/>
      <c r="H874" s="132"/>
      <c r="I874" s="132"/>
    </row>
    <row r="875" spans="2:9">
      <c r="B875" s="103" t="s">
        <v>387</v>
      </c>
      <c r="C875" s="36" t="s">
        <v>139</v>
      </c>
      <c r="D875" s="36" t="s">
        <v>139</v>
      </c>
      <c r="E875" s="36" t="s">
        <v>139</v>
      </c>
      <c r="F875" s="36" t="s">
        <v>139</v>
      </c>
      <c r="G875" s="36" t="s">
        <v>139</v>
      </c>
      <c r="H875" s="36" t="s">
        <v>139</v>
      </c>
      <c r="I875" s="36" t="s">
        <v>139</v>
      </c>
    </row>
    <row r="876" spans="2:9">
      <c r="B876" s="96" t="s">
        <v>291</v>
      </c>
      <c r="C876" s="36" t="s">
        <v>139</v>
      </c>
      <c r="D876" s="36" t="s">
        <v>139</v>
      </c>
      <c r="E876" s="36" t="s">
        <v>139</v>
      </c>
      <c r="F876" s="36" t="s">
        <v>139</v>
      </c>
      <c r="G876" s="36" t="s">
        <v>139</v>
      </c>
      <c r="H876" s="36" t="s">
        <v>139</v>
      </c>
      <c r="I876" s="36" t="s">
        <v>139</v>
      </c>
    </row>
    <row r="877" spans="2:9">
      <c r="B877" s="136" t="s">
        <v>292</v>
      </c>
      <c r="C877" s="36" t="s">
        <v>139</v>
      </c>
      <c r="D877" s="36" t="s">
        <v>139</v>
      </c>
      <c r="E877" s="36" t="s">
        <v>139</v>
      </c>
      <c r="F877" s="36" t="s">
        <v>139</v>
      </c>
      <c r="G877" s="36" t="s">
        <v>139</v>
      </c>
      <c r="H877" s="36" t="s">
        <v>139</v>
      </c>
      <c r="I877" s="36" t="s">
        <v>139</v>
      </c>
    </row>
    <row r="878" spans="2:9">
      <c r="B878" s="136" t="s">
        <v>293</v>
      </c>
      <c r="C878" s="36" t="s">
        <v>139</v>
      </c>
      <c r="D878" s="36" t="s">
        <v>139</v>
      </c>
      <c r="E878" s="36" t="s">
        <v>139</v>
      </c>
      <c r="F878" s="36" t="s">
        <v>139</v>
      </c>
      <c r="G878" s="36" t="s">
        <v>139</v>
      </c>
      <c r="H878" s="36" t="s">
        <v>139</v>
      </c>
      <c r="I878" s="36" t="s">
        <v>139</v>
      </c>
    </row>
    <row r="879" spans="2:9">
      <c r="B879" s="96" t="s">
        <v>294</v>
      </c>
      <c r="C879" s="36" t="s">
        <v>139</v>
      </c>
      <c r="D879" s="36" t="s">
        <v>139</v>
      </c>
      <c r="E879" s="36" t="s">
        <v>139</v>
      </c>
      <c r="F879" s="36" t="s">
        <v>139</v>
      </c>
      <c r="G879" s="36" t="s">
        <v>139</v>
      </c>
      <c r="H879" s="36" t="s">
        <v>139</v>
      </c>
      <c r="I879" s="36" t="s">
        <v>139</v>
      </c>
    </row>
    <row r="880" spans="2:9" ht="15" thickBot="1">
      <c r="B880" s="133" t="s">
        <v>236</v>
      </c>
      <c r="C880" s="36" t="s">
        <v>139</v>
      </c>
      <c r="D880" s="36" t="s">
        <v>139</v>
      </c>
      <c r="E880" s="36" t="s">
        <v>139</v>
      </c>
      <c r="F880" s="36" t="s">
        <v>139</v>
      </c>
      <c r="G880" s="36" t="s">
        <v>139</v>
      </c>
      <c r="H880" s="36" t="s">
        <v>139</v>
      </c>
      <c r="I880" s="36" t="s">
        <v>139</v>
      </c>
    </row>
    <row r="881" spans="2:9" ht="15" thickTop="1">
      <c r="B881" s="1320" t="s">
        <v>742</v>
      </c>
      <c r="C881" s="1320"/>
      <c r="D881" s="1320"/>
      <c r="E881" s="1320"/>
      <c r="F881" s="1320"/>
      <c r="G881" s="1320"/>
      <c r="H881" s="1320"/>
      <c r="I881" s="1320"/>
    </row>
    <row r="882" spans="2:9">
      <c r="B882" s="1316"/>
      <c r="C882" s="1316"/>
      <c r="D882" s="1316"/>
      <c r="E882" s="1316"/>
      <c r="F882" s="1316"/>
      <c r="G882" s="1316"/>
      <c r="H882" s="1316"/>
      <c r="I882" s="1316"/>
    </row>
    <row r="883" spans="2:9">
      <c r="B883" s="143"/>
    </row>
    <row r="884" spans="2:9">
      <c r="B884" s="1319" t="s">
        <v>60</v>
      </c>
      <c r="C884" s="1319"/>
      <c r="D884" s="1319"/>
      <c r="E884" s="1319"/>
      <c r="F884" s="1319"/>
      <c r="G884" s="1319"/>
      <c r="H884" s="1319"/>
      <c r="I884" s="1319"/>
    </row>
    <row r="885" spans="2:9">
      <c r="B885" s="13" t="s">
        <v>59</v>
      </c>
    </row>
    <row r="886" spans="2:9">
      <c r="B886" s="142" t="s">
        <v>318</v>
      </c>
    </row>
    <row r="887" spans="2:9">
      <c r="B887" s="142"/>
    </row>
    <row r="888" spans="2:9">
      <c r="B888" s="16"/>
      <c r="C888" s="308">
        <v>2014</v>
      </c>
      <c r="D888" s="308">
        <v>2015</v>
      </c>
      <c r="E888" s="308">
        <v>2016</v>
      </c>
      <c r="F888" s="308">
        <v>2017</v>
      </c>
      <c r="G888" s="308">
        <v>2018</v>
      </c>
      <c r="H888" s="308">
        <v>2019</v>
      </c>
      <c r="I888" s="308">
        <v>2020</v>
      </c>
    </row>
    <row r="889" spans="2:9">
      <c r="B889" s="93" t="s">
        <v>388</v>
      </c>
      <c r="C889" s="86">
        <v>14474.181941089533</v>
      </c>
      <c r="D889" s="86">
        <v>11118.047034116345</v>
      </c>
      <c r="E889" s="86">
        <v>8133.9697375996357</v>
      </c>
      <c r="F889" s="86">
        <v>19914.831036874446</v>
      </c>
      <c r="G889" s="86">
        <v>25834.80695780801</v>
      </c>
      <c r="H889" s="86">
        <v>16726.974794972331</v>
      </c>
      <c r="I889" s="86">
        <v>11575.023239500762</v>
      </c>
    </row>
    <row r="890" spans="2:9">
      <c r="B890" s="93"/>
      <c r="C890" s="86"/>
      <c r="D890" s="86"/>
      <c r="E890" s="86"/>
      <c r="F890" s="86"/>
      <c r="G890" s="86"/>
      <c r="H890" s="86"/>
      <c r="I890" s="86"/>
    </row>
    <row r="891" spans="2:9">
      <c r="B891" s="92" t="s">
        <v>738</v>
      </c>
      <c r="C891" s="86"/>
      <c r="D891" s="86"/>
      <c r="E891" s="86"/>
      <c r="F891" s="86"/>
      <c r="G891" s="86"/>
      <c r="H891" s="86"/>
      <c r="I891" s="86"/>
    </row>
    <row r="892" spans="2:9">
      <c r="B892" s="103" t="s">
        <v>386</v>
      </c>
      <c r="C892" s="36" t="s">
        <v>139</v>
      </c>
      <c r="D892" s="36" t="s">
        <v>139</v>
      </c>
      <c r="E892" s="36" t="s">
        <v>139</v>
      </c>
      <c r="F892" s="36" t="s">
        <v>139</v>
      </c>
      <c r="G892" s="36" t="s">
        <v>139</v>
      </c>
      <c r="H892" s="36" t="s">
        <v>139</v>
      </c>
      <c r="I892" s="36" t="s">
        <v>139</v>
      </c>
    </row>
    <row r="893" spans="2:9">
      <c r="B893" s="96" t="s">
        <v>291</v>
      </c>
      <c r="C893" s="36" t="s">
        <v>139</v>
      </c>
      <c r="D893" s="36" t="s">
        <v>139</v>
      </c>
      <c r="E893" s="36" t="s">
        <v>139</v>
      </c>
      <c r="F893" s="36" t="s">
        <v>139</v>
      </c>
      <c r="G893" s="36" t="s">
        <v>139</v>
      </c>
      <c r="H893" s="36" t="s">
        <v>139</v>
      </c>
      <c r="I893" s="36" t="s">
        <v>139</v>
      </c>
    </row>
    <row r="894" spans="2:9">
      <c r="B894" s="136" t="s">
        <v>292</v>
      </c>
      <c r="C894" s="36" t="s">
        <v>139</v>
      </c>
      <c r="D894" s="36" t="s">
        <v>139</v>
      </c>
      <c r="E894" s="36" t="s">
        <v>139</v>
      </c>
      <c r="F894" s="36" t="s">
        <v>139</v>
      </c>
      <c r="G894" s="36" t="s">
        <v>139</v>
      </c>
      <c r="H894" s="36" t="s">
        <v>139</v>
      </c>
      <c r="I894" s="36" t="s">
        <v>139</v>
      </c>
    </row>
    <row r="895" spans="2:9">
      <c r="B895" s="136" t="s">
        <v>293</v>
      </c>
      <c r="C895" s="36" t="s">
        <v>139</v>
      </c>
      <c r="D895" s="36" t="s">
        <v>139</v>
      </c>
      <c r="E895" s="36" t="s">
        <v>139</v>
      </c>
      <c r="F895" s="36" t="s">
        <v>139</v>
      </c>
      <c r="G895" s="36" t="s">
        <v>139</v>
      </c>
      <c r="H895" s="36" t="s">
        <v>139</v>
      </c>
      <c r="I895" s="36" t="s">
        <v>139</v>
      </c>
    </row>
    <row r="896" spans="2:9">
      <c r="B896" s="96" t="s">
        <v>294</v>
      </c>
      <c r="C896" s="36" t="s">
        <v>139</v>
      </c>
      <c r="D896" s="36" t="s">
        <v>139</v>
      </c>
      <c r="E896" s="36" t="s">
        <v>139</v>
      </c>
      <c r="F896" s="36" t="s">
        <v>139</v>
      </c>
      <c r="G896" s="36" t="s">
        <v>139</v>
      </c>
      <c r="H896" s="36" t="s">
        <v>139</v>
      </c>
      <c r="I896" s="36" t="s">
        <v>139</v>
      </c>
    </row>
    <row r="897" spans="2:9">
      <c r="B897" s="96" t="s">
        <v>236</v>
      </c>
      <c r="C897" s="36" t="s">
        <v>139</v>
      </c>
      <c r="D897" s="36" t="s">
        <v>139</v>
      </c>
      <c r="E897" s="36" t="s">
        <v>139</v>
      </c>
      <c r="F897" s="36" t="s">
        <v>139</v>
      </c>
      <c r="G897" s="36" t="s">
        <v>139</v>
      </c>
      <c r="H897" s="36" t="s">
        <v>139</v>
      </c>
      <c r="I897" s="36" t="s">
        <v>139</v>
      </c>
    </row>
    <row r="898" spans="2:9">
      <c r="B898" s="96"/>
      <c r="C898" s="36" t="s">
        <v>139</v>
      </c>
      <c r="D898" s="36" t="s">
        <v>139</v>
      </c>
      <c r="E898" s="36" t="s">
        <v>139</v>
      </c>
      <c r="F898" s="36" t="s">
        <v>139</v>
      </c>
      <c r="G898" s="36" t="s">
        <v>139</v>
      </c>
      <c r="H898" s="36" t="s">
        <v>139</v>
      </c>
      <c r="I898" s="36" t="s">
        <v>139</v>
      </c>
    </row>
    <row r="899" spans="2:9">
      <c r="B899" s="103" t="s">
        <v>387</v>
      </c>
      <c r="C899" s="36" t="s">
        <v>139</v>
      </c>
      <c r="D899" s="36" t="s">
        <v>139</v>
      </c>
      <c r="E899" s="36" t="s">
        <v>139</v>
      </c>
      <c r="F899" s="36" t="s">
        <v>139</v>
      </c>
      <c r="G899" s="36" t="s">
        <v>139</v>
      </c>
      <c r="H899" s="36" t="s">
        <v>139</v>
      </c>
      <c r="I899" s="36" t="s">
        <v>139</v>
      </c>
    </row>
    <row r="900" spans="2:9">
      <c r="B900" s="96" t="s">
        <v>291</v>
      </c>
      <c r="C900" s="36" t="s">
        <v>139</v>
      </c>
      <c r="D900" s="36" t="s">
        <v>139</v>
      </c>
      <c r="E900" s="36" t="s">
        <v>139</v>
      </c>
      <c r="F900" s="36" t="s">
        <v>139</v>
      </c>
      <c r="G900" s="36" t="s">
        <v>139</v>
      </c>
      <c r="H900" s="36" t="s">
        <v>139</v>
      </c>
      <c r="I900" s="36" t="s">
        <v>139</v>
      </c>
    </row>
    <row r="901" spans="2:9">
      <c r="B901" s="136" t="s">
        <v>292</v>
      </c>
      <c r="C901" s="36" t="s">
        <v>139</v>
      </c>
      <c r="D901" s="36" t="s">
        <v>139</v>
      </c>
      <c r="E901" s="36" t="s">
        <v>139</v>
      </c>
      <c r="F901" s="36" t="s">
        <v>139</v>
      </c>
      <c r="G901" s="36" t="s">
        <v>139</v>
      </c>
      <c r="H901" s="36" t="s">
        <v>139</v>
      </c>
      <c r="I901" s="36" t="s">
        <v>139</v>
      </c>
    </row>
    <row r="902" spans="2:9">
      <c r="B902" s="136" t="s">
        <v>293</v>
      </c>
      <c r="C902" s="36" t="s">
        <v>139</v>
      </c>
      <c r="D902" s="36" t="s">
        <v>139</v>
      </c>
      <c r="E902" s="36" t="s">
        <v>139</v>
      </c>
      <c r="F902" s="36" t="s">
        <v>139</v>
      </c>
      <c r="G902" s="36" t="s">
        <v>139</v>
      </c>
      <c r="H902" s="36" t="s">
        <v>139</v>
      </c>
      <c r="I902" s="36" t="s">
        <v>139</v>
      </c>
    </row>
    <row r="903" spans="2:9">
      <c r="B903" s="96" t="s">
        <v>294</v>
      </c>
      <c r="C903" s="36" t="s">
        <v>139</v>
      </c>
      <c r="D903" s="36" t="s">
        <v>139</v>
      </c>
      <c r="E903" s="36" t="s">
        <v>139</v>
      </c>
      <c r="F903" s="36" t="s">
        <v>139</v>
      </c>
      <c r="G903" s="36" t="s">
        <v>139</v>
      </c>
      <c r="H903" s="36" t="s">
        <v>139</v>
      </c>
      <c r="I903" s="36" t="s">
        <v>139</v>
      </c>
    </row>
    <row r="904" spans="2:9">
      <c r="B904" s="96" t="s">
        <v>236</v>
      </c>
      <c r="C904" s="36" t="s">
        <v>139</v>
      </c>
      <c r="D904" s="36" t="s">
        <v>139</v>
      </c>
      <c r="E904" s="36" t="s">
        <v>139</v>
      </c>
      <c r="F904" s="36" t="s">
        <v>139</v>
      </c>
      <c r="G904" s="36" t="s">
        <v>139</v>
      </c>
      <c r="H904" s="36" t="s">
        <v>139</v>
      </c>
      <c r="I904" s="36" t="s">
        <v>139</v>
      </c>
    </row>
    <row r="905" spans="2:9">
      <c r="B905" s="96"/>
      <c r="C905" s="86"/>
      <c r="D905" s="86"/>
      <c r="E905" s="86"/>
      <c r="F905" s="86"/>
      <c r="G905" s="86"/>
      <c r="H905" s="86"/>
      <c r="I905" s="86"/>
    </row>
    <row r="906" spans="2:9">
      <c r="B906" s="92" t="s">
        <v>743</v>
      </c>
      <c r="C906" s="86"/>
      <c r="D906" s="86"/>
      <c r="E906" s="86"/>
      <c r="F906" s="86"/>
      <c r="G906" s="86"/>
      <c r="H906" s="86"/>
      <c r="I906" s="86"/>
    </row>
    <row r="907" spans="2:9">
      <c r="B907" s="103" t="s">
        <v>386</v>
      </c>
      <c r="C907" s="86">
        <v>14474.181941089533</v>
      </c>
      <c r="D907" s="86">
        <v>11118.047034116345</v>
      </c>
      <c r="E907" s="86">
        <v>8133.9697375996357</v>
      </c>
      <c r="F907" s="86">
        <v>19914.831036874446</v>
      </c>
      <c r="G907" s="86">
        <v>25834.80695780801</v>
      </c>
      <c r="H907" s="86">
        <v>16726.974794972331</v>
      </c>
      <c r="I907" s="86">
        <v>11575.023239500762</v>
      </c>
    </row>
    <row r="908" spans="2:9">
      <c r="B908" s="96" t="s">
        <v>291</v>
      </c>
      <c r="C908" s="36" t="s">
        <v>139</v>
      </c>
      <c r="D908" s="36" t="s">
        <v>139</v>
      </c>
      <c r="E908" s="36" t="s">
        <v>139</v>
      </c>
      <c r="F908" s="36" t="s">
        <v>139</v>
      </c>
      <c r="G908" s="36" t="s">
        <v>139</v>
      </c>
      <c r="H908" s="36" t="s">
        <v>139</v>
      </c>
      <c r="I908" s="36" t="s">
        <v>139</v>
      </c>
    </row>
    <row r="909" spans="2:9">
      <c r="B909" s="136" t="s">
        <v>292</v>
      </c>
      <c r="C909" s="86">
        <v>14474.181941089533</v>
      </c>
      <c r="D909" s="86">
        <v>11118.047034116345</v>
      </c>
      <c r="E909" s="86">
        <v>8133.9697375996357</v>
      </c>
      <c r="F909" s="86">
        <v>19914.831036874446</v>
      </c>
      <c r="G909" s="86">
        <v>25834.80695780801</v>
      </c>
      <c r="H909" s="86">
        <v>16726.974794972331</v>
      </c>
      <c r="I909" s="86">
        <v>11575.023239500762</v>
      </c>
    </row>
    <row r="910" spans="2:9">
      <c r="B910" s="136" t="s">
        <v>293</v>
      </c>
      <c r="C910" s="36" t="s">
        <v>139</v>
      </c>
      <c r="D910" s="36" t="s">
        <v>139</v>
      </c>
      <c r="E910" s="36" t="s">
        <v>139</v>
      </c>
      <c r="F910" s="36" t="s">
        <v>139</v>
      </c>
      <c r="G910" s="36" t="s">
        <v>139</v>
      </c>
      <c r="H910" s="36" t="s">
        <v>139</v>
      </c>
      <c r="I910" s="36" t="s">
        <v>139</v>
      </c>
    </row>
    <row r="911" spans="2:9">
      <c r="B911" s="96" t="s">
        <v>294</v>
      </c>
      <c r="C911" s="36" t="s">
        <v>139</v>
      </c>
      <c r="D911" s="36" t="s">
        <v>139</v>
      </c>
      <c r="E911" s="36" t="s">
        <v>139</v>
      </c>
      <c r="F911" s="36" t="s">
        <v>139</v>
      </c>
      <c r="G911" s="36" t="s">
        <v>139</v>
      </c>
      <c r="H911" s="36" t="s">
        <v>139</v>
      </c>
      <c r="I911" s="36" t="s">
        <v>139</v>
      </c>
    </row>
    <row r="912" spans="2:9">
      <c r="B912" s="96" t="s">
        <v>236</v>
      </c>
      <c r="C912" s="36" t="s">
        <v>139</v>
      </c>
      <c r="D912" s="36" t="s">
        <v>139</v>
      </c>
      <c r="E912" s="36" t="s">
        <v>139</v>
      </c>
      <c r="F912" s="36" t="s">
        <v>139</v>
      </c>
      <c r="G912" s="36" t="s">
        <v>139</v>
      </c>
      <c r="H912" s="36" t="s">
        <v>139</v>
      </c>
      <c r="I912" s="36" t="s">
        <v>139</v>
      </c>
    </row>
    <row r="913" spans="2:9">
      <c r="B913" s="96"/>
      <c r="C913" s="96"/>
      <c r="D913" s="96"/>
      <c r="E913" s="96"/>
      <c r="F913" s="96"/>
      <c r="G913" s="96"/>
      <c r="H913" s="96"/>
      <c r="I913" s="96"/>
    </row>
    <row r="914" spans="2:9">
      <c r="B914" s="103" t="s">
        <v>387</v>
      </c>
      <c r="C914" s="36" t="s">
        <v>139</v>
      </c>
      <c r="D914" s="36" t="s">
        <v>139</v>
      </c>
      <c r="E914" s="36" t="s">
        <v>139</v>
      </c>
      <c r="F914" s="36" t="s">
        <v>139</v>
      </c>
      <c r="G914" s="36" t="s">
        <v>139</v>
      </c>
      <c r="H914" s="36" t="s">
        <v>139</v>
      </c>
      <c r="I914" s="36" t="s">
        <v>139</v>
      </c>
    </row>
    <row r="915" spans="2:9">
      <c r="B915" s="96" t="s">
        <v>291</v>
      </c>
      <c r="C915" s="36" t="s">
        <v>139</v>
      </c>
      <c r="D915" s="36" t="s">
        <v>139</v>
      </c>
      <c r="E915" s="36" t="s">
        <v>139</v>
      </c>
      <c r="F915" s="36" t="s">
        <v>139</v>
      </c>
      <c r="G915" s="36" t="s">
        <v>139</v>
      </c>
      <c r="H915" s="36" t="s">
        <v>139</v>
      </c>
      <c r="I915" s="36" t="s">
        <v>139</v>
      </c>
    </row>
    <row r="916" spans="2:9">
      <c r="B916" s="136" t="s">
        <v>292</v>
      </c>
      <c r="C916" s="36" t="s">
        <v>139</v>
      </c>
      <c r="D916" s="36" t="s">
        <v>139</v>
      </c>
      <c r="E916" s="36" t="s">
        <v>139</v>
      </c>
      <c r="F916" s="36" t="s">
        <v>139</v>
      </c>
      <c r="G916" s="36" t="s">
        <v>139</v>
      </c>
      <c r="H916" s="36" t="s">
        <v>139</v>
      </c>
      <c r="I916" s="36" t="s">
        <v>139</v>
      </c>
    </row>
    <row r="917" spans="2:9">
      <c r="B917" s="136" t="s">
        <v>293</v>
      </c>
      <c r="C917" s="36" t="s">
        <v>139</v>
      </c>
      <c r="D917" s="36" t="s">
        <v>139</v>
      </c>
      <c r="E917" s="36" t="s">
        <v>139</v>
      </c>
      <c r="F917" s="36" t="s">
        <v>139</v>
      </c>
      <c r="G917" s="36" t="s">
        <v>139</v>
      </c>
      <c r="H917" s="36" t="s">
        <v>139</v>
      </c>
      <c r="I917" s="36" t="s">
        <v>139</v>
      </c>
    </row>
    <row r="918" spans="2:9">
      <c r="B918" s="96" t="s">
        <v>294</v>
      </c>
      <c r="C918" s="36" t="s">
        <v>139</v>
      </c>
      <c r="D918" s="36" t="s">
        <v>139</v>
      </c>
      <c r="E918" s="36" t="s">
        <v>139</v>
      </c>
      <c r="F918" s="36" t="s">
        <v>139</v>
      </c>
      <c r="G918" s="36" t="s">
        <v>139</v>
      </c>
      <c r="H918" s="36" t="s">
        <v>139</v>
      </c>
      <c r="I918" s="36" t="s">
        <v>139</v>
      </c>
    </row>
    <row r="919" spans="2:9" ht="15" thickBot="1">
      <c r="B919" s="133" t="s">
        <v>236</v>
      </c>
      <c r="C919" s="86" t="s">
        <v>139</v>
      </c>
      <c r="D919" s="86" t="s">
        <v>139</v>
      </c>
      <c r="E919" s="86" t="s">
        <v>139</v>
      </c>
      <c r="F919" s="86" t="s">
        <v>139</v>
      </c>
      <c r="G919" s="86" t="s">
        <v>139</v>
      </c>
      <c r="H919" s="86" t="s">
        <v>139</v>
      </c>
      <c r="I919" s="86" t="s">
        <v>139</v>
      </c>
    </row>
    <row r="920" spans="2:9" ht="15" thickTop="1">
      <c r="B920" s="1320" t="s">
        <v>742</v>
      </c>
      <c r="C920" s="1320"/>
      <c r="D920" s="1320"/>
      <c r="E920" s="1320"/>
      <c r="F920" s="1320"/>
      <c r="G920" s="1320"/>
      <c r="H920" s="1320"/>
      <c r="I920" s="1320"/>
    </row>
    <row r="921" spans="2:9">
      <c r="B921" s="1316"/>
      <c r="C921" s="1316"/>
      <c r="D921" s="1316"/>
      <c r="E921" s="1316"/>
      <c r="F921" s="1316"/>
      <c r="G921" s="1316"/>
      <c r="H921" s="1316"/>
      <c r="I921" s="1316"/>
    </row>
    <row r="923" spans="2:9">
      <c r="B923" s="1319" t="s">
        <v>64</v>
      </c>
      <c r="C923" s="1319"/>
      <c r="D923" s="1319"/>
      <c r="E923" s="1319"/>
      <c r="F923" s="1319"/>
      <c r="G923" s="1319"/>
      <c r="H923" s="1319"/>
      <c r="I923" s="1319"/>
    </row>
    <row r="924" spans="2:9">
      <c r="B924" s="13" t="s">
        <v>63</v>
      </c>
    </row>
    <row r="926" spans="2:9">
      <c r="B926" s="1305" t="s">
        <v>389</v>
      </c>
      <c r="C926" s="1328" t="s">
        <v>390</v>
      </c>
      <c r="D926" s="1328" t="s">
        <v>391</v>
      </c>
      <c r="E926" s="1330" t="s">
        <v>392</v>
      </c>
      <c r="F926" s="1328" t="s">
        <v>393</v>
      </c>
      <c r="G926" s="1328" t="s">
        <v>394</v>
      </c>
      <c r="H926" s="1330" t="s">
        <v>395</v>
      </c>
      <c r="I926" s="1330"/>
    </row>
    <row r="927" spans="2:9">
      <c r="B927" s="1306"/>
      <c r="C927" s="1329"/>
      <c r="D927" s="1329"/>
      <c r="E927" s="1329"/>
      <c r="F927" s="1329"/>
      <c r="G927" s="1329"/>
      <c r="H927" s="1329"/>
      <c r="I927" s="1329"/>
    </row>
    <row r="928" spans="2:9">
      <c r="B928" s="360" t="s">
        <v>744</v>
      </c>
      <c r="C928" s="283" t="s">
        <v>409</v>
      </c>
      <c r="D928" s="283" t="s">
        <v>403</v>
      </c>
      <c r="E928" s="283" t="s">
        <v>399</v>
      </c>
      <c r="F928" s="283" t="s">
        <v>413</v>
      </c>
      <c r="G928" s="283" t="s">
        <v>404</v>
      </c>
      <c r="H928" s="283" t="s">
        <v>402</v>
      </c>
      <c r="I928" s="283"/>
    </row>
    <row r="929" spans="2:9">
      <c r="B929" s="361" t="s">
        <v>745</v>
      </c>
      <c r="C929" s="283" t="s">
        <v>409</v>
      </c>
      <c r="D929" s="283" t="s">
        <v>403</v>
      </c>
      <c r="E929" s="283" t="s">
        <v>399</v>
      </c>
      <c r="F929" s="283" t="s">
        <v>413</v>
      </c>
      <c r="G929" s="283" t="s">
        <v>404</v>
      </c>
      <c r="H929" s="283" t="s">
        <v>402</v>
      </c>
      <c r="I929" s="283"/>
    </row>
    <row r="930" spans="2:9">
      <c r="B930" s="361" t="s">
        <v>746</v>
      </c>
      <c r="C930" s="283" t="s">
        <v>397</v>
      </c>
      <c r="D930" s="283" t="s">
        <v>398</v>
      </c>
      <c r="E930" s="283" t="s">
        <v>399</v>
      </c>
      <c r="F930" s="283" t="s">
        <v>400</v>
      </c>
      <c r="G930" s="283" t="s">
        <v>404</v>
      </c>
      <c r="H930" s="283" t="s">
        <v>402</v>
      </c>
      <c r="I930" s="283"/>
    </row>
    <row r="931" spans="2:9">
      <c r="B931" s="361" t="s">
        <v>747</v>
      </c>
      <c r="C931" s="283" t="s">
        <v>397</v>
      </c>
      <c r="D931" s="283" t="s">
        <v>398</v>
      </c>
      <c r="E931" s="283" t="s">
        <v>399</v>
      </c>
      <c r="F931" s="283" t="s">
        <v>400</v>
      </c>
      <c r="G931" s="283" t="s">
        <v>404</v>
      </c>
      <c r="H931" s="283" t="s">
        <v>402</v>
      </c>
      <c r="I931" s="283"/>
    </row>
    <row r="932" spans="2:9" ht="16.2">
      <c r="B932" s="361" t="s">
        <v>748</v>
      </c>
      <c r="C932" s="283" t="s">
        <v>397</v>
      </c>
      <c r="D932" s="283" t="s">
        <v>403</v>
      </c>
      <c r="E932" s="283" t="s">
        <v>399</v>
      </c>
      <c r="F932" s="283" t="s">
        <v>413</v>
      </c>
      <c r="G932" s="283" t="s">
        <v>404</v>
      </c>
      <c r="H932" s="283" t="s">
        <v>402</v>
      </c>
      <c r="I932" s="283"/>
    </row>
    <row r="933" spans="2:9">
      <c r="B933" s="361" t="s">
        <v>749</v>
      </c>
      <c r="C933" s="283" t="s">
        <v>397</v>
      </c>
      <c r="D933" s="283" t="s">
        <v>411</v>
      </c>
      <c r="E933" s="283" t="s">
        <v>399</v>
      </c>
      <c r="F933" s="283" t="s">
        <v>413</v>
      </c>
      <c r="G933" s="283" t="s">
        <v>404</v>
      </c>
      <c r="H933" s="283" t="s">
        <v>402</v>
      </c>
      <c r="I933" s="283"/>
    </row>
    <row r="934" spans="2:9">
      <c r="B934" s="361" t="s">
        <v>750</v>
      </c>
      <c r="C934" s="283" t="s">
        <v>409</v>
      </c>
      <c r="D934" s="283" t="s">
        <v>403</v>
      </c>
      <c r="E934" s="283" t="s">
        <v>399</v>
      </c>
      <c r="F934" s="283" t="s">
        <v>413</v>
      </c>
      <c r="G934" s="283" t="s">
        <v>404</v>
      </c>
      <c r="H934" s="283" t="s">
        <v>402</v>
      </c>
      <c r="I934" s="283"/>
    </row>
    <row r="935" spans="2:9">
      <c r="B935" s="361" t="s">
        <v>751</v>
      </c>
      <c r="C935" s="283" t="s">
        <v>397</v>
      </c>
      <c r="D935" s="283" t="s">
        <v>398</v>
      </c>
      <c r="E935" s="283" t="s">
        <v>399</v>
      </c>
      <c r="F935" s="283" t="s">
        <v>400</v>
      </c>
      <c r="G935" s="283" t="s">
        <v>404</v>
      </c>
      <c r="H935" s="283" t="s">
        <v>402</v>
      </c>
      <c r="I935" s="283"/>
    </row>
    <row r="936" spans="2:9">
      <c r="B936" s="361" t="s">
        <v>752</v>
      </c>
      <c r="C936" s="283" t="s">
        <v>409</v>
      </c>
      <c r="D936" s="283" t="s">
        <v>403</v>
      </c>
      <c r="E936" s="283" t="s">
        <v>399</v>
      </c>
      <c r="F936" s="283" t="s">
        <v>413</v>
      </c>
      <c r="G936" s="283" t="s">
        <v>404</v>
      </c>
      <c r="H936" s="283" t="s">
        <v>402</v>
      </c>
      <c r="I936" s="283"/>
    </row>
    <row r="937" spans="2:9">
      <c r="B937" s="361" t="s">
        <v>753</v>
      </c>
      <c r="C937" s="283" t="s">
        <v>397</v>
      </c>
      <c r="D937" s="283" t="s">
        <v>398</v>
      </c>
      <c r="E937" s="283" t="s">
        <v>399</v>
      </c>
      <c r="F937" s="283" t="s">
        <v>400</v>
      </c>
      <c r="G937" s="283" t="s">
        <v>404</v>
      </c>
      <c r="H937" s="283" t="s">
        <v>402</v>
      </c>
      <c r="I937" s="283"/>
    </row>
    <row r="938" spans="2:9" ht="15" thickBot="1">
      <c r="B938" s="362" t="s">
        <v>754</v>
      </c>
      <c r="C938" s="188" t="s">
        <v>397</v>
      </c>
      <c r="D938" s="188" t="s">
        <v>398</v>
      </c>
      <c r="E938" s="363" t="s">
        <v>399</v>
      </c>
      <c r="F938" s="363" t="s">
        <v>400</v>
      </c>
      <c r="G938" s="363" t="s">
        <v>404</v>
      </c>
      <c r="H938" s="363" t="s">
        <v>402</v>
      </c>
      <c r="I938" s="363"/>
    </row>
    <row r="939" spans="2:9" ht="15" thickTop="1">
      <c r="B939" s="183"/>
      <c r="E939" s="259"/>
      <c r="F939" s="259"/>
      <c r="G939" s="259"/>
      <c r="H939" s="259"/>
      <c r="I939" s="259"/>
    </row>
    <row r="940" spans="2:9">
      <c r="B940" s="1305" t="s">
        <v>389</v>
      </c>
      <c r="C940" s="1328" t="s">
        <v>415</v>
      </c>
      <c r="D940" s="1330" t="s">
        <v>416</v>
      </c>
      <c r="E940" s="1330" t="s">
        <v>417</v>
      </c>
      <c r="F940" s="1330" t="s">
        <v>418</v>
      </c>
      <c r="G940" s="1328" t="s">
        <v>419</v>
      </c>
      <c r="H940" s="1328"/>
      <c r="I940" s="1328"/>
    </row>
    <row r="941" spans="2:9">
      <c r="B941" s="1306"/>
      <c r="C941" s="1329"/>
      <c r="D941" s="1351"/>
      <c r="E941" s="1351"/>
      <c r="F941" s="1351"/>
      <c r="G941" s="246" t="s">
        <v>420</v>
      </c>
      <c r="H941" s="889" t="s">
        <v>421</v>
      </c>
      <c r="I941" s="889"/>
    </row>
    <row r="942" spans="2:9">
      <c r="B942" s="360" t="s">
        <v>744</v>
      </c>
      <c r="C942" s="283" t="s">
        <v>429</v>
      </c>
      <c r="D942" s="364" t="s">
        <v>537</v>
      </c>
      <c r="E942" s="364" t="s">
        <v>639</v>
      </c>
      <c r="F942" s="283"/>
      <c r="G942" s="365" t="s">
        <v>640</v>
      </c>
      <c r="H942" s="366">
        <v>0.875</v>
      </c>
      <c r="I942" s="366"/>
    </row>
    <row r="943" spans="2:9" ht="15.6">
      <c r="B943" s="361" t="s">
        <v>745</v>
      </c>
      <c r="C943" s="283" t="s">
        <v>429</v>
      </c>
      <c r="D943" s="364" t="s">
        <v>139</v>
      </c>
      <c r="E943" s="364" t="s">
        <v>428</v>
      </c>
      <c r="F943" s="283"/>
      <c r="G943" s="365" t="s">
        <v>428</v>
      </c>
      <c r="H943" s="366" t="s">
        <v>755</v>
      </c>
      <c r="I943" s="366"/>
    </row>
    <row r="944" spans="2:9">
      <c r="B944" s="361" t="s">
        <v>746</v>
      </c>
      <c r="C944" s="283" t="s">
        <v>429</v>
      </c>
      <c r="D944" s="364" t="s">
        <v>641</v>
      </c>
      <c r="E944" s="364" t="s">
        <v>641</v>
      </c>
      <c r="F944" s="283" t="s">
        <v>139</v>
      </c>
      <c r="G944" s="365" t="s">
        <v>641</v>
      </c>
      <c r="H944" s="365" t="s">
        <v>641</v>
      </c>
      <c r="I944" s="365"/>
    </row>
    <row r="945" spans="2:9">
      <c r="B945" s="361" t="s">
        <v>747</v>
      </c>
      <c r="C945" s="283" t="s">
        <v>429</v>
      </c>
      <c r="D945" s="364" t="s">
        <v>641</v>
      </c>
      <c r="E945" s="364" t="s">
        <v>641</v>
      </c>
      <c r="F945" s="283" t="s">
        <v>139</v>
      </c>
      <c r="G945" s="365" t="s">
        <v>641</v>
      </c>
      <c r="H945" s="365" t="s">
        <v>641</v>
      </c>
      <c r="I945" s="365"/>
    </row>
    <row r="946" spans="2:9">
      <c r="B946" s="361" t="s">
        <v>756</v>
      </c>
      <c r="C946" s="283" t="s">
        <v>422</v>
      </c>
      <c r="D946" s="364" t="s">
        <v>139</v>
      </c>
      <c r="E946" s="364" t="s">
        <v>642</v>
      </c>
      <c r="F946" s="283"/>
      <c r="G946" s="365" t="s">
        <v>643</v>
      </c>
      <c r="H946" s="365" t="s">
        <v>642</v>
      </c>
      <c r="I946" s="365"/>
    </row>
    <row r="947" spans="2:9">
      <c r="B947" s="361" t="s">
        <v>749</v>
      </c>
      <c r="C947" s="283" t="s">
        <v>422</v>
      </c>
      <c r="D947" s="364" t="s">
        <v>139</v>
      </c>
      <c r="E947" s="364" t="s">
        <v>644</v>
      </c>
      <c r="F947" s="283"/>
      <c r="G947" s="365" t="s">
        <v>643</v>
      </c>
      <c r="H947" s="365" t="s">
        <v>644</v>
      </c>
      <c r="I947" s="365"/>
    </row>
    <row r="948" spans="2:9">
      <c r="B948" s="361" t="s">
        <v>750</v>
      </c>
      <c r="C948" s="283" t="s">
        <v>429</v>
      </c>
      <c r="D948" s="364" t="s">
        <v>537</v>
      </c>
      <c r="E948" s="364" t="s">
        <v>639</v>
      </c>
      <c r="F948" s="283"/>
      <c r="G948" s="365" t="s">
        <v>640</v>
      </c>
      <c r="H948" s="365" t="s">
        <v>641</v>
      </c>
      <c r="I948" s="365"/>
    </row>
    <row r="949" spans="2:9">
      <c r="B949" s="361" t="s">
        <v>751</v>
      </c>
      <c r="C949" s="283" t="s">
        <v>429</v>
      </c>
      <c r="D949" s="364" t="s">
        <v>757</v>
      </c>
      <c r="E949" s="364" t="s">
        <v>641</v>
      </c>
      <c r="F949" s="283"/>
      <c r="G949" s="365" t="s">
        <v>641</v>
      </c>
      <c r="H949" s="365" t="s">
        <v>641</v>
      </c>
      <c r="I949" s="365"/>
    </row>
    <row r="950" spans="2:9" ht="15.6">
      <c r="B950" s="361" t="s">
        <v>752</v>
      </c>
      <c r="C950" s="283" t="s">
        <v>429</v>
      </c>
      <c r="D950" s="364" t="s">
        <v>139</v>
      </c>
      <c r="E950" s="364" t="s">
        <v>428</v>
      </c>
      <c r="F950" s="283"/>
      <c r="G950" s="365" t="s">
        <v>428</v>
      </c>
      <c r="H950" s="366" t="s">
        <v>755</v>
      </c>
      <c r="I950" s="366"/>
    </row>
    <row r="951" spans="2:9">
      <c r="B951" s="361" t="s">
        <v>753</v>
      </c>
      <c r="C951" s="283" t="s">
        <v>429</v>
      </c>
      <c r="D951" s="364" t="s">
        <v>643</v>
      </c>
      <c r="E951" s="364" t="s">
        <v>758</v>
      </c>
      <c r="F951" s="283"/>
      <c r="G951" s="365" t="s">
        <v>643</v>
      </c>
      <c r="H951" s="365" t="s">
        <v>758</v>
      </c>
      <c r="I951" s="365"/>
    </row>
    <row r="952" spans="2:9" ht="15" thickBot="1">
      <c r="B952" s="362" t="s">
        <v>754</v>
      </c>
      <c r="C952" s="188" t="s">
        <v>422</v>
      </c>
      <c r="D952" s="367" t="s">
        <v>758</v>
      </c>
      <c r="E952" s="367" t="s">
        <v>758</v>
      </c>
      <c r="F952" s="363"/>
      <c r="G952" s="368" t="s">
        <v>538</v>
      </c>
      <c r="H952" s="368" t="s">
        <v>758</v>
      </c>
      <c r="I952" s="368"/>
    </row>
    <row r="953" spans="2:9" ht="15" thickTop="1">
      <c r="B953" s="1326" t="s">
        <v>759</v>
      </c>
      <c r="C953" s="1327"/>
      <c r="D953" s="1327"/>
    </row>
    <row r="954" spans="2:9">
      <c r="B954" s="1312" t="s">
        <v>760</v>
      </c>
      <c r="C954" s="1312"/>
      <c r="D954" s="1312"/>
      <c r="E954" s="1312"/>
      <c r="F954" s="1312"/>
      <c r="G954" s="1312"/>
      <c r="H954" s="1312"/>
      <c r="I954" s="1312"/>
    </row>
    <row r="956" spans="2:9">
      <c r="B956" s="1319" t="s">
        <v>72</v>
      </c>
      <c r="C956" s="1319"/>
      <c r="D956" s="1319"/>
      <c r="E956" s="1319"/>
      <c r="F956" s="1319"/>
      <c r="G956" s="1319"/>
      <c r="H956" s="1319"/>
      <c r="I956" s="1319"/>
    </row>
    <row r="957" spans="2:9">
      <c r="B957" s="13" t="s">
        <v>71</v>
      </c>
      <c r="C957" s="235"/>
      <c r="D957" s="235"/>
      <c r="E957" s="235"/>
      <c r="F957" s="235"/>
      <c r="G957" s="235"/>
      <c r="H957" s="235"/>
      <c r="I957" s="235"/>
    </row>
    <row r="959" spans="2:9" ht="24">
      <c r="B959" s="180" t="s">
        <v>389</v>
      </c>
      <c r="C959" s="253" t="s">
        <v>392</v>
      </c>
      <c r="D959" s="253" t="s">
        <v>434</v>
      </c>
      <c r="E959" s="253" t="s">
        <v>435</v>
      </c>
      <c r="F959" s="253" t="s">
        <v>436</v>
      </c>
      <c r="G959" s="253" t="s">
        <v>437</v>
      </c>
      <c r="H959" s="254"/>
      <c r="I959" s="254"/>
    </row>
    <row r="960" spans="2:9">
      <c r="B960" s="369" t="s">
        <v>761</v>
      </c>
      <c r="C960" s="187" t="s">
        <v>399</v>
      </c>
      <c r="D960" s="187" t="s">
        <v>404</v>
      </c>
      <c r="E960" s="187" t="s">
        <v>438</v>
      </c>
      <c r="F960" s="187" t="s">
        <v>645</v>
      </c>
      <c r="G960" s="187" t="s">
        <v>439</v>
      </c>
      <c r="H960" s="254"/>
      <c r="I960" s="254"/>
    </row>
    <row r="961" spans="2:9" ht="16.2">
      <c r="B961" s="369" t="s">
        <v>762</v>
      </c>
      <c r="C961" s="187" t="s">
        <v>399</v>
      </c>
      <c r="D961" s="187" t="s">
        <v>404</v>
      </c>
      <c r="E961" s="187" t="s">
        <v>438</v>
      </c>
      <c r="F961" s="187" t="s">
        <v>646</v>
      </c>
      <c r="G961" s="187" t="s">
        <v>439</v>
      </c>
      <c r="H961" s="254"/>
      <c r="I961" s="254"/>
    </row>
    <row r="962" spans="2:9">
      <c r="B962" s="369" t="s">
        <v>763</v>
      </c>
      <c r="C962" s="187" t="s">
        <v>469</v>
      </c>
      <c r="D962" s="187" t="s">
        <v>404</v>
      </c>
      <c r="E962" s="187" t="s">
        <v>438</v>
      </c>
      <c r="F962" s="187" t="s">
        <v>647</v>
      </c>
      <c r="G962" s="187" t="s">
        <v>648</v>
      </c>
      <c r="H962" s="254"/>
      <c r="I962" s="254"/>
    </row>
    <row r="963" spans="2:9" ht="15" thickBot="1">
      <c r="B963" s="369" t="s">
        <v>764</v>
      </c>
      <c r="C963" s="370" t="s">
        <v>399</v>
      </c>
      <c r="D963" s="188" t="s">
        <v>404</v>
      </c>
      <c r="E963" s="188" t="s">
        <v>438</v>
      </c>
      <c r="F963" s="188" t="s">
        <v>646</v>
      </c>
      <c r="G963" s="188" t="s">
        <v>439</v>
      </c>
      <c r="H963" s="371"/>
      <c r="I963" s="371"/>
    </row>
    <row r="964" spans="2:9" ht="15" thickTop="1">
      <c r="B964" s="264" t="s">
        <v>765</v>
      </c>
      <c r="C964" s="254"/>
      <c r="D964" s="254"/>
      <c r="E964" s="254"/>
      <c r="F964" s="254"/>
      <c r="G964" s="254"/>
      <c r="H964" s="254"/>
      <c r="I964" s="254"/>
    </row>
    <row r="965" spans="2:9">
      <c r="B965" s="1312" t="s">
        <v>766</v>
      </c>
      <c r="C965" s="1312"/>
      <c r="D965" s="1312"/>
      <c r="E965" s="1312"/>
      <c r="F965" s="1312"/>
      <c r="G965" s="1312"/>
      <c r="H965" s="1312"/>
      <c r="I965" s="1312"/>
    </row>
    <row r="966" spans="2:9">
      <c r="C966" s="259"/>
      <c r="D966" s="259"/>
      <c r="E966" s="259"/>
      <c r="F966" s="259"/>
      <c r="G966" s="259"/>
      <c r="H966" s="259"/>
      <c r="I966" s="259"/>
    </row>
    <row r="967" spans="2:9">
      <c r="B967" s="1319" t="s">
        <v>83</v>
      </c>
      <c r="C967" s="1319"/>
      <c r="D967" s="1319"/>
      <c r="E967" s="1319"/>
      <c r="F967" s="1319"/>
      <c r="G967" s="1319"/>
      <c r="H967" s="1319"/>
      <c r="I967" s="1319"/>
    </row>
    <row r="968" spans="2:9">
      <c r="B968" s="13" t="s">
        <v>82</v>
      </c>
      <c r="C968" s="259"/>
      <c r="D968" s="259"/>
      <c r="E968" s="259"/>
      <c r="F968" s="259"/>
      <c r="G968" s="259"/>
      <c r="H968" s="259"/>
      <c r="I968" s="259"/>
    </row>
    <row r="969" spans="2:9">
      <c r="C969" s="259"/>
      <c r="D969" s="259"/>
      <c r="E969" s="259"/>
      <c r="F969" s="259"/>
      <c r="G969" s="259"/>
      <c r="H969" s="259"/>
      <c r="I969" s="259"/>
    </row>
    <row r="970" spans="2:9">
      <c r="B970" s="1305" t="s">
        <v>444</v>
      </c>
      <c r="C970" s="1330" t="s">
        <v>445</v>
      </c>
      <c r="D970" s="1330" t="s">
        <v>392</v>
      </c>
      <c r="E970" s="1330" t="s">
        <v>446</v>
      </c>
      <c r="F970" s="1330" t="s">
        <v>447</v>
      </c>
      <c r="G970" s="1330" t="s">
        <v>448</v>
      </c>
      <c r="H970" s="1330" t="s">
        <v>449</v>
      </c>
      <c r="I970" s="1330"/>
    </row>
    <row r="971" spans="2:9">
      <c r="B971" s="1306"/>
      <c r="C971" s="1329"/>
      <c r="D971" s="1329"/>
      <c r="E971" s="1329"/>
      <c r="F971" s="1329"/>
      <c r="G971" s="1329"/>
      <c r="H971" s="1329"/>
      <c r="I971" s="1329"/>
    </row>
    <row r="972" spans="2:9" ht="15" thickBot="1">
      <c r="B972" s="372" t="s">
        <v>767</v>
      </c>
      <c r="C972" s="373" t="s">
        <v>539</v>
      </c>
      <c r="D972" s="373" t="s">
        <v>469</v>
      </c>
      <c r="E972" s="373" t="s">
        <v>439</v>
      </c>
      <c r="F972" s="118" t="s">
        <v>139</v>
      </c>
      <c r="G972" s="118" t="s">
        <v>139</v>
      </c>
      <c r="H972" s="118" t="s">
        <v>139</v>
      </c>
      <c r="I972" s="118"/>
    </row>
    <row r="973" spans="2:9" ht="15" thickTop="1">
      <c r="B973" s="183"/>
      <c r="C973" s="374"/>
      <c r="D973" s="259"/>
      <c r="E973" s="259"/>
      <c r="F973" s="259"/>
      <c r="G973" s="259"/>
      <c r="H973" s="259"/>
      <c r="I973" s="259"/>
    </row>
    <row r="974" spans="2:9">
      <c r="B974" s="1305" t="s">
        <v>444</v>
      </c>
      <c r="C974" s="1330" t="s">
        <v>456</v>
      </c>
      <c r="D974" s="1330" t="s">
        <v>457</v>
      </c>
      <c r="E974" s="1330" t="s">
        <v>458</v>
      </c>
      <c r="F974" s="1330" t="s">
        <v>459</v>
      </c>
      <c r="G974" s="1352"/>
      <c r="H974" s="1352"/>
      <c r="I974" s="1352"/>
    </row>
    <row r="975" spans="2:9">
      <c r="B975" s="1306"/>
      <c r="C975" s="1329"/>
      <c r="D975" s="1329"/>
      <c r="E975" s="1329"/>
      <c r="F975" s="1329"/>
      <c r="G975" s="1353"/>
      <c r="H975" s="1353"/>
      <c r="I975" s="1353"/>
    </row>
    <row r="976" spans="2:9" ht="15" thickBot="1">
      <c r="B976" s="372" t="s">
        <v>767</v>
      </c>
      <c r="C976" s="118" t="s">
        <v>139</v>
      </c>
      <c r="D976" s="118" t="s">
        <v>139</v>
      </c>
      <c r="E976" s="118" t="s">
        <v>139</v>
      </c>
      <c r="F976" s="118" t="s">
        <v>139</v>
      </c>
      <c r="G976" s="375"/>
      <c r="H976" s="375"/>
      <c r="I976" s="375"/>
    </row>
    <row r="977" spans="2:9" ht="15" thickTop="1">
      <c r="B977" s="260" t="s">
        <v>667</v>
      </c>
    </row>
    <row r="978" spans="2:9">
      <c r="C978" s="259"/>
      <c r="D978" s="259"/>
      <c r="E978" s="259"/>
      <c r="F978" s="259"/>
      <c r="G978" s="259"/>
      <c r="H978" s="259"/>
      <c r="I978" s="259"/>
    </row>
    <row r="979" spans="2:9">
      <c r="B979" s="1319" t="s">
        <v>92</v>
      </c>
      <c r="C979" s="1319"/>
      <c r="D979" s="1319"/>
      <c r="E979" s="1319"/>
      <c r="F979" s="1319"/>
      <c r="G979" s="1319"/>
      <c r="H979" s="1319"/>
      <c r="I979" s="1319"/>
    </row>
    <row r="980" spans="2:9">
      <c r="B980" s="13" t="s">
        <v>91</v>
      </c>
      <c r="C980" s="259"/>
      <c r="D980" s="259"/>
      <c r="E980" s="259"/>
      <c r="F980" s="259"/>
      <c r="G980" s="259"/>
      <c r="H980" s="259"/>
      <c r="I980" s="259"/>
    </row>
    <row r="981" spans="2:9">
      <c r="C981" s="259"/>
      <c r="D981" s="259"/>
      <c r="E981" s="259"/>
      <c r="F981" s="259"/>
      <c r="G981" s="259"/>
      <c r="H981" s="259"/>
      <c r="I981" s="259"/>
    </row>
    <row r="982" spans="2:9">
      <c r="B982" s="1305" t="s">
        <v>389</v>
      </c>
      <c r="C982" s="1330" t="s">
        <v>464</v>
      </c>
      <c r="D982" s="1330" t="s">
        <v>392</v>
      </c>
      <c r="E982" s="1330" t="s">
        <v>465</v>
      </c>
      <c r="F982" s="1330" t="s">
        <v>466</v>
      </c>
      <c r="G982" s="1330" t="s">
        <v>467</v>
      </c>
      <c r="H982" s="1330" t="s">
        <v>468</v>
      </c>
      <c r="I982" s="1330"/>
    </row>
    <row r="983" spans="2:9">
      <c r="B983" s="1306"/>
      <c r="C983" s="1329"/>
      <c r="D983" s="1329"/>
      <c r="E983" s="1329"/>
      <c r="F983" s="1329"/>
      <c r="G983" s="1329"/>
      <c r="H983" s="1329"/>
      <c r="I983" s="1329"/>
    </row>
    <row r="984" spans="2:9" ht="16.8" thickBot="1">
      <c r="B984" s="376" t="s">
        <v>768</v>
      </c>
      <c r="C984" s="373" t="s">
        <v>649</v>
      </c>
      <c r="D984" s="373" t="s">
        <v>650</v>
      </c>
      <c r="E984" s="373" t="s">
        <v>651</v>
      </c>
      <c r="F984" s="377" t="s">
        <v>428</v>
      </c>
      <c r="G984" s="373">
        <v>4</v>
      </c>
      <c r="H984" s="373" t="s">
        <v>401</v>
      </c>
      <c r="I984" s="373"/>
    </row>
    <row r="985" spans="2:9" ht="15" thickTop="1">
      <c r="B985" s="293"/>
      <c r="C985" s="378"/>
    </row>
    <row r="986" spans="2:9">
      <c r="B986" s="1305" t="s">
        <v>389</v>
      </c>
      <c r="C986" s="1330" t="s">
        <v>471</v>
      </c>
      <c r="D986" s="1330" t="s">
        <v>472</v>
      </c>
      <c r="E986" s="1330" t="s">
        <v>473</v>
      </c>
      <c r="F986" s="1330" t="s">
        <v>458</v>
      </c>
      <c r="G986" s="1352"/>
      <c r="H986" s="1352"/>
      <c r="I986" s="1352"/>
    </row>
    <row r="987" spans="2:9">
      <c r="B987" s="1306"/>
      <c r="C987" s="1329"/>
      <c r="D987" s="1329"/>
      <c r="E987" s="1329"/>
      <c r="F987" s="1329"/>
      <c r="G987" s="1353"/>
      <c r="H987" s="1353"/>
      <c r="I987" s="1353"/>
    </row>
    <row r="988" spans="2:9" ht="16.8" thickBot="1">
      <c r="B988" s="376" t="s">
        <v>768</v>
      </c>
      <c r="C988" s="373" t="s">
        <v>769</v>
      </c>
      <c r="D988" s="373" t="s">
        <v>629</v>
      </c>
      <c r="E988" s="373" t="s">
        <v>770</v>
      </c>
      <c r="F988" s="373" t="s">
        <v>399</v>
      </c>
      <c r="G988" s="259"/>
      <c r="H988" s="259"/>
      <c r="I988" s="259"/>
    </row>
    <row r="989" spans="2:9" ht="15" thickTop="1">
      <c r="B989" s="258" t="s">
        <v>731</v>
      </c>
      <c r="C989" s="259"/>
      <c r="D989" s="259"/>
      <c r="E989" s="259"/>
      <c r="F989" s="259"/>
      <c r="G989" s="259"/>
      <c r="H989" s="259"/>
      <c r="I989" s="259"/>
    </row>
  </sheetData>
  <mergeCells count="115">
    <mergeCell ref="B986:B987"/>
    <mergeCell ref="C986:C987"/>
    <mergeCell ref="D986:D987"/>
    <mergeCell ref="E986:E987"/>
    <mergeCell ref="F986:F987"/>
    <mergeCell ref="G986:G987"/>
    <mergeCell ref="H986:H987"/>
    <mergeCell ref="I986:I987"/>
    <mergeCell ref="B979:I979"/>
    <mergeCell ref="B982:B983"/>
    <mergeCell ref="C982:C983"/>
    <mergeCell ref="D982:D983"/>
    <mergeCell ref="E982:E983"/>
    <mergeCell ref="F982:F983"/>
    <mergeCell ref="G982:G983"/>
    <mergeCell ref="G970:G971"/>
    <mergeCell ref="B974:B975"/>
    <mergeCell ref="C974:C975"/>
    <mergeCell ref="D974:D975"/>
    <mergeCell ref="E974:E975"/>
    <mergeCell ref="F974:F975"/>
    <mergeCell ref="G974:G975"/>
    <mergeCell ref="H970:H971"/>
    <mergeCell ref="H974:H975"/>
    <mergeCell ref="H982:H983"/>
    <mergeCell ref="I970:I971"/>
    <mergeCell ref="I974:I975"/>
    <mergeCell ref="I982:I983"/>
    <mergeCell ref="B953:D953"/>
    <mergeCell ref="B954:I954"/>
    <mergeCell ref="B956:I956"/>
    <mergeCell ref="B965:I965"/>
    <mergeCell ref="B967:I967"/>
    <mergeCell ref="B970:B971"/>
    <mergeCell ref="C970:C971"/>
    <mergeCell ref="D970:D971"/>
    <mergeCell ref="E970:E971"/>
    <mergeCell ref="F970:F971"/>
    <mergeCell ref="B940:B941"/>
    <mergeCell ref="C940:C941"/>
    <mergeCell ref="D940:D941"/>
    <mergeCell ref="E940:E941"/>
    <mergeCell ref="F940:F941"/>
    <mergeCell ref="G940:I940"/>
    <mergeCell ref="B920:I920"/>
    <mergeCell ref="B921:I921"/>
    <mergeCell ref="B923:I923"/>
    <mergeCell ref="B926:B927"/>
    <mergeCell ref="C926:C927"/>
    <mergeCell ref="D926:D927"/>
    <mergeCell ref="E926:E927"/>
    <mergeCell ref="F926:F927"/>
    <mergeCell ref="G926:G927"/>
    <mergeCell ref="H926:H927"/>
    <mergeCell ref="I926:I927"/>
    <mergeCell ref="B823:I823"/>
    <mergeCell ref="B843:I843"/>
    <mergeCell ref="B845:I845"/>
    <mergeCell ref="B881:I881"/>
    <mergeCell ref="B882:I882"/>
    <mergeCell ref="B884:I884"/>
    <mergeCell ref="B749:I749"/>
    <mergeCell ref="B797:I797"/>
    <mergeCell ref="B798:I798"/>
    <mergeCell ref="B800:I800"/>
    <mergeCell ref="B820:I820"/>
    <mergeCell ref="B821:I821"/>
    <mergeCell ref="B563:I563"/>
    <mergeCell ref="B653:I653"/>
    <mergeCell ref="B654:I654"/>
    <mergeCell ref="B656:I656"/>
    <mergeCell ref="B746:I746"/>
    <mergeCell ref="B747:I747"/>
    <mergeCell ref="B506:I506"/>
    <mergeCell ref="B531:I531"/>
    <mergeCell ref="B532:I532"/>
    <mergeCell ref="B534:I534"/>
    <mergeCell ref="B560:I560"/>
    <mergeCell ref="B561:I561"/>
    <mergeCell ref="B476:I476"/>
    <mergeCell ref="B478:I478"/>
    <mergeCell ref="B503:I503"/>
    <mergeCell ref="B504:I504"/>
    <mergeCell ref="B422:I422"/>
    <mergeCell ref="B451:I451"/>
    <mergeCell ref="B453:I453"/>
    <mergeCell ref="B465:I465"/>
    <mergeCell ref="B466:I466"/>
    <mergeCell ref="B368:I368"/>
    <mergeCell ref="B420:I420"/>
    <mergeCell ref="B215:I215"/>
    <mergeCell ref="B217:I217"/>
    <mergeCell ref="B285:I285"/>
    <mergeCell ref="B286:I286"/>
    <mergeCell ref="B288:I288"/>
    <mergeCell ref="B468:I468"/>
    <mergeCell ref="B475:I475"/>
    <mergeCell ref="B147:I147"/>
    <mergeCell ref="B34:I34"/>
    <mergeCell ref="B49:I49"/>
    <mergeCell ref="B51:I51"/>
    <mergeCell ref="B80:I80"/>
    <mergeCell ref="B83:I83"/>
    <mergeCell ref="B312:I312"/>
    <mergeCell ref="B314:I314"/>
    <mergeCell ref="B366:I366"/>
    <mergeCell ref="B2:I2"/>
    <mergeCell ref="B13:I13"/>
    <mergeCell ref="B15:I15"/>
    <mergeCell ref="B31:I31"/>
    <mergeCell ref="B110:I110"/>
    <mergeCell ref="B111:I111"/>
    <mergeCell ref="B113:I113"/>
    <mergeCell ref="B144:I144"/>
    <mergeCell ref="B145:I14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J761"/>
  <sheetViews>
    <sheetView view="pageBreakPreview" topLeftCell="A744" zoomScale="70" zoomScaleNormal="100" zoomScaleSheetLayoutView="70" workbookViewId="0">
      <selection activeCell="A762" sqref="A762"/>
    </sheetView>
  </sheetViews>
  <sheetFormatPr baseColWidth="10" defaultRowHeight="14.4"/>
  <cols>
    <col min="1" max="1" width="5.6640625" customWidth="1"/>
    <col min="2" max="2" width="47.5546875" style="14" customWidth="1"/>
    <col min="3" max="9" width="13.33203125" style="203" customWidth="1"/>
  </cols>
  <sheetData>
    <row r="2" spans="2:9">
      <c r="B2" s="1319" t="s">
        <v>6</v>
      </c>
      <c r="C2" s="1319"/>
      <c r="D2" s="1319"/>
      <c r="E2" s="1319"/>
      <c r="F2" s="1319"/>
      <c r="G2" s="1319"/>
      <c r="H2" s="1319"/>
      <c r="I2" s="1319"/>
    </row>
    <row r="3" spans="2:9">
      <c r="B3" s="13" t="s">
        <v>5</v>
      </c>
      <c r="C3" s="179"/>
      <c r="D3" s="179"/>
      <c r="E3" s="179"/>
      <c r="F3" s="179"/>
      <c r="G3" s="179"/>
      <c r="H3" s="179"/>
      <c r="I3" s="179"/>
    </row>
    <row r="4" spans="2:9">
      <c r="B4" s="15"/>
    </row>
    <row r="5" spans="2:9">
      <c r="B5" s="16"/>
      <c r="C5" s="17">
        <v>2014</v>
      </c>
      <c r="D5" s="17">
        <v>2015</v>
      </c>
      <c r="E5" s="17">
        <v>2016</v>
      </c>
      <c r="F5" s="17">
        <v>2017</v>
      </c>
      <c r="G5" s="17">
        <v>2018</v>
      </c>
      <c r="H5" s="17">
        <v>2019</v>
      </c>
      <c r="I5" s="17">
        <v>2020</v>
      </c>
    </row>
    <row r="6" spans="2:9">
      <c r="B6" s="18" t="s">
        <v>482</v>
      </c>
      <c r="C6" s="29">
        <v>157</v>
      </c>
      <c r="D6" s="29">
        <v>159</v>
      </c>
      <c r="E6" s="29">
        <v>160</v>
      </c>
      <c r="F6" s="29">
        <v>160</v>
      </c>
      <c r="G6" s="29">
        <v>159</v>
      </c>
      <c r="H6" s="29">
        <v>156</v>
      </c>
      <c r="I6" s="29">
        <v>153.66999999999999</v>
      </c>
    </row>
    <row r="7" spans="2:9">
      <c r="B7" s="18" t="s">
        <v>112</v>
      </c>
      <c r="C7" s="1129">
        <v>3158.3798882681563</v>
      </c>
      <c r="D7" s="1129">
        <v>3151.8994413407818</v>
      </c>
      <c r="E7" s="1129">
        <v>3122.2905027932957</v>
      </c>
      <c r="F7" s="1129">
        <v>3116.5921787709494</v>
      </c>
      <c r="G7" s="1129">
        <v>3127.9329608938547</v>
      </c>
      <c r="H7" s="1129">
        <v>3102.9050279329608</v>
      </c>
      <c r="I7" s="1129">
        <v>3580.2793296089385</v>
      </c>
    </row>
    <row r="8" spans="2:9">
      <c r="B8" s="18" t="s">
        <v>475</v>
      </c>
      <c r="C8" s="29">
        <f>C7/C6*1000</f>
        <v>20117.069352026472</v>
      </c>
      <c r="D8" s="29">
        <f t="shared" ref="D8:H8" si="0">D7/D6*1000</f>
        <v>19823.266926671582</v>
      </c>
      <c r="E8" s="29">
        <f t="shared" si="0"/>
        <v>19514.315642458096</v>
      </c>
      <c r="F8" s="29">
        <f t="shared" si="0"/>
        <v>19478.701117318433</v>
      </c>
      <c r="G8" s="29">
        <f t="shared" si="0"/>
        <v>19672.53434524437</v>
      </c>
      <c r="H8" s="29">
        <f t="shared" si="0"/>
        <v>19890.416845724107</v>
      </c>
      <c r="I8" s="29">
        <f>I7/I6*1000</f>
        <v>23298.492416274737</v>
      </c>
    </row>
    <row r="9" spans="2:9">
      <c r="B9" s="18" t="s">
        <v>483</v>
      </c>
      <c r="C9" s="1259">
        <v>1.5</v>
      </c>
      <c r="D9" s="1259">
        <v>-0.5</v>
      </c>
      <c r="E9" s="1259">
        <v>0</v>
      </c>
      <c r="F9" s="1259">
        <v>1.6</v>
      </c>
      <c r="G9" s="1259">
        <v>2.6</v>
      </c>
      <c r="H9" s="1259">
        <v>2.6</v>
      </c>
      <c r="I9" s="1259">
        <v>2.1999999999999997</v>
      </c>
    </row>
    <row r="10" spans="2:9" ht="16.2">
      <c r="B10" s="18" t="s">
        <v>777</v>
      </c>
      <c r="I10" s="203">
        <v>1.79</v>
      </c>
    </row>
    <row r="11" spans="2:9">
      <c r="B11" s="21" t="s">
        <v>485</v>
      </c>
      <c r="C11" s="203">
        <v>1.79</v>
      </c>
      <c r="D11" s="203">
        <v>1.79</v>
      </c>
      <c r="E11" s="203">
        <v>1.79</v>
      </c>
      <c r="F11" s="203">
        <v>1.79</v>
      </c>
      <c r="G11" s="203">
        <v>1.79</v>
      </c>
      <c r="H11" s="203">
        <v>1.79</v>
      </c>
      <c r="I11" s="203">
        <v>1.79</v>
      </c>
    </row>
    <row r="12" spans="2:9" ht="15" thickBot="1">
      <c r="B12" s="22" t="s">
        <v>114</v>
      </c>
      <c r="C12" s="203">
        <v>1.79</v>
      </c>
      <c r="D12" s="203">
        <v>1.79</v>
      </c>
      <c r="E12" s="203">
        <v>1.79</v>
      </c>
      <c r="F12" s="203">
        <v>1.79</v>
      </c>
      <c r="G12" s="203">
        <v>1.79</v>
      </c>
      <c r="H12" s="203">
        <v>1.79</v>
      </c>
      <c r="I12" s="203">
        <v>1.79</v>
      </c>
    </row>
    <row r="13" spans="2:9" ht="15" thickTop="1">
      <c r="B13" s="1313" t="s">
        <v>778</v>
      </c>
      <c r="C13" s="1313"/>
      <c r="D13" s="1313"/>
      <c r="E13" s="1313"/>
      <c r="F13" s="1313"/>
      <c r="G13" s="1313"/>
      <c r="H13" s="1313"/>
      <c r="I13" s="1313"/>
    </row>
    <row r="14" spans="2:9" s="1253" customFormat="1">
      <c r="B14" s="1254"/>
      <c r="C14" s="1254"/>
      <c r="D14" s="1254"/>
      <c r="E14" s="1254"/>
      <c r="F14" s="1254"/>
      <c r="G14" s="1254"/>
      <c r="H14" s="1254"/>
      <c r="I14" s="1254"/>
    </row>
    <row r="15" spans="2:9" s="1253" customFormat="1">
      <c r="B15" s="1261" t="s">
        <v>1697</v>
      </c>
    </row>
    <row r="16" spans="2:9" s="1253" customFormat="1">
      <c r="B16" s="1254"/>
      <c r="C16" s="1254"/>
      <c r="D16" s="1254"/>
      <c r="E16" s="1254"/>
      <c r="F16" s="1254"/>
      <c r="G16" s="1254"/>
      <c r="H16" s="1254"/>
      <c r="I16" s="1254"/>
    </row>
    <row r="17" spans="2:10" s="1253" customFormat="1">
      <c r="B17" s="1255"/>
      <c r="C17" s="1260">
        <v>2014</v>
      </c>
      <c r="D17" s="1260">
        <v>2015</v>
      </c>
      <c r="E17" s="1260">
        <v>2016</v>
      </c>
      <c r="F17" s="1260">
        <v>2017</v>
      </c>
      <c r="G17" s="1260">
        <v>2018</v>
      </c>
      <c r="H17" s="1260">
        <v>2019</v>
      </c>
      <c r="I17" s="1260">
        <v>2020</v>
      </c>
    </row>
    <row r="18" spans="2:10" s="1253" customFormat="1">
      <c r="B18" s="1254" t="s">
        <v>482</v>
      </c>
      <c r="C18" s="1259">
        <v>37.130000000000003</v>
      </c>
      <c r="D18" s="1259">
        <v>39.409999999999997</v>
      </c>
      <c r="E18" s="1259">
        <v>40.54</v>
      </c>
      <c r="F18" s="1259">
        <v>40.61</v>
      </c>
      <c r="G18" s="1259">
        <v>41.18</v>
      </c>
      <c r="H18" s="1259">
        <v>42.04</v>
      </c>
      <c r="I18" s="1259">
        <v>42.58</v>
      </c>
    </row>
    <row r="19" spans="2:10" s="1253" customFormat="1">
      <c r="B19" s="1254" t="s">
        <v>112</v>
      </c>
      <c r="C19" s="1259">
        <v>1245.2</v>
      </c>
      <c r="D19" s="1259">
        <v>1253.3</v>
      </c>
      <c r="E19" s="1259">
        <v>1263.5</v>
      </c>
      <c r="F19" s="1259">
        <v>1191.5999999999999</v>
      </c>
      <c r="G19" s="1259">
        <v>1185.4000000000001</v>
      </c>
      <c r="H19" s="1259">
        <v>1287.3</v>
      </c>
      <c r="I19" s="1259">
        <v>1007.98</v>
      </c>
    </row>
    <row r="20" spans="2:10" s="1253" customFormat="1">
      <c r="B20" s="1254" t="s">
        <v>475</v>
      </c>
      <c r="C20" s="1259">
        <f t="shared" ref="C20:H20" si="1">C19/C18*1000</f>
        <v>33536.224077565304</v>
      </c>
      <c r="D20" s="1259">
        <f t="shared" si="1"/>
        <v>31801.573204770364</v>
      </c>
      <c r="E20" s="1259">
        <f t="shared" si="1"/>
        <v>31166.7488899852</v>
      </c>
      <c r="F20" s="1259">
        <f t="shared" si="1"/>
        <v>29342.526471312482</v>
      </c>
      <c r="G20" s="1259">
        <f t="shared" si="1"/>
        <v>28785.818358426422</v>
      </c>
      <c r="H20" s="1259">
        <f t="shared" si="1"/>
        <v>30620.837297811609</v>
      </c>
      <c r="I20" s="1259">
        <f>I19/I18*1000</f>
        <v>23672.616251761388</v>
      </c>
    </row>
    <row r="21" spans="2:10" s="1253" customFormat="1">
      <c r="B21" s="1254" t="s">
        <v>483</v>
      </c>
      <c r="C21" s="203">
        <v>1.9</v>
      </c>
      <c r="D21" s="203">
        <v>0.3</v>
      </c>
      <c r="E21" s="203">
        <v>0.1</v>
      </c>
      <c r="F21" s="203">
        <v>2.2000000000000002</v>
      </c>
      <c r="G21" s="203">
        <v>2.7</v>
      </c>
      <c r="H21" s="203">
        <v>0.4</v>
      </c>
      <c r="I21" s="203">
        <v>0.7</v>
      </c>
    </row>
    <row r="22" spans="2:10" s="1253" customFormat="1">
      <c r="B22" s="1254" t="s">
        <v>1698</v>
      </c>
      <c r="C22" s="1259">
        <v>1.79</v>
      </c>
      <c r="D22" s="1259">
        <v>1.79</v>
      </c>
      <c r="E22" s="1259">
        <v>1.79</v>
      </c>
      <c r="F22" s="1259">
        <v>1.79</v>
      </c>
      <c r="G22" s="1259">
        <v>1.79</v>
      </c>
      <c r="H22" s="1259">
        <v>1.79</v>
      </c>
      <c r="I22" s="1259">
        <v>1.79</v>
      </c>
    </row>
    <row r="23" spans="2:10" s="1253" customFormat="1">
      <c r="B23" s="1256" t="s">
        <v>485</v>
      </c>
      <c r="C23" s="1254" t="s">
        <v>637</v>
      </c>
      <c r="D23" s="1254" t="s">
        <v>637</v>
      </c>
      <c r="E23" s="1254" t="s">
        <v>637</v>
      </c>
      <c r="F23" s="1254" t="s">
        <v>637</v>
      </c>
      <c r="G23" s="1254" t="s">
        <v>637</v>
      </c>
      <c r="H23" s="1254" t="s">
        <v>637</v>
      </c>
      <c r="I23" s="1254" t="s">
        <v>637</v>
      </c>
      <c r="J23" s="1253" t="s">
        <v>637</v>
      </c>
    </row>
    <row r="24" spans="2:10" s="1253" customFormat="1" ht="15" thickBot="1">
      <c r="B24" s="1257" t="s">
        <v>114</v>
      </c>
      <c r="C24" s="1258" t="s">
        <v>637</v>
      </c>
      <c r="D24" s="1258" t="s">
        <v>637</v>
      </c>
      <c r="E24" s="1258" t="s">
        <v>637</v>
      </c>
      <c r="F24" s="1258" t="s">
        <v>637</v>
      </c>
      <c r="G24" s="1258" t="s">
        <v>637</v>
      </c>
      <c r="H24" s="1258" t="s">
        <v>637</v>
      </c>
      <c r="I24" s="1258" t="s">
        <v>637</v>
      </c>
      <c r="J24" s="1253" t="s">
        <v>637</v>
      </c>
    </row>
    <row r="25" spans="2:10" s="1253" customFormat="1" ht="15" thickTop="1">
      <c r="B25" s="1254" t="s">
        <v>778</v>
      </c>
      <c r="C25" s="1254"/>
      <c r="D25" s="1254"/>
      <c r="E25" s="1254"/>
      <c r="F25" s="1254"/>
      <c r="G25" s="1254"/>
      <c r="H25" s="1254"/>
      <c r="I25" s="1254"/>
    </row>
    <row r="26" spans="2:10" s="1253" customFormat="1">
      <c r="B26" s="1254"/>
    </row>
    <row r="27" spans="2:10">
      <c r="B27" s="18"/>
    </row>
    <row r="28" spans="2:10">
      <c r="B28" s="1319" t="s">
        <v>8</v>
      </c>
      <c r="C28" s="1319"/>
      <c r="D28" s="1319"/>
      <c r="E28" s="1319"/>
      <c r="F28" s="1319"/>
      <c r="G28" s="1319"/>
      <c r="H28" s="1319"/>
      <c r="I28" s="1319"/>
    </row>
    <row r="29" spans="2:10">
      <c r="B29" s="13" t="s">
        <v>7</v>
      </c>
    </row>
    <row r="30" spans="2:10">
      <c r="B30" s="26" t="s">
        <v>115</v>
      </c>
    </row>
    <row r="31" spans="2:10">
      <c r="B31" s="27"/>
    </row>
    <row r="32" spans="2:10">
      <c r="B32" s="16"/>
      <c r="C32" s="17">
        <v>2014</v>
      </c>
      <c r="D32" s="17">
        <v>2015</v>
      </c>
      <c r="E32" s="17">
        <v>2016</v>
      </c>
      <c r="F32" s="17">
        <v>2017</v>
      </c>
      <c r="G32" s="17">
        <v>2018</v>
      </c>
      <c r="H32" s="17">
        <v>2019</v>
      </c>
      <c r="I32" s="17">
        <v>2020</v>
      </c>
    </row>
    <row r="33" spans="2:9">
      <c r="B33" s="28" t="s">
        <v>116</v>
      </c>
      <c r="C33" s="36">
        <v>243.43575418994413</v>
      </c>
      <c r="D33" s="36">
        <v>254.79776536312849</v>
      </c>
      <c r="E33" s="36">
        <v>208.88268156424579</v>
      </c>
      <c r="F33" s="36">
        <v>216.98324022346367</v>
      </c>
      <c r="G33" s="36">
        <v>219.32960893854749</v>
      </c>
      <c r="H33" s="36">
        <v>218.77094972067039</v>
      </c>
      <c r="I33" s="36">
        <f>424.2/I11</f>
        <v>236.98324022346367</v>
      </c>
    </row>
    <row r="34" spans="2:9">
      <c r="B34" s="30" t="s">
        <v>117</v>
      </c>
      <c r="C34" s="36">
        <v>1839.7558659217875</v>
      </c>
      <c r="D34" s="36">
        <v>1810.8620111731841</v>
      </c>
      <c r="E34" s="36">
        <v>1843.3519553072626</v>
      </c>
      <c r="F34" s="36">
        <v>2193.2960893854747</v>
      </c>
      <c r="G34" s="36">
        <v>2187.7094972067039</v>
      </c>
      <c r="H34" s="36">
        <v>2352.2905027932961</v>
      </c>
      <c r="I34" s="36">
        <f>4069.3/I11</f>
        <v>2273.3519553072624</v>
      </c>
    </row>
    <row r="35" spans="2:9">
      <c r="B35" s="31" t="s">
        <v>118</v>
      </c>
      <c r="C35" s="36"/>
      <c r="D35" s="36"/>
      <c r="E35" s="36"/>
      <c r="F35" s="36"/>
      <c r="G35" s="36"/>
      <c r="H35" s="36"/>
      <c r="I35" s="36"/>
    </row>
    <row r="36" spans="2:9">
      <c r="B36" s="32" t="s">
        <v>119</v>
      </c>
      <c r="C36" s="36">
        <v>1345.3027932960892</v>
      </c>
      <c r="D36" s="36">
        <v>1305.5061452513964</v>
      </c>
      <c r="E36" s="36">
        <v>1300.1675977653631</v>
      </c>
      <c r="F36" s="36">
        <v>1485.5307262569831</v>
      </c>
      <c r="G36" s="36">
        <v>1468.1564245810055</v>
      </c>
      <c r="H36" s="36">
        <v>1646.9273743016759</v>
      </c>
      <c r="I36" s="36">
        <f>2925.8/I11</f>
        <v>1634.5251396648046</v>
      </c>
    </row>
    <row r="37" spans="2:9">
      <c r="B37" s="32" t="s">
        <v>120</v>
      </c>
      <c r="C37" s="36">
        <v>494.45307262569833</v>
      </c>
      <c r="D37" s="36">
        <v>505.35586592178771</v>
      </c>
      <c r="E37" s="36">
        <v>543.18435754189943</v>
      </c>
      <c r="F37" s="36">
        <v>707.76536312849169</v>
      </c>
      <c r="G37" s="36">
        <v>719.55307262569829</v>
      </c>
      <c r="H37" s="36">
        <v>705.36312849162005</v>
      </c>
      <c r="I37" s="36">
        <f>1143.5/I11</f>
        <v>638.82681564245809</v>
      </c>
    </row>
    <row r="38" spans="2:9">
      <c r="B38" s="30" t="s">
        <v>121</v>
      </c>
      <c r="C38" s="36">
        <v>2035.9921787709493</v>
      </c>
      <c r="D38" s="36">
        <v>2016.14469273743</v>
      </c>
      <c r="E38" s="36">
        <v>2052.1787709497207</v>
      </c>
      <c r="F38" s="36">
        <v>2410.2793296089385</v>
      </c>
      <c r="G38" s="36">
        <v>2403.6312849162009</v>
      </c>
      <c r="H38" s="36">
        <v>2403.4636871508378</v>
      </c>
      <c r="I38" s="36">
        <f>4493.6/I11</f>
        <v>2510.3910614525139</v>
      </c>
    </row>
    <row r="39" spans="2:9">
      <c r="B39" s="30" t="s">
        <v>122</v>
      </c>
      <c r="C39" s="86"/>
      <c r="D39" s="86"/>
      <c r="E39" s="86"/>
      <c r="F39" s="86"/>
      <c r="G39" s="86"/>
      <c r="H39" s="86"/>
      <c r="I39" s="86"/>
    </row>
    <row r="40" spans="2:9">
      <c r="B40" s="33" t="s">
        <v>123</v>
      </c>
      <c r="C40" s="86" t="s">
        <v>124</v>
      </c>
      <c r="D40" s="86" t="s">
        <v>124</v>
      </c>
      <c r="E40" s="86" t="s">
        <v>124</v>
      </c>
      <c r="F40" s="86" t="s">
        <v>124</v>
      </c>
      <c r="G40" s="86" t="s">
        <v>124</v>
      </c>
      <c r="H40" s="86" t="s">
        <v>124</v>
      </c>
      <c r="I40" s="86" t="s">
        <v>124</v>
      </c>
    </row>
    <row r="41" spans="2:9">
      <c r="B41" s="33" t="s">
        <v>125</v>
      </c>
      <c r="C41" s="86" t="s">
        <v>139</v>
      </c>
      <c r="D41" s="86" t="s">
        <v>139</v>
      </c>
      <c r="E41" s="86" t="s">
        <v>139</v>
      </c>
      <c r="F41" s="86" t="s">
        <v>139</v>
      </c>
      <c r="G41" s="86" t="s">
        <v>139</v>
      </c>
      <c r="H41" s="86" t="s">
        <v>139</v>
      </c>
      <c r="I41" s="86" t="s">
        <v>139</v>
      </c>
    </row>
    <row r="42" spans="2:9">
      <c r="B42" s="33" t="s">
        <v>126</v>
      </c>
      <c r="C42" s="86" t="s">
        <v>139</v>
      </c>
      <c r="D42" s="86" t="s">
        <v>139</v>
      </c>
      <c r="E42" s="86" t="s">
        <v>139</v>
      </c>
      <c r="F42" s="86" t="s">
        <v>139</v>
      </c>
      <c r="G42" s="86" t="s">
        <v>139</v>
      </c>
      <c r="H42" s="86" t="s">
        <v>139</v>
      </c>
      <c r="I42" s="86" t="s">
        <v>139</v>
      </c>
    </row>
    <row r="43" spans="2:9" ht="15" thickBot="1">
      <c r="B43" s="22" t="s">
        <v>127</v>
      </c>
      <c r="C43" s="86" t="s">
        <v>139</v>
      </c>
      <c r="D43" s="86" t="s">
        <v>139</v>
      </c>
      <c r="E43" s="86" t="s">
        <v>139</v>
      </c>
      <c r="F43" s="86" t="s">
        <v>139</v>
      </c>
      <c r="G43" s="86" t="s">
        <v>139</v>
      </c>
      <c r="H43" s="86" t="s">
        <v>139</v>
      </c>
      <c r="I43" s="86" t="s">
        <v>139</v>
      </c>
    </row>
    <row r="44" spans="2:9" ht="15" thickTop="1">
      <c r="B44" s="1313" t="s">
        <v>779</v>
      </c>
      <c r="C44" s="1313"/>
      <c r="D44" s="1313"/>
      <c r="E44" s="1313"/>
      <c r="F44" s="1313"/>
      <c r="G44" s="1313"/>
      <c r="H44" s="1313"/>
      <c r="I44" s="1313"/>
    </row>
    <row r="45" spans="2:9">
      <c r="B45" s="1316"/>
      <c r="C45" s="1316"/>
      <c r="D45" s="1316"/>
      <c r="E45" s="1316"/>
      <c r="F45" s="1316"/>
      <c r="G45" s="1316"/>
      <c r="H45" s="1316"/>
      <c r="I45" s="1316"/>
    </row>
    <row r="46" spans="2:9">
      <c r="B46" s="27"/>
      <c r="C46" s="203">
        <f>C33/C38*100</f>
        <v>11.956615390187649</v>
      </c>
      <c r="D46" s="203">
        <f t="shared" ref="D46:I46" si="2">D33/D38*100</f>
        <v>12.637870996112666</v>
      </c>
      <c r="E46" s="203">
        <f t="shared" si="2"/>
        <v>10.178581150977294</v>
      </c>
      <c r="F46" s="203">
        <f t="shared" si="2"/>
        <v>9.0024105321713321</v>
      </c>
      <c r="G46" s="203">
        <f t="shared" si="2"/>
        <v>9.1249273678094145</v>
      </c>
      <c r="H46" s="203">
        <f t="shared" si="2"/>
        <v>9.1023197433871044</v>
      </c>
      <c r="I46" s="203">
        <f t="shared" si="2"/>
        <v>9.4400925761082437</v>
      </c>
    </row>
    <row r="47" spans="2:9">
      <c r="B47" s="1319" t="s">
        <v>10</v>
      </c>
      <c r="C47" s="1319"/>
      <c r="D47" s="1319"/>
      <c r="E47" s="1319"/>
      <c r="F47" s="1319"/>
      <c r="G47" s="1319"/>
      <c r="H47" s="1319"/>
      <c r="I47" s="1319"/>
    </row>
    <row r="48" spans="2:9">
      <c r="B48" s="13" t="s">
        <v>9</v>
      </c>
    </row>
    <row r="49" spans="2:9">
      <c r="B49" s="35" t="s">
        <v>115</v>
      </c>
    </row>
    <row r="50" spans="2:9">
      <c r="B50" s="27"/>
    </row>
    <row r="51" spans="2:9">
      <c r="B51" s="16"/>
      <c r="C51" s="17">
        <v>2014</v>
      </c>
      <c r="D51" s="17">
        <v>2015</v>
      </c>
      <c r="E51" s="17">
        <v>2016</v>
      </c>
      <c r="F51" s="17">
        <v>2017</v>
      </c>
      <c r="G51" s="17">
        <v>2018</v>
      </c>
      <c r="H51" s="17">
        <v>2019</v>
      </c>
      <c r="I51" s="17">
        <v>2020</v>
      </c>
    </row>
    <row r="52" spans="2:9">
      <c r="B52" s="28" t="s">
        <v>129</v>
      </c>
      <c r="C52" s="207">
        <v>836.76201117318442</v>
      </c>
      <c r="D52" s="207">
        <v>1004.7</v>
      </c>
      <c r="E52" s="207">
        <v>1054.9000000000001</v>
      </c>
      <c r="F52" s="207">
        <v>1265.0999999999999</v>
      </c>
      <c r="G52" s="207">
        <v>1130.3</v>
      </c>
      <c r="H52" s="207">
        <v>1070.4000000000001</v>
      </c>
      <c r="I52" s="29">
        <f>I53+I56</f>
        <v>1266.4245810055866</v>
      </c>
    </row>
    <row r="53" spans="2:9">
      <c r="B53" s="33" t="s">
        <v>133</v>
      </c>
      <c r="C53" s="379">
        <v>619.75027932960893</v>
      </c>
      <c r="D53" s="379">
        <v>639.70837988826815</v>
      </c>
      <c r="E53" s="379">
        <v>648.24692737430166</v>
      </c>
      <c r="F53" s="379">
        <v>718.87206703910613</v>
      </c>
      <c r="G53" s="379">
        <v>725.4284916201118</v>
      </c>
      <c r="H53" s="379">
        <v>716.20111731843576</v>
      </c>
      <c r="I53" s="207">
        <f>1494.5/I11</f>
        <v>834.91620111731845</v>
      </c>
    </row>
    <row r="54" spans="2:9">
      <c r="B54" s="37" t="s">
        <v>130</v>
      </c>
      <c r="C54" s="379">
        <v>619.75027932960893</v>
      </c>
      <c r="D54" s="379">
        <v>639.70837988826815</v>
      </c>
      <c r="E54" s="379">
        <v>648.24692737430166</v>
      </c>
      <c r="F54" s="379">
        <v>718.87206703910613</v>
      </c>
      <c r="G54" s="379">
        <v>725.4284916201118</v>
      </c>
      <c r="H54" s="379">
        <v>716.20111731843576</v>
      </c>
      <c r="I54" s="207">
        <f>1494.5/I11</f>
        <v>834.91620111731845</v>
      </c>
    </row>
    <row r="55" spans="2:9">
      <c r="B55" s="37" t="s">
        <v>131</v>
      </c>
      <c r="C55" s="379" t="s">
        <v>637</v>
      </c>
      <c r="D55" s="379" t="s">
        <v>637</v>
      </c>
      <c r="E55" s="379" t="s">
        <v>637</v>
      </c>
      <c r="F55" s="379"/>
      <c r="G55" s="379"/>
      <c r="H55" s="379"/>
      <c r="I55" s="379"/>
    </row>
    <row r="56" spans="2:9">
      <c r="B56" s="33" t="s">
        <v>132</v>
      </c>
      <c r="C56" s="379">
        <v>217.01173184357543</v>
      </c>
      <c r="D56" s="379">
        <v>274.139419972067</v>
      </c>
      <c r="E56" s="379">
        <v>280.93297108379886</v>
      </c>
      <c r="F56" s="379">
        <v>463.86999102793288</v>
      </c>
      <c r="G56" s="379">
        <v>418.05119144134079</v>
      </c>
      <c r="H56" s="379">
        <v>284.52513966480444</v>
      </c>
      <c r="I56" s="379">
        <f>772.4/I11</f>
        <v>431.50837988826811</v>
      </c>
    </row>
    <row r="57" spans="2:9">
      <c r="B57" s="37" t="s">
        <v>130</v>
      </c>
      <c r="C57" s="379">
        <v>154.74301675977654</v>
      </c>
      <c r="D57" s="379">
        <v>233.43734878770948</v>
      </c>
      <c r="E57" s="379">
        <v>242.3138676927374</v>
      </c>
      <c r="F57" s="379">
        <v>362.52705490502791</v>
      </c>
      <c r="G57" s="379">
        <v>276.94225678212291</v>
      </c>
      <c r="H57" s="379">
        <v>169.27374301675977</v>
      </c>
    </row>
    <row r="58" spans="2:9">
      <c r="B58" s="37" t="s">
        <v>131</v>
      </c>
      <c r="C58" s="379">
        <v>62.268715083798881</v>
      </c>
      <c r="D58" s="379">
        <v>40.702071184357536</v>
      </c>
      <c r="E58" s="379">
        <v>38.619103391061444</v>
      </c>
      <c r="F58" s="379">
        <v>101.34293612290504</v>
      </c>
      <c r="G58" s="379">
        <v>141.10893465921791</v>
      </c>
      <c r="H58" s="379">
        <v>115.2513966480447</v>
      </c>
      <c r="I58" s="379"/>
    </row>
    <row r="59" spans="2:9" s="1152" customFormat="1">
      <c r="B59" s="37"/>
      <c r="C59" s="379"/>
      <c r="D59" s="379"/>
      <c r="E59" s="379"/>
      <c r="F59" s="379"/>
      <c r="G59" s="379"/>
      <c r="H59" s="379"/>
      <c r="I59" s="379"/>
    </row>
    <row r="60" spans="2:9">
      <c r="B60" s="28" t="s">
        <v>134</v>
      </c>
      <c r="C60" s="379">
        <v>7.6536312849162007</v>
      </c>
      <c r="D60" s="379">
        <v>10.377653631284916</v>
      </c>
      <c r="E60" s="379">
        <v>36.424581005599997</v>
      </c>
      <c r="F60" s="379">
        <v>27.430167597800001</v>
      </c>
      <c r="G60" s="379">
        <v>25.307262569799999</v>
      </c>
      <c r="H60" s="379">
        <v>25.75418994413408</v>
      </c>
      <c r="I60" s="379">
        <f>40.3/I11</f>
        <v>22.513966480446925</v>
      </c>
    </row>
    <row r="61" spans="2:9" ht="15" thickBot="1">
      <c r="B61" s="39" t="s">
        <v>135</v>
      </c>
      <c r="C61" s="379">
        <v>48.938547486033514</v>
      </c>
      <c r="D61" s="379">
        <v>86.019553072625698</v>
      </c>
      <c r="E61" s="379">
        <v>25.36567597765363</v>
      </c>
      <c r="F61" s="379">
        <v>77.5627882067039</v>
      </c>
      <c r="G61" s="379">
        <v>160.79018016759775</v>
      </c>
      <c r="H61" s="379">
        <v>149.16201117318437</v>
      </c>
      <c r="I61" s="379">
        <f>0/I11</f>
        <v>0</v>
      </c>
    </row>
    <row r="62" spans="2:9" ht="15" thickTop="1">
      <c r="B62" s="1313" t="s">
        <v>779</v>
      </c>
      <c r="C62" s="1313"/>
      <c r="D62" s="1313"/>
      <c r="E62" s="1313"/>
      <c r="F62" s="1313"/>
      <c r="G62" s="1313"/>
      <c r="H62" s="1313"/>
      <c r="I62" s="1313"/>
    </row>
    <row r="63" spans="2:9">
      <c r="B63" s="27"/>
    </row>
    <row r="64" spans="2:9">
      <c r="B64" s="1319" t="s">
        <v>12</v>
      </c>
      <c r="C64" s="1319"/>
      <c r="D64" s="1319"/>
      <c r="E64" s="1319"/>
      <c r="F64" s="1319"/>
      <c r="G64" s="1319"/>
      <c r="H64" s="1319"/>
      <c r="I64" s="1319"/>
    </row>
    <row r="65" spans="2:9">
      <c r="B65" s="13" t="s">
        <v>11</v>
      </c>
    </row>
    <row r="66" spans="2:9">
      <c r="B66" s="26" t="s">
        <v>115</v>
      </c>
    </row>
    <row r="67" spans="2:9">
      <c r="B67" s="27"/>
    </row>
    <row r="68" spans="2:9">
      <c r="B68" s="16"/>
      <c r="C68" s="17">
        <v>2014</v>
      </c>
      <c r="D68" s="17">
        <v>2015</v>
      </c>
      <c r="E68" s="17">
        <v>2016</v>
      </c>
      <c r="F68" s="17">
        <v>2017</v>
      </c>
      <c r="G68" s="17">
        <v>2018</v>
      </c>
      <c r="H68" s="17">
        <v>2019</v>
      </c>
      <c r="I68" s="17">
        <v>2020</v>
      </c>
    </row>
    <row r="69" spans="2:9">
      <c r="B69" s="27" t="s">
        <v>136</v>
      </c>
      <c r="C69" s="36">
        <v>252.26844010055865</v>
      </c>
      <c r="D69" s="36">
        <v>264.1094529832402</v>
      </c>
      <c r="E69" s="36">
        <v>273.72531681005586</v>
      </c>
      <c r="F69" s="36">
        <v>294.27973502793293</v>
      </c>
      <c r="G69" s="36">
        <v>283.7626670893855</v>
      </c>
      <c r="H69" s="36">
        <v>293.29608938547483</v>
      </c>
      <c r="I69" s="36">
        <f>578/I11</f>
        <v>322.90502793296088</v>
      </c>
    </row>
    <row r="70" spans="2:9">
      <c r="B70" s="26"/>
      <c r="C70" s="36"/>
      <c r="D70" s="36"/>
      <c r="E70" s="36"/>
      <c r="F70" s="36"/>
      <c r="G70" s="36"/>
      <c r="H70" s="36"/>
      <c r="I70" s="36"/>
    </row>
    <row r="71" spans="2:9">
      <c r="B71" s="27" t="s">
        <v>137</v>
      </c>
      <c r="C71" s="36">
        <v>223.37932960893855</v>
      </c>
      <c r="D71" s="36">
        <v>234.1268156424581</v>
      </c>
      <c r="E71" s="36">
        <v>242.87765363128489</v>
      </c>
      <c r="F71" s="36">
        <v>262.3888268156424</v>
      </c>
      <c r="G71" s="36">
        <v>250.16536312849166</v>
      </c>
      <c r="H71" s="36">
        <v>259.21787709497204</v>
      </c>
      <c r="I71" s="36">
        <f>514/I11</f>
        <v>287.15083798882682</v>
      </c>
    </row>
    <row r="72" spans="2:9">
      <c r="B72" s="380" t="s">
        <v>118</v>
      </c>
      <c r="C72" s="36"/>
      <c r="D72" s="36"/>
      <c r="E72" s="36"/>
      <c r="F72" s="36"/>
      <c r="G72" s="36"/>
      <c r="H72" s="36"/>
      <c r="I72" s="36"/>
    </row>
    <row r="73" spans="2:9">
      <c r="B73" s="381" t="s">
        <v>780</v>
      </c>
      <c r="C73" s="36">
        <v>0.91229050279329604</v>
      </c>
      <c r="D73" s="36">
        <v>0.91173184357541892</v>
      </c>
      <c r="E73" s="36">
        <v>0.91284916201117305</v>
      </c>
      <c r="F73" s="36">
        <v>0.90949720670391054</v>
      </c>
      <c r="G73" s="36">
        <v>0.7558659217877095</v>
      </c>
      <c r="H73" s="36">
        <v>0.6435754189944134</v>
      </c>
      <c r="I73" s="36">
        <f>1.151/I11</f>
        <v>0.64301675977653627</v>
      </c>
    </row>
    <row r="74" spans="2:9">
      <c r="B74" s="381" t="s">
        <v>781</v>
      </c>
      <c r="C74" s="36">
        <v>160.23296089385474</v>
      </c>
      <c r="D74" s="36">
        <v>168.92793296089383</v>
      </c>
      <c r="E74" s="36">
        <v>176.76983240223464</v>
      </c>
      <c r="F74" s="36">
        <v>191.99664804469273</v>
      </c>
      <c r="G74" s="36">
        <v>181.48882681564245</v>
      </c>
      <c r="H74" s="36">
        <v>184.5977653631285</v>
      </c>
      <c r="I74" s="36">
        <f>371.329/I11</f>
        <v>207.44636871508379</v>
      </c>
    </row>
    <row r="75" spans="2:9">
      <c r="B75" s="381" t="s">
        <v>782</v>
      </c>
      <c r="C75" s="36">
        <v>30.691061452513964</v>
      </c>
      <c r="D75" s="36">
        <v>31.858100558659221</v>
      </c>
      <c r="E75" s="36">
        <v>32.727374301675979</v>
      </c>
      <c r="F75" s="36">
        <v>35.540782122905028</v>
      </c>
      <c r="G75" s="36">
        <v>33.794413407821224</v>
      </c>
      <c r="H75" s="36">
        <v>36.786033519553065</v>
      </c>
      <c r="I75" s="36">
        <f>72.481/I11</f>
        <v>40.492178770949714</v>
      </c>
    </row>
    <row r="76" spans="2:9">
      <c r="B76" s="381" t="s">
        <v>783</v>
      </c>
      <c r="C76" s="36">
        <v>21.130167597765364</v>
      </c>
      <c r="D76" s="36">
        <v>21.764804469273745</v>
      </c>
      <c r="E76" s="36">
        <v>21.169832402234636</v>
      </c>
      <c r="F76" s="36">
        <v>22.447486033519549</v>
      </c>
      <c r="G76" s="36">
        <v>22.383240223463687</v>
      </c>
      <c r="H76" s="36">
        <v>25.086033519553073</v>
      </c>
      <c r="I76" s="36">
        <f>47.932/I11</f>
        <v>26.777653631284917</v>
      </c>
    </row>
    <row r="77" spans="2:9">
      <c r="B77" s="381" t="s">
        <v>784</v>
      </c>
      <c r="C77" s="36">
        <v>9.4396648044692721</v>
      </c>
      <c r="D77" s="36">
        <v>9.6905027932960888</v>
      </c>
      <c r="E77" s="36">
        <v>10.322346368715083</v>
      </c>
      <c r="F77" s="36">
        <v>10.520670391061453</v>
      </c>
      <c r="G77" s="36">
        <v>10.772625698324022</v>
      </c>
      <c r="H77" s="36">
        <v>11.04022346368715</v>
      </c>
      <c r="I77" s="36">
        <f>19.551/I11</f>
        <v>10.922346368715083</v>
      </c>
    </row>
    <row r="78" spans="2:9">
      <c r="B78" s="381" t="s">
        <v>785</v>
      </c>
      <c r="C78" s="36">
        <v>0.97318435754189947</v>
      </c>
      <c r="D78" s="36">
        <v>0.97374301675977659</v>
      </c>
      <c r="E78" s="36">
        <v>0.97541899441340785</v>
      </c>
      <c r="F78" s="36">
        <v>0.97374301675977659</v>
      </c>
      <c r="G78" s="36">
        <v>0.97039106145251397</v>
      </c>
      <c r="H78" s="36">
        <v>0.97039106145251397</v>
      </c>
      <c r="I78" s="36">
        <f>1.736/I11</f>
        <v>0.96983240223463685</v>
      </c>
    </row>
    <row r="79" spans="2:9">
      <c r="B79" s="382"/>
      <c r="C79" s="36"/>
      <c r="D79" s="36"/>
      <c r="E79" s="36"/>
      <c r="F79" s="36"/>
      <c r="G79" s="36"/>
      <c r="H79" s="36"/>
      <c r="I79" s="36"/>
    </row>
    <row r="80" spans="2:9">
      <c r="B80" s="27" t="s">
        <v>149</v>
      </c>
      <c r="C80" s="36">
        <v>28.889110491620109</v>
      </c>
      <c r="D80" s="36">
        <v>29.982637340782123</v>
      </c>
      <c r="E80" s="36">
        <v>30.847663178770951</v>
      </c>
      <c r="F80" s="36">
        <v>31.890908212290501</v>
      </c>
      <c r="G80" s="36">
        <v>33.597303960893846</v>
      </c>
      <c r="H80" s="36">
        <v>33.519553072625698</v>
      </c>
      <c r="I80" s="36">
        <f>64/I11</f>
        <v>35.754189944134076</v>
      </c>
    </row>
    <row r="81" spans="2:9">
      <c r="B81" s="380" t="s">
        <v>118</v>
      </c>
      <c r="C81" s="36"/>
      <c r="D81" s="36"/>
      <c r="E81" s="36"/>
      <c r="F81" s="36"/>
      <c r="G81" s="36"/>
      <c r="H81" s="36"/>
      <c r="I81" s="36"/>
    </row>
    <row r="82" spans="2:9">
      <c r="B82" s="381" t="s">
        <v>786</v>
      </c>
      <c r="C82" s="383">
        <v>6.8227150837988821</v>
      </c>
      <c r="D82" s="383">
        <v>7.1321592178770947</v>
      </c>
      <c r="E82" s="305">
        <v>7.3006536312849164</v>
      </c>
      <c r="F82" s="305">
        <v>7.7216005586592171</v>
      </c>
      <c r="G82" s="305">
        <v>8.3938351955307269</v>
      </c>
      <c r="H82" s="305">
        <v>8.2625698324022334</v>
      </c>
      <c r="I82" s="305">
        <f>15.233/I11</f>
        <v>8.5100558659217871</v>
      </c>
    </row>
    <row r="83" spans="2:9">
      <c r="B83" s="381" t="s">
        <v>787</v>
      </c>
      <c r="C83" s="383">
        <v>0.54404916201117315</v>
      </c>
      <c r="D83" s="383">
        <v>0.54394748603351961</v>
      </c>
      <c r="E83" s="305">
        <v>0.53971061452513969</v>
      </c>
      <c r="F83" s="305">
        <v>0.53692709497206703</v>
      </c>
      <c r="G83" s="305">
        <v>0.53693100558659212</v>
      </c>
      <c r="H83" s="305">
        <v>0.53798882681564242</v>
      </c>
      <c r="I83" s="305">
        <f>0.949/I11</f>
        <v>0.53016759776536304</v>
      </c>
    </row>
    <row r="84" spans="2:9">
      <c r="B84" s="381" t="s">
        <v>788</v>
      </c>
      <c r="C84" s="383">
        <v>10.240739664804469</v>
      </c>
      <c r="D84" s="383">
        <v>10.656080446927373</v>
      </c>
      <c r="E84" s="305">
        <v>11.092690502793296</v>
      </c>
      <c r="F84" s="305">
        <v>11.38736312849162</v>
      </c>
      <c r="G84" s="305">
        <v>12.056479329608939</v>
      </c>
      <c r="H84" s="305">
        <v>12.076536312849163</v>
      </c>
      <c r="I84" s="305">
        <f>21.82/I11</f>
        <v>12.189944134078212</v>
      </c>
    </row>
    <row r="85" spans="2:9">
      <c r="B85" s="381" t="s">
        <v>789</v>
      </c>
      <c r="C85" s="383">
        <v>0.39469134078212292</v>
      </c>
      <c r="D85" s="383">
        <v>0.38272569832402231</v>
      </c>
      <c r="E85" s="305">
        <v>0.37998603351955307</v>
      </c>
      <c r="F85" s="305">
        <v>0.37857150837988823</v>
      </c>
      <c r="G85" s="305">
        <v>0.37787402234636869</v>
      </c>
      <c r="H85" s="305">
        <v>0.37374301675977656</v>
      </c>
      <c r="I85" s="305">
        <f>0.655/I11</f>
        <v>0.36592178770949724</v>
      </c>
    </row>
    <row r="86" spans="2:9">
      <c r="B86" s="381" t="s">
        <v>790</v>
      </c>
      <c r="C86" s="383">
        <v>5.2700333798882673</v>
      </c>
      <c r="D86" s="383">
        <v>5.4691365921787716</v>
      </c>
      <c r="E86" s="305">
        <v>5.6334046089385472</v>
      </c>
      <c r="F86" s="305">
        <v>5.8148858938547487</v>
      </c>
      <c r="G86" s="305">
        <v>6.0170026536312848</v>
      </c>
      <c r="H86" s="305">
        <v>6.1553072625698331</v>
      </c>
      <c r="I86" s="305">
        <f>11.157/I11</f>
        <v>6.2329608938547487</v>
      </c>
    </row>
    <row r="87" spans="2:9">
      <c r="B87" s="381" t="s">
        <v>791</v>
      </c>
      <c r="C87" s="281">
        <v>2.7806342458100559</v>
      </c>
      <c r="D87" s="281">
        <v>2.8763844134078211</v>
      </c>
      <c r="E87" s="281">
        <v>2.9409153072625696</v>
      </c>
      <c r="F87" s="281">
        <v>3.0200163128491622</v>
      </c>
      <c r="G87" s="281">
        <v>3.1082931843575423</v>
      </c>
      <c r="H87" s="281">
        <v>3.1726256983240226</v>
      </c>
      <c r="I87" s="281">
        <f>5.734/I11</f>
        <v>3.2033519553072627</v>
      </c>
    </row>
    <row r="88" spans="2:9">
      <c r="B88" s="381" t="s">
        <v>792</v>
      </c>
      <c r="C88" s="86">
        <v>1.6097917877094969</v>
      </c>
      <c r="D88" s="86">
        <v>1.6729793854748605</v>
      </c>
      <c r="E88" s="86">
        <v>1.6919683240223464</v>
      </c>
      <c r="F88" s="86">
        <v>1.7430152234636871</v>
      </c>
      <c r="G88" s="86">
        <v>1.7932699720670391</v>
      </c>
      <c r="H88" s="86">
        <v>1.8374301675977653</v>
      </c>
      <c r="I88" s="86">
        <f>3.329/I11</f>
        <v>1.8597765363128491</v>
      </c>
    </row>
    <row r="89" spans="2:9">
      <c r="B89" s="381" t="s">
        <v>793</v>
      </c>
      <c r="C89" s="86">
        <v>0.24712681564245809</v>
      </c>
      <c r="D89" s="86">
        <v>0.24684748603351955</v>
      </c>
      <c r="E89" s="86">
        <v>0.24683296089385473</v>
      </c>
      <c r="F89" s="86">
        <v>0.24670726256983239</v>
      </c>
      <c r="G89" s="86">
        <v>0.24670729050279327</v>
      </c>
      <c r="H89" s="86">
        <v>0.24636871508379887</v>
      </c>
      <c r="I89" s="86">
        <f>0.441/I11</f>
        <v>0.24636871508379887</v>
      </c>
    </row>
    <row r="90" spans="2:9" s="938" customFormat="1">
      <c r="B90" s="381" t="s">
        <v>1532</v>
      </c>
      <c r="D90" s="86">
        <f>1.794/C11</f>
        <v>1.0022346368715085</v>
      </c>
      <c r="E90" s="86">
        <f>1.828/I11</f>
        <v>1.0212290502793295</v>
      </c>
      <c r="F90" s="86">
        <v>1.865</v>
      </c>
      <c r="G90" s="86">
        <f>1.91/F11</f>
        <v>1.0670391061452513</v>
      </c>
      <c r="H90" s="86">
        <f>1.948/H11</f>
        <v>1.0882681564245809</v>
      </c>
      <c r="I90" s="86">
        <f>1.972/I11</f>
        <v>1.1016759776536313</v>
      </c>
    </row>
    <row r="91" spans="2:9" s="938" customFormat="1">
      <c r="B91" s="381"/>
      <c r="C91" s="86"/>
      <c r="D91" s="86"/>
      <c r="E91" s="86"/>
      <c r="F91" s="86"/>
      <c r="G91" s="86"/>
      <c r="H91" s="86"/>
      <c r="I91" s="86"/>
    </row>
    <row r="92" spans="2:9">
      <c r="B92" s="384" t="s">
        <v>1531</v>
      </c>
      <c r="D92" s="203">
        <f>1.201/D11</f>
        <v>0.67094972067039105</v>
      </c>
      <c r="E92" s="203">
        <f>1.226/E11</f>
        <v>0.68491620111731844</v>
      </c>
      <c r="F92" s="203">
        <f>1.238/F11</f>
        <v>0.69162011173184357</v>
      </c>
      <c r="G92" s="203">
        <f>1.252/G11</f>
        <v>0.69944134078212294</v>
      </c>
      <c r="H92" s="203">
        <f>1.259/H11</f>
        <v>0.70335195530726247</v>
      </c>
      <c r="I92" s="203">
        <f>1.259/I11</f>
        <v>0.70335195530726247</v>
      </c>
    </row>
    <row r="93" spans="2:9">
      <c r="B93" s="42" t="s">
        <v>155</v>
      </c>
      <c r="C93" s="86" t="s">
        <v>124</v>
      </c>
      <c r="D93" s="86" t="s">
        <v>124</v>
      </c>
      <c r="E93" s="86" t="s">
        <v>124</v>
      </c>
      <c r="F93" s="86" t="s">
        <v>124</v>
      </c>
      <c r="G93" s="86" t="s">
        <v>124</v>
      </c>
      <c r="H93" s="86" t="s">
        <v>124</v>
      </c>
      <c r="I93" s="86" t="s">
        <v>124</v>
      </c>
    </row>
    <row r="94" spans="2:9" ht="15" thickBot="1">
      <c r="B94" s="43" t="s">
        <v>116</v>
      </c>
      <c r="C94" s="86" t="s">
        <v>124</v>
      </c>
      <c r="D94" s="86" t="s">
        <v>124</v>
      </c>
      <c r="E94" s="86" t="s">
        <v>124</v>
      </c>
      <c r="F94" s="86" t="s">
        <v>124</v>
      </c>
      <c r="G94" s="86" t="s">
        <v>124</v>
      </c>
      <c r="H94" s="86" t="s">
        <v>124</v>
      </c>
      <c r="I94" s="86" t="s">
        <v>124</v>
      </c>
    </row>
    <row r="95" spans="2:9" ht="15" thickTop="1">
      <c r="B95" s="1313" t="s">
        <v>779</v>
      </c>
      <c r="C95" s="1313"/>
      <c r="D95" s="1313"/>
      <c r="E95" s="1313"/>
      <c r="F95" s="1313"/>
      <c r="G95" s="1313"/>
      <c r="H95" s="1313"/>
      <c r="I95" s="1313"/>
    </row>
    <row r="96" spans="2:9">
      <c r="B96" s="27"/>
    </row>
    <row r="97" spans="2:9">
      <c r="B97" s="1319" t="s">
        <v>14</v>
      </c>
      <c r="C97" s="1319"/>
      <c r="D97" s="1319"/>
      <c r="E97" s="1319"/>
      <c r="F97" s="1319"/>
      <c r="G97" s="1319"/>
      <c r="H97" s="1319"/>
      <c r="I97" s="1319"/>
    </row>
    <row r="98" spans="2:9">
      <c r="B98" s="13" t="s">
        <v>13</v>
      </c>
    </row>
    <row r="99" spans="2:9">
      <c r="B99" s="26" t="s">
        <v>156</v>
      </c>
    </row>
    <row r="100" spans="2:9">
      <c r="B100" s="18"/>
    </row>
    <row r="101" spans="2:9">
      <c r="B101" s="16"/>
      <c r="C101" s="17">
        <v>2014</v>
      </c>
      <c r="D101" s="17">
        <v>2015</v>
      </c>
      <c r="E101" s="17">
        <v>2016</v>
      </c>
      <c r="F101" s="17">
        <v>2017</v>
      </c>
      <c r="G101" s="17">
        <v>2018</v>
      </c>
      <c r="H101" s="17">
        <v>2019</v>
      </c>
      <c r="I101" s="17">
        <v>2020</v>
      </c>
    </row>
    <row r="102" spans="2:9">
      <c r="B102" s="44" t="s">
        <v>157</v>
      </c>
    </row>
    <row r="103" spans="2:9">
      <c r="B103" s="46" t="s">
        <v>158</v>
      </c>
      <c r="C103" s="48">
        <v>2</v>
      </c>
      <c r="D103" s="48">
        <v>2</v>
      </c>
      <c r="E103" s="48">
        <v>2</v>
      </c>
      <c r="F103" s="48">
        <v>2</v>
      </c>
      <c r="G103" s="48">
        <v>2</v>
      </c>
      <c r="H103" s="48">
        <v>2</v>
      </c>
      <c r="I103" s="48">
        <v>2</v>
      </c>
    </row>
    <row r="104" spans="2:9">
      <c r="B104" s="47" t="s">
        <v>159</v>
      </c>
      <c r="C104" s="48" t="s">
        <v>124</v>
      </c>
      <c r="D104" s="48" t="s">
        <v>124</v>
      </c>
      <c r="E104" s="48" t="s">
        <v>124</v>
      </c>
      <c r="F104" s="48" t="s">
        <v>124</v>
      </c>
      <c r="G104" s="48" t="s">
        <v>124</v>
      </c>
      <c r="H104" s="48" t="s">
        <v>124</v>
      </c>
      <c r="I104" s="48" t="s">
        <v>124</v>
      </c>
    </row>
    <row r="105" spans="2:9">
      <c r="B105" s="47" t="s">
        <v>160</v>
      </c>
      <c r="C105" s="86" t="s">
        <v>124</v>
      </c>
      <c r="D105" s="86" t="s">
        <v>124</v>
      </c>
      <c r="E105" s="86" t="s">
        <v>124</v>
      </c>
      <c r="F105" s="86" t="s">
        <v>124</v>
      </c>
      <c r="G105" s="86" t="s">
        <v>124</v>
      </c>
      <c r="H105" s="86" t="s">
        <v>124</v>
      </c>
      <c r="I105" s="86" t="s">
        <v>124</v>
      </c>
    </row>
    <row r="106" spans="2:9">
      <c r="B106" s="46" t="s">
        <v>161</v>
      </c>
      <c r="C106" s="86" t="s">
        <v>124</v>
      </c>
      <c r="D106" s="86" t="s">
        <v>124</v>
      </c>
      <c r="E106" s="86" t="s">
        <v>124</v>
      </c>
      <c r="F106" s="86" t="s">
        <v>124</v>
      </c>
      <c r="G106" s="86" t="s">
        <v>124</v>
      </c>
      <c r="H106" s="86" t="s">
        <v>124</v>
      </c>
      <c r="I106" s="86" t="s">
        <v>124</v>
      </c>
    </row>
    <row r="107" spans="2:9">
      <c r="B107" s="46"/>
      <c r="C107" s="48"/>
      <c r="D107" s="48"/>
      <c r="E107" s="48"/>
      <c r="F107" s="48"/>
      <c r="G107" s="48"/>
      <c r="H107" s="48"/>
      <c r="I107" s="48"/>
    </row>
    <row r="108" spans="2:9">
      <c r="B108" s="44" t="s">
        <v>501</v>
      </c>
      <c r="C108" s="48">
        <f>C109+C115</f>
        <v>42</v>
      </c>
      <c r="D108" s="48">
        <f t="shared" ref="D108:H108" si="3">D109+D115</f>
        <v>42</v>
      </c>
      <c r="E108" s="48">
        <f t="shared" si="3"/>
        <v>41</v>
      </c>
      <c r="F108" s="48">
        <f t="shared" si="3"/>
        <v>42</v>
      </c>
      <c r="G108" s="48">
        <f t="shared" si="3"/>
        <v>41</v>
      </c>
      <c r="H108" s="48">
        <f t="shared" si="3"/>
        <v>41</v>
      </c>
      <c r="I108" s="48" t="s">
        <v>124</v>
      </c>
    </row>
    <row r="109" spans="2:9">
      <c r="B109" s="46" t="s">
        <v>163</v>
      </c>
      <c r="C109" s="48">
        <v>38</v>
      </c>
      <c r="D109" s="48">
        <v>39</v>
      </c>
      <c r="E109" s="48">
        <v>37</v>
      </c>
      <c r="F109" s="48">
        <v>38</v>
      </c>
      <c r="G109" s="48">
        <v>38</v>
      </c>
      <c r="H109" s="48">
        <v>38</v>
      </c>
      <c r="I109" s="48">
        <v>0</v>
      </c>
    </row>
    <row r="110" spans="2:9">
      <c r="B110" s="46" t="s">
        <v>158</v>
      </c>
      <c r="C110" s="48">
        <v>4</v>
      </c>
      <c r="D110" s="48">
        <v>4</v>
      </c>
      <c r="E110" s="48">
        <v>4</v>
      </c>
      <c r="F110" s="48">
        <v>4</v>
      </c>
      <c r="G110" s="48">
        <v>4</v>
      </c>
      <c r="H110" s="48">
        <v>3</v>
      </c>
      <c r="I110" s="48">
        <v>0</v>
      </c>
    </row>
    <row r="111" spans="2:9">
      <c r="B111" s="46" t="s">
        <v>165</v>
      </c>
      <c r="C111" s="48" t="s">
        <v>124</v>
      </c>
      <c r="D111" s="48" t="s">
        <v>124</v>
      </c>
      <c r="E111" s="48" t="s">
        <v>124</v>
      </c>
      <c r="F111" s="48" t="s">
        <v>124</v>
      </c>
      <c r="G111" s="48" t="s">
        <v>124</v>
      </c>
      <c r="H111" s="48" t="s">
        <v>124</v>
      </c>
      <c r="I111" s="48" t="s">
        <v>124</v>
      </c>
    </row>
    <row r="112" spans="2:9">
      <c r="B112" s="46" t="s">
        <v>161</v>
      </c>
      <c r="C112" s="48" t="s">
        <v>124</v>
      </c>
      <c r="D112" s="48" t="s">
        <v>124</v>
      </c>
      <c r="E112" s="48" t="s">
        <v>124</v>
      </c>
      <c r="F112" s="48" t="s">
        <v>124</v>
      </c>
      <c r="G112" s="48" t="s">
        <v>124</v>
      </c>
      <c r="H112" s="48" t="s">
        <v>124</v>
      </c>
      <c r="I112" s="48" t="s">
        <v>124</v>
      </c>
    </row>
    <row r="113" spans="2:9">
      <c r="B113" s="46"/>
      <c r="C113" s="132"/>
      <c r="D113" s="132"/>
      <c r="E113" s="132"/>
      <c r="F113" s="132"/>
      <c r="G113" s="132"/>
      <c r="H113" s="132"/>
      <c r="I113" s="132"/>
    </row>
    <row r="114" spans="2:9" ht="26.4">
      <c r="B114" s="49" t="s">
        <v>166</v>
      </c>
      <c r="C114" s="48">
        <f>C110+C116</f>
        <v>24</v>
      </c>
      <c r="D114" s="48">
        <f t="shared" ref="D114:I114" si="4">D110+D116</f>
        <v>19</v>
      </c>
      <c r="E114" s="48">
        <f t="shared" si="4"/>
        <v>18</v>
      </c>
      <c r="F114" s="48">
        <f t="shared" si="4"/>
        <v>17</v>
      </c>
      <c r="G114" s="48">
        <f t="shared" si="4"/>
        <v>16</v>
      </c>
      <c r="H114" s="48">
        <f t="shared" si="4"/>
        <v>14</v>
      </c>
      <c r="I114" s="48">
        <f t="shared" si="4"/>
        <v>0</v>
      </c>
    </row>
    <row r="115" spans="2:9">
      <c r="B115" s="46" t="s">
        <v>163</v>
      </c>
      <c r="C115" s="132">
        <v>4</v>
      </c>
      <c r="D115" s="132">
        <v>3</v>
      </c>
      <c r="E115" s="132">
        <v>4</v>
      </c>
      <c r="F115" s="132">
        <v>4</v>
      </c>
      <c r="G115" s="132">
        <v>3</v>
      </c>
      <c r="H115" s="132">
        <v>3</v>
      </c>
      <c r="I115" s="132">
        <v>0</v>
      </c>
    </row>
    <row r="116" spans="2:9">
      <c r="B116" s="46" t="s">
        <v>158</v>
      </c>
      <c r="C116" s="132">
        <v>20</v>
      </c>
      <c r="D116" s="132">
        <v>15</v>
      </c>
      <c r="E116" s="132">
        <v>14</v>
      </c>
      <c r="F116" s="132">
        <v>13</v>
      </c>
      <c r="G116" s="132">
        <v>12</v>
      </c>
      <c r="H116" s="132">
        <v>11</v>
      </c>
      <c r="I116" s="132">
        <v>0</v>
      </c>
    </row>
    <row r="117" spans="2:9">
      <c r="B117" s="46" t="s">
        <v>165</v>
      </c>
      <c r="C117" s="132" t="s">
        <v>124</v>
      </c>
      <c r="D117" s="132" t="s">
        <v>124</v>
      </c>
      <c r="E117" s="132" t="s">
        <v>124</v>
      </c>
      <c r="F117" s="132" t="s">
        <v>124</v>
      </c>
      <c r="G117" s="132" t="s">
        <v>124</v>
      </c>
      <c r="H117" s="132" t="s">
        <v>124</v>
      </c>
      <c r="I117" s="132" t="s">
        <v>124</v>
      </c>
    </row>
    <row r="118" spans="2:9">
      <c r="B118" s="46" t="s">
        <v>161</v>
      </c>
      <c r="C118" s="132" t="s">
        <v>124</v>
      </c>
      <c r="D118" s="132" t="s">
        <v>124</v>
      </c>
      <c r="E118" s="132" t="s">
        <v>124</v>
      </c>
      <c r="F118" s="132" t="s">
        <v>124</v>
      </c>
      <c r="G118" s="132" t="s">
        <v>124</v>
      </c>
      <c r="H118" s="132" t="s">
        <v>124</v>
      </c>
      <c r="I118" s="132" t="s">
        <v>124</v>
      </c>
    </row>
    <row r="119" spans="2:9">
      <c r="B119" s="46"/>
      <c r="C119" s="132"/>
      <c r="D119" s="132"/>
      <c r="E119" s="132"/>
      <c r="F119" s="132"/>
      <c r="G119" s="132"/>
      <c r="H119" s="132"/>
      <c r="I119" s="132"/>
    </row>
    <row r="120" spans="2:9">
      <c r="B120" s="44" t="s">
        <v>167</v>
      </c>
      <c r="C120" s="132"/>
      <c r="D120" s="132"/>
      <c r="E120" s="132"/>
      <c r="F120" s="132"/>
      <c r="G120" s="132"/>
      <c r="H120" s="132"/>
      <c r="I120" s="132"/>
    </row>
    <row r="121" spans="2:9">
      <c r="B121" s="46" t="s">
        <v>163</v>
      </c>
      <c r="C121" s="132" t="s">
        <v>124</v>
      </c>
      <c r="D121" s="132" t="s">
        <v>124</v>
      </c>
      <c r="E121" s="132" t="s">
        <v>124</v>
      </c>
      <c r="F121" s="132" t="s">
        <v>124</v>
      </c>
      <c r="G121" s="132" t="s">
        <v>124</v>
      </c>
      <c r="H121" s="132" t="s">
        <v>124</v>
      </c>
      <c r="I121" s="132" t="s">
        <v>124</v>
      </c>
    </row>
    <row r="122" spans="2:9">
      <c r="B122" s="46" t="s">
        <v>161</v>
      </c>
      <c r="C122" s="132" t="s">
        <v>124</v>
      </c>
      <c r="D122" s="132" t="s">
        <v>124</v>
      </c>
      <c r="E122" s="132" t="s">
        <v>124</v>
      </c>
      <c r="F122" s="132" t="s">
        <v>124</v>
      </c>
      <c r="G122" s="132" t="s">
        <v>124</v>
      </c>
      <c r="H122" s="132" t="s">
        <v>124</v>
      </c>
      <c r="I122" s="132" t="s">
        <v>124</v>
      </c>
    </row>
    <row r="123" spans="2:9" ht="15" thickBot="1">
      <c r="B123" s="53" t="s">
        <v>170</v>
      </c>
      <c r="C123" s="132" t="s">
        <v>124</v>
      </c>
      <c r="D123" s="132" t="s">
        <v>124</v>
      </c>
      <c r="E123" s="132" t="s">
        <v>124</v>
      </c>
      <c r="F123" s="132" t="s">
        <v>124</v>
      </c>
      <c r="G123" s="132" t="s">
        <v>124</v>
      </c>
      <c r="H123" s="105" t="s">
        <v>124</v>
      </c>
      <c r="I123" s="105" t="s">
        <v>124</v>
      </c>
    </row>
    <row r="124" spans="2:9" ht="15" thickTop="1">
      <c r="B124" s="1313" t="s">
        <v>779</v>
      </c>
      <c r="C124" s="1313"/>
      <c r="D124" s="1313"/>
      <c r="E124" s="1313"/>
      <c r="F124" s="1313"/>
      <c r="G124" s="1313"/>
      <c r="H124" s="1313"/>
      <c r="I124" s="1313"/>
    </row>
    <row r="125" spans="2:9">
      <c r="B125" s="27"/>
    </row>
    <row r="126" spans="2:9">
      <c r="B126" s="1319" t="s">
        <v>17</v>
      </c>
      <c r="C126" s="1319"/>
      <c r="D126" s="1319"/>
      <c r="E126" s="1319"/>
      <c r="F126" s="1319"/>
      <c r="G126" s="1319"/>
      <c r="H126" s="1319"/>
      <c r="I126" s="1319"/>
    </row>
    <row r="127" spans="2:9">
      <c r="B127" s="13" t="s">
        <v>16</v>
      </c>
    </row>
    <row r="128" spans="2:9">
      <c r="B128" s="26" t="s">
        <v>172</v>
      </c>
    </row>
    <row r="129" spans="2:9">
      <c r="B129" s="27"/>
    </row>
    <row r="130" spans="2:9">
      <c r="B130" s="16"/>
      <c r="C130" s="17">
        <v>2014</v>
      </c>
      <c r="D130" s="17">
        <v>2015</v>
      </c>
      <c r="E130" s="17">
        <v>2016</v>
      </c>
      <c r="F130" s="17">
        <v>2017</v>
      </c>
      <c r="G130" s="17">
        <v>2018</v>
      </c>
      <c r="H130" s="17">
        <v>2019</v>
      </c>
      <c r="I130" s="17">
        <v>2020</v>
      </c>
    </row>
    <row r="131" spans="2:9">
      <c r="B131" s="212" t="s">
        <v>173</v>
      </c>
      <c r="C131" s="48"/>
      <c r="D131" s="48"/>
      <c r="E131" s="48"/>
      <c r="F131" s="48"/>
      <c r="G131" s="48"/>
      <c r="H131" s="48"/>
      <c r="I131" s="48"/>
    </row>
    <row r="132" spans="2:9">
      <c r="B132" s="213" t="s">
        <v>174</v>
      </c>
      <c r="C132" s="48" t="s">
        <v>124</v>
      </c>
      <c r="D132" s="48">
        <v>473892</v>
      </c>
      <c r="E132" s="48">
        <v>540496</v>
      </c>
      <c r="F132" s="48">
        <v>571479</v>
      </c>
      <c r="G132" s="48">
        <v>575670</v>
      </c>
      <c r="H132" s="48">
        <v>573442</v>
      </c>
      <c r="I132" s="48">
        <v>572738</v>
      </c>
    </row>
    <row r="133" spans="2:9">
      <c r="B133" s="213" t="s">
        <v>175</v>
      </c>
      <c r="C133" s="48" t="s">
        <v>124</v>
      </c>
      <c r="D133" s="48">
        <v>313279</v>
      </c>
      <c r="E133" s="48">
        <v>348950</v>
      </c>
      <c r="F133" s="48">
        <v>367603</v>
      </c>
      <c r="G133" s="48">
        <v>378153</v>
      </c>
      <c r="H133" s="48">
        <v>378859</v>
      </c>
      <c r="I133" s="48">
        <v>388374</v>
      </c>
    </row>
    <row r="134" spans="2:9">
      <c r="B134" s="213" t="s">
        <v>176</v>
      </c>
      <c r="C134" s="48" t="s">
        <v>139</v>
      </c>
      <c r="D134" s="48" t="s">
        <v>139</v>
      </c>
      <c r="E134" s="48" t="s">
        <v>139</v>
      </c>
      <c r="F134" s="48" t="s">
        <v>139</v>
      </c>
      <c r="G134" s="48" t="s">
        <v>139</v>
      </c>
      <c r="H134" s="48" t="s">
        <v>139</v>
      </c>
      <c r="I134" s="48" t="s">
        <v>139</v>
      </c>
    </row>
    <row r="135" spans="2:9">
      <c r="B135" s="213" t="s">
        <v>177</v>
      </c>
      <c r="C135" s="48" t="s">
        <v>124</v>
      </c>
      <c r="D135" s="48">
        <v>115433</v>
      </c>
      <c r="E135" s="48">
        <v>143624</v>
      </c>
      <c r="F135" s="48">
        <v>162894</v>
      </c>
      <c r="G135" s="48">
        <v>163533</v>
      </c>
      <c r="H135" s="48">
        <v>160097</v>
      </c>
      <c r="I135" s="48">
        <v>160852</v>
      </c>
    </row>
    <row r="136" spans="2:9">
      <c r="B136" s="213" t="s">
        <v>178</v>
      </c>
      <c r="C136" s="48" t="s">
        <v>124</v>
      </c>
      <c r="D136" s="48">
        <v>65834</v>
      </c>
      <c r="E136" s="48">
        <v>67613</v>
      </c>
      <c r="F136" s="48">
        <v>57552</v>
      </c>
      <c r="G136" s="48">
        <v>53174</v>
      </c>
      <c r="H136" s="48">
        <v>55623</v>
      </c>
      <c r="I136" s="48">
        <v>64003</v>
      </c>
    </row>
    <row r="137" spans="2:9" ht="26.4">
      <c r="B137" s="214" t="s">
        <v>179</v>
      </c>
      <c r="C137" s="48"/>
      <c r="D137" s="48"/>
      <c r="E137" s="48"/>
      <c r="F137" s="48"/>
      <c r="G137" s="48"/>
      <c r="H137" s="48"/>
      <c r="I137" s="48"/>
    </row>
    <row r="138" spans="2:9">
      <c r="B138" s="215" t="s">
        <v>180</v>
      </c>
      <c r="C138" s="48" t="s">
        <v>124</v>
      </c>
      <c r="D138" s="48">
        <v>495100</v>
      </c>
      <c r="E138" s="48">
        <v>556187</v>
      </c>
      <c r="F138" s="48">
        <v>588807</v>
      </c>
      <c r="G138" s="48">
        <v>594904</v>
      </c>
      <c r="H138" s="48">
        <v>594462</v>
      </c>
      <c r="I138" s="48">
        <v>607933</v>
      </c>
    </row>
    <row r="139" spans="2:9" ht="26.4">
      <c r="B139" s="214" t="s">
        <v>181</v>
      </c>
      <c r="C139" s="48"/>
      <c r="D139" s="48"/>
      <c r="E139" s="48"/>
      <c r="F139" s="48"/>
      <c r="G139" s="48"/>
      <c r="H139" s="48"/>
      <c r="I139" s="48"/>
    </row>
    <row r="140" spans="2:9">
      <c r="B140" s="213" t="s">
        <v>182</v>
      </c>
      <c r="C140" s="48" t="s">
        <v>124</v>
      </c>
      <c r="D140" s="48" t="s">
        <v>124</v>
      </c>
      <c r="E140" s="48" t="s">
        <v>124</v>
      </c>
      <c r="F140" s="48" t="s">
        <v>124</v>
      </c>
      <c r="G140" s="48" t="s">
        <v>124</v>
      </c>
      <c r="H140" s="48" t="s">
        <v>124</v>
      </c>
      <c r="I140" s="48" t="s">
        <v>124</v>
      </c>
    </row>
    <row r="141" spans="2:9">
      <c r="B141" s="213"/>
      <c r="C141" s="48"/>
      <c r="D141" s="48"/>
      <c r="E141" s="48"/>
      <c r="F141" s="48"/>
      <c r="G141" s="48"/>
      <c r="H141" s="48"/>
      <c r="I141" s="48"/>
    </row>
    <row r="142" spans="2:9">
      <c r="B142" s="216" t="s">
        <v>183</v>
      </c>
      <c r="C142" s="48"/>
      <c r="D142" s="48"/>
      <c r="E142" s="48"/>
      <c r="F142" s="48"/>
      <c r="G142" s="48"/>
      <c r="H142" s="48"/>
      <c r="I142" s="48"/>
    </row>
    <row r="143" spans="2:9">
      <c r="B143" s="213" t="s">
        <v>184</v>
      </c>
      <c r="C143" s="48" t="s">
        <v>124</v>
      </c>
      <c r="D143" s="48">
        <v>182</v>
      </c>
      <c r="E143" s="48">
        <v>183</v>
      </c>
      <c r="F143" s="48">
        <v>177</v>
      </c>
      <c r="G143" s="48">
        <v>178</v>
      </c>
      <c r="H143" s="48">
        <v>168</v>
      </c>
      <c r="I143" s="48">
        <v>168</v>
      </c>
    </row>
    <row r="144" spans="2:9">
      <c r="B144" s="217" t="s">
        <v>118</v>
      </c>
      <c r="C144" s="48"/>
      <c r="D144" s="48"/>
      <c r="E144" s="48"/>
      <c r="F144" s="48"/>
      <c r="G144" s="48"/>
      <c r="H144" s="48"/>
      <c r="I144" s="48"/>
    </row>
    <row r="145" spans="2:9">
      <c r="B145" s="218" t="s">
        <v>185</v>
      </c>
      <c r="C145" s="48" t="s">
        <v>124</v>
      </c>
      <c r="D145" s="48">
        <v>182</v>
      </c>
      <c r="E145" s="48">
        <v>183</v>
      </c>
      <c r="F145" s="48">
        <v>177</v>
      </c>
      <c r="G145" s="48">
        <v>178</v>
      </c>
      <c r="H145" s="48">
        <v>168</v>
      </c>
      <c r="I145" s="48">
        <v>168</v>
      </c>
    </row>
    <row r="146" spans="2:9">
      <c r="B146" s="218" t="s">
        <v>186</v>
      </c>
      <c r="C146" s="48" t="s">
        <v>124</v>
      </c>
      <c r="D146" s="48">
        <v>130</v>
      </c>
      <c r="E146" s="48">
        <v>130</v>
      </c>
      <c r="F146" s="48">
        <v>123</v>
      </c>
      <c r="G146" s="48">
        <v>127</v>
      </c>
      <c r="H146" s="48">
        <v>127</v>
      </c>
      <c r="I146" s="48">
        <v>126</v>
      </c>
    </row>
    <row r="147" spans="2:9">
      <c r="B147" s="213" t="s">
        <v>187</v>
      </c>
      <c r="C147" s="48" t="s">
        <v>124</v>
      </c>
      <c r="D147" s="48">
        <v>14</v>
      </c>
      <c r="E147" s="48">
        <v>14</v>
      </c>
      <c r="F147" s="48">
        <v>14</v>
      </c>
      <c r="G147" s="48">
        <v>14</v>
      </c>
      <c r="H147" s="48">
        <v>14</v>
      </c>
      <c r="I147" s="48">
        <v>14</v>
      </c>
    </row>
    <row r="148" spans="2:9">
      <c r="B148" s="213"/>
      <c r="C148" s="48"/>
      <c r="D148" s="48"/>
      <c r="E148" s="48"/>
      <c r="F148" s="48"/>
      <c r="G148" s="48"/>
      <c r="H148" s="48"/>
      <c r="I148" s="48"/>
    </row>
    <row r="149" spans="2:9">
      <c r="B149" s="213" t="s">
        <v>188</v>
      </c>
      <c r="C149" s="48" t="s">
        <v>124</v>
      </c>
      <c r="D149" s="48">
        <v>7655</v>
      </c>
      <c r="E149" s="48">
        <v>8559</v>
      </c>
      <c r="F149" s="48">
        <v>8384</v>
      </c>
      <c r="G149" s="48">
        <v>9979</v>
      </c>
      <c r="H149" s="48">
        <v>11187</v>
      </c>
      <c r="I149" s="48">
        <v>12777</v>
      </c>
    </row>
    <row r="150" spans="2:9">
      <c r="B150" s="218" t="s">
        <v>189</v>
      </c>
      <c r="C150" s="48" t="s">
        <v>124</v>
      </c>
      <c r="D150" s="48"/>
      <c r="E150" s="48"/>
      <c r="F150" s="48"/>
      <c r="G150" s="48"/>
      <c r="H150" s="48"/>
      <c r="I150" s="48"/>
    </row>
    <row r="151" spans="2:9">
      <c r="B151" s="213" t="s">
        <v>504</v>
      </c>
      <c r="C151" s="48" t="s">
        <v>124</v>
      </c>
      <c r="D151" s="48">
        <v>5910</v>
      </c>
      <c r="E151" s="48">
        <v>6083</v>
      </c>
      <c r="F151" s="48">
        <v>5728</v>
      </c>
      <c r="G151" s="48">
        <v>6954</v>
      </c>
      <c r="H151" s="48">
        <v>5896</v>
      </c>
      <c r="I151" s="48">
        <v>6260</v>
      </c>
    </row>
    <row r="152" spans="2:9">
      <c r="B152" s="75" t="s">
        <v>190</v>
      </c>
      <c r="C152" s="48" t="s">
        <v>124</v>
      </c>
      <c r="D152" s="48" t="s">
        <v>124</v>
      </c>
      <c r="E152" s="48" t="s">
        <v>124</v>
      </c>
      <c r="F152" s="48" t="s">
        <v>124</v>
      </c>
      <c r="G152" s="48" t="s">
        <v>124</v>
      </c>
      <c r="H152" s="48" t="s">
        <v>124</v>
      </c>
      <c r="I152" s="48" t="s">
        <v>124</v>
      </c>
    </row>
    <row r="153" spans="2:9">
      <c r="B153" s="213" t="s">
        <v>191</v>
      </c>
      <c r="C153" s="48" t="s">
        <v>124</v>
      </c>
      <c r="D153" s="48">
        <v>5910</v>
      </c>
      <c r="E153" s="48">
        <v>6083</v>
      </c>
      <c r="F153" s="48">
        <v>5728</v>
      </c>
      <c r="G153" s="48">
        <v>6954</v>
      </c>
      <c r="H153" s="48">
        <v>5896</v>
      </c>
      <c r="I153" s="48">
        <v>6260</v>
      </c>
    </row>
    <row r="154" spans="2:9">
      <c r="B154" s="213" t="s">
        <v>192</v>
      </c>
      <c r="C154" s="48" t="s">
        <v>124</v>
      </c>
      <c r="D154" s="48">
        <v>16</v>
      </c>
      <c r="E154" s="48">
        <v>16</v>
      </c>
      <c r="F154" s="48">
        <v>16</v>
      </c>
      <c r="G154" s="48">
        <v>16</v>
      </c>
      <c r="H154" s="48">
        <v>16</v>
      </c>
      <c r="I154" s="48">
        <v>16</v>
      </c>
    </row>
    <row r="155" spans="2:9">
      <c r="B155" s="214" t="s">
        <v>193</v>
      </c>
      <c r="C155" s="48" t="s">
        <v>124</v>
      </c>
      <c r="D155" s="48">
        <v>16</v>
      </c>
      <c r="E155" s="48">
        <v>16</v>
      </c>
      <c r="F155" s="48">
        <v>16</v>
      </c>
      <c r="G155" s="48">
        <v>16</v>
      </c>
      <c r="H155" s="48">
        <v>16</v>
      </c>
      <c r="I155" s="48">
        <v>16</v>
      </c>
    </row>
    <row r="156" spans="2:9" ht="15" thickBot="1">
      <c r="B156" s="219" t="s">
        <v>194</v>
      </c>
      <c r="C156" s="48" t="s">
        <v>139</v>
      </c>
      <c r="D156" s="48" t="s">
        <v>139</v>
      </c>
      <c r="E156" s="48" t="s">
        <v>139</v>
      </c>
      <c r="F156" s="48" t="s">
        <v>139</v>
      </c>
      <c r="G156" s="48" t="s">
        <v>139</v>
      </c>
      <c r="H156" s="48" t="s">
        <v>139</v>
      </c>
      <c r="I156" s="48" t="s">
        <v>139</v>
      </c>
    </row>
    <row r="157" spans="2:9" ht="15" thickTop="1">
      <c r="B157" s="1313" t="s">
        <v>794</v>
      </c>
      <c r="C157" s="1313"/>
      <c r="D157" s="1313"/>
      <c r="E157" s="1313"/>
      <c r="F157" s="1313"/>
      <c r="G157" s="1313"/>
      <c r="H157" s="1313"/>
      <c r="I157" s="1313"/>
    </row>
    <row r="158" spans="2:9">
      <c r="B158" s="27"/>
    </row>
    <row r="159" spans="2:9">
      <c r="B159" s="1319" t="s">
        <v>19</v>
      </c>
      <c r="C159" s="1319"/>
      <c r="D159" s="1319"/>
      <c r="E159" s="1319"/>
      <c r="F159" s="1319"/>
      <c r="G159" s="1319"/>
      <c r="H159" s="1319"/>
      <c r="I159" s="1319"/>
    </row>
    <row r="160" spans="2:9">
      <c r="B160" s="13" t="s">
        <v>18</v>
      </c>
    </row>
    <row r="161" spans="2:9">
      <c r="B161" s="26" t="s">
        <v>196</v>
      </c>
    </row>
    <row r="162" spans="2:9">
      <c r="B162" s="27"/>
    </row>
    <row r="163" spans="2:9">
      <c r="B163" s="16"/>
      <c r="C163" s="17">
        <v>2014</v>
      </c>
      <c r="D163" s="17">
        <v>2015</v>
      </c>
      <c r="E163" s="17">
        <v>2016</v>
      </c>
      <c r="F163" s="17">
        <v>2017</v>
      </c>
      <c r="G163" s="17">
        <v>2018</v>
      </c>
      <c r="H163" s="17">
        <v>2019</v>
      </c>
      <c r="I163" s="17">
        <v>2020</v>
      </c>
    </row>
    <row r="164" spans="2:9">
      <c r="B164" s="44" t="s">
        <v>197</v>
      </c>
      <c r="C164" s="86"/>
      <c r="D164" s="86"/>
      <c r="E164" s="86"/>
      <c r="F164" s="86"/>
      <c r="G164" s="86"/>
      <c r="H164" s="86"/>
      <c r="I164" s="86"/>
    </row>
    <row r="165" spans="2:9">
      <c r="B165" s="103" t="s">
        <v>198</v>
      </c>
      <c r="C165" s="36" t="s">
        <v>124</v>
      </c>
      <c r="D165" s="36">
        <v>10427.316999999999</v>
      </c>
      <c r="E165" s="36">
        <v>11197.616</v>
      </c>
      <c r="F165" s="36">
        <v>12611.289000000001</v>
      </c>
      <c r="G165" s="36">
        <v>13613.14</v>
      </c>
      <c r="H165" s="36">
        <v>14111.007</v>
      </c>
      <c r="I165" s="36">
        <v>13010.4</v>
      </c>
    </row>
    <row r="166" spans="2:9">
      <c r="B166" s="220" t="s">
        <v>199</v>
      </c>
      <c r="C166" s="36" t="s">
        <v>124</v>
      </c>
      <c r="D166" s="36">
        <v>4556.9110000000001</v>
      </c>
      <c r="E166" s="36">
        <v>4628.4120000000003</v>
      </c>
      <c r="F166" s="36">
        <v>4786.6319999999996</v>
      </c>
      <c r="G166" s="36">
        <v>5037.3900000000003</v>
      </c>
      <c r="H166" s="36">
        <v>4931.9040000000005</v>
      </c>
      <c r="I166" s="36">
        <v>3819.3649999999998</v>
      </c>
    </row>
    <row r="167" spans="2:9">
      <c r="B167" s="220" t="s">
        <v>200</v>
      </c>
      <c r="C167" s="36" t="s">
        <v>124</v>
      </c>
      <c r="D167" s="36">
        <v>5870.4059999999999</v>
      </c>
      <c r="E167" s="36">
        <v>6569.2039999999997</v>
      </c>
      <c r="F167" s="36">
        <v>7824.6570000000002</v>
      </c>
      <c r="G167" s="36">
        <v>8575.75</v>
      </c>
      <c r="H167" s="36">
        <v>9179.1029999999992</v>
      </c>
      <c r="I167" s="36">
        <v>9199.6749999999993</v>
      </c>
    </row>
    <row r="168" spans="2:9">
      <c r="B168" s="221" t="s">
        <v>201</v>
      </c>
      <c r="C168" s="36" t="s">
        <v>124</v>
      </c>
      <c r="D168" s="36" t="s">
        <v>124</v>
      </c>
      <c r="E168" s="36" t="s">
        <v>124</v>
      </c>
      <c r="F168" s="36" t="s">
        <v>124</v>
      </c>
      <c r="G168" s="36" t="s">
        <v>124</v>
      </c>
      <c r="H168" s="36" t="s">
        <v>124</v>
      </c>
      <c r="I168" s="36" t="s">
        <v>124</v>
      </c>
    </row>
    <row r="169" spans="2:9">
      <c r="B169" s="93" t="s">
        <v>202</v>
      </c>
      <c r="C169" s="36" t="s">
        <v>124</v>
      </c>
      <c r="D169" s="36">
        <v>13425.852999999999</v>
      </c>
      <c r="E169" s="36">
        <v>14256.129000000001</v>
      </c>
      <c r="F169" s="36">
        <v>17609.678</v>
      </c>
      <c r="G169" s="36">
        <v>19527.647000000001</v>
      </c>
      <c r="H169" s="36">
        <v>20550.740000000002</v>
      </c>
      <c r="I169" s="36">
        <v>20512.968000000001</v>
      </c>
    </row>
    <row r="170" spans="2:9">
      <c r="B170" s="220" t="s">
        <v>203</v>
      </c>
      <c r="C170" s="36" t="s">
        <v>124</v>
      </c>
      <c r="D170" s="36">
        <v>11622.888999999999</v>
      </c>
      <c r="E170" s="36">
        <v>12228.14</v>
      </c>
      <c r="F170" s="36">
        <v>15238.295</v>
      </c>
      <c r="G170" s="36">
        <v>16670.333999999999</v>
      </c>
      <c r="H170" s="36">
        <v>17867.183000000001</v>
      </c>
      <c r="I170" s="36">
        <v>18833.884999999998</v>
      </c>
    </row>
    <row r="171" spans="2:9">
      <c r="B171" s="220" t="s">
        <v>204</v>
      </c>
      <c r="C171" s="36" t="s">
        <v>124</v>
      </c>
      <c r="D171" s="36" t="s">
        <v>139</v>
      </c>
      <c r="E171" s="36" t="s">
        <v>139</v>
      </c>
      <c r="F171" s="36" t="s">
        <v>139</v>
      </c>
      <c r="G171" s="36" t="s">
        <v>139</v>
      </c>
      <c r="H171" s="36" t="s">
        <v>139</v>
      </c>
      <c r="I171" s="36" t="s">
        <v>139</v>
      </c>
    </row>
    <row r="172" spans="2:9">
      <c r="B172" s="220" t="s">
        <v>205</v>
      </c>
      <c r="C172" s="36" t="s">
        <v>124</v>
      </c>
      <c r="D172" s="36">
        <v>1762.9639999999999</v>
      </c>
      <c r="E172" s="36">
        <v>2027.989</v>
      </c>
      <c r="F172" s="36">
        <v>2371.3829999999998</v>
      </c>
      <c r="G172" s="36">
        <v>2857.3130000000001</v>
      </c>
      <c r="H172" s="36">
        <v>2683.5569999999998</v>
      </c>
      <c r="I172" s="36">
        <v>1679.0830000000001</v>
      </c>
    </row>
    <row r="173" spans="2:9">
      <c r="B173" s="93" t="s">
        <v>206</v>
      </c>
      <c r="C173" s="36" t="s">
        <v>124</v>
      </c>
      <c r="D173" s="36">
        <v>358.58800000000002</v>
      </c>
      <c r="E173" s="36">
        <v>378.375</v>
      </c>
      <c r="F173" s="36">
        <v>379.029</v>
      </c>
      <c r="G173" s="36">
        <v>403.52499999999998</v>
      </c>
      <c r="H173" s="36" t="s">
        <v>124</v>
      </c>
      <c r="I173" s="36">
        <v>763.09799999999996</v>
      </c>
    </row>
    <row r="174" spans="2:9">
      <c r="B174" s="93" t="s">
        <v>207</v>
      </c>
      <c r="C174" s="36" t="s">
        <v>124</v>
      </c>
      <c r="D174" s="36">
        <v>1496.71</v>
      </c>
      <c r="E174" s="36">
        <v>1406.701</v>
      </c>
      <c r="F174" s="36">
        <v>1287.18</v>
      </c>
      <c r="G174" s="36">
        <v>1192.96</v>
      </c>
      <c r="H174" s="36">
        <v>918.47699999999998</v>
      </c>
      <c r="I174" s="36">
        <v>446.61799999999999</v>
      </c>
    </row>
    <row r="175" spans="2:9">
      <c r="B175" s="37" t="s">
        <v>130</v>
      </c>
      <c r="C175" s="36" t="s">
        <v>124</v>
      </c>
      <c r="D175" s="36">
        <v>937.88099999999997</v>
      </c>
      <c r="E175" s="36">
        <v>851.36199999999997</v>
      </c>
      <c r="F175" s="36">
        <v>815.13</v>
      </c>
      <c r="G175" s="36">
        <v>751.66300000000001</v>
      </c>
      <c r="H175" s="36">
        <v>407.03100000000001</v>
      </c>
      <c r="I175" s="36">
        <v>213.523</v>
      </c>
    </row>
    <row r="176" spans="2:9">
      <c r="B176" s="37" t="s">
        <v>808</v>
      </c>
      <c r="C176" s="36"/>
      <c r="D176" s="36"/>
      <c r="E176" s="36"/>
      <c r="F176" s="36"/>
      <c r="G176" s="36"/>
      <c r="H176" s="36"/>
      <c r="I176" s="36"/>
    </row>
    <row r="177" spans="2:9">
      <c r="B177" s="37" t="s">
        <v>460</v>
      </c>
      <c r="C177" s="36" t="s">
        <v>124</v>
      </c>
      <c r="D177" s="36">
        <v>550.10500000000002</v>
      </c>
      <c r="E177" s="36">
        <v>543.01400000000001</v>
      </c>
      <c r="F177" s="36">
        <v>459.291</v>
      </c>
      <c r="G177" s="36">
        <v>424.37200000000001</v>
      </c>
      <c r="H177" s="36">
        <v>511.26900000000001</v>
      </c>
      <c r="I177" s="36">
        <v>232.91300000000001</v>
      </c>
    </row>
    <row r="178" spans="2:9">
      <c r="B178" s="37" t="s">
        <v>809</v>
      </c>
      <c r="C178" s="36" t="s">
        <v>124</v>
      </c>
      <c r="D178" s="36">
        <v>8.66</v>
      </c>
      <c r="E178" s="36">
        <v>12.295</v>
      </c>
      <c r="F178" s="36">
        <v>12.738</v>
      </c>
      <c r="G178" s="36">
        <v>16.907</v>
      </c>
      <c r="H178" s="36">
        <v>0.17199999999999999</v>
      </c>
      <c r="I178" s="36">
        <v>0.159</v>
      </c>
    </row>
    <row r="179" spans="2:9">
      <c r="B179" s="37" t="s">
        <v>554</v>
      </c>
      <c r="C179" s="36" t="s">
        <v>124</v>
      </c>
      <c r="D179" s="36">
        <v>6.4000000000000001E-2</v>
      </c>
      <c r="E179" s="36">
        <v>0.03</v>
      </c>
      <c r="F179" s="36">
        <v>2.1000000000000001E-2</v>
      </c>
      <c r="G179" s="36">
        <v>1.7999999999999999E-2</v>
      </c>
      <c r="H179" s="36">
        <v>5.0000000000000001E-3</v>
      </c>
      <c r="I179" s="36">
        <v>2.3E-2</v>
      </c>
    </row>
    <row r="180" spans="2:9">
      <c r="B180" s="103" t="s">
        <v>208</v>
      </c>
      <c r="C180" s="36" t="s">
        <v>139</v>
      </c>
      <c r="D180" s="36" t="s">
        <v>139</v>
      </c>
      <c r="E180" s="36" t="s">
        <v>139</v>
      </c>
      <c r="F180" s="36" t="s">
        <v>139</v>
      </c>
      <c r="G180" s="36" t="s">
        <v>139</v>
      </c>
      <c r="H180" s="36" t="s">
        <v>139</v>
      </c>
      <c r="I180" s="36" t="s">
        <v>139</v>
      </c>
    </row>
    <row r="181" spans="2:9">
      <c r="B181" s="103"/>
      <c r="C181" s="36"/>
      <c r="D181" s="36"/>
      <c r="E181" s="36"/>
      <c r="F181" s="36"/>
      <c r="G181" s="36"/>
      <c r="H181" s="36"/>
      <c r="I181" s="36"/>
    </row>
    <row r="182" spans="2:9">
      <c r="B182" s="103" t="s">
        <v>209</v>
      </c>
      <c r="C182" s="223" t="s">
        <v>124</v>
      </c>
      <c r="D182" s="223">
        <v>25708.467999999997</v>
      </c>
      <c r="E182" s="223">
        <v>27238.821000000004</v>
      </c>
      <c r="F182" s="223">
        <v>31887.175999999999</v>
      </c>
      <c r="G182" s="223">
        <v>34737.271999999997</v>
      </c>
      <c r="H182" s="223">
        <v>35580.224000000002</v>
      </c>
      <c r="I182" s="223">
        <v>34794.555999999997</v>
      </c>
    </row>
    <row r="183" spans="2:9">
      <c r="B183" s="222" t="s">
        <v>210</v>
      </c>
      <c r="C183" s="86"/>
      <c r="D183" s="86"/>
      <c r="E183" s="86"/>
      <c r="F183" s="86"/>
      <c r="G183" s="86"/>
      <c r="H183" s="86"/>
      <c r="I183" s="86"/>
    </row>
    <row r="184" spans="2:9">
      <c r="B184" s="222"/>
    </row>
    <row r="185" spans="2:9">
      <c r="B185" s="103" t="s">
        <v>211</v>
      </c>
      <c r="C185" s="86"/>
      <c r="D185" s="86"/>
      <c r="E185" s="86"/>
      <c r="F185" s="86"/>
      <c r="G185" s="86"/>
      <c r="H185" s="86"/>
      <c r="I185" s="86"/>
    </row>
    <row r="186" spans="2:9">
      <c r="B186" s="103"/>
      <c r="C186" s="86"/>
      <c r="D186" s="86"/>
      <c r="E186" s="86"/>
      <c r="F186" s="86"/>
      <c r="G186" s="86"/>
      <c r="H186" s="86"/>
      <c r="I186" s="86"/>
    </row>
    <row r="187" spans="2:9">
      <c r="B187" s="44" t="s">
        <v>212</v>
      </c>
      <c r="C187" s="86"/>
      <c r="D187" s="86"/>
      <c r="E187" s="86"/>
      <c r="F187" s="86"/>
      <c r="G187" s="86"/>
      <c r="H187" s="86"/>
      <c r="I187" s="86"/>
    </row>
    <row r="188" spans="2:9">
      <c r="B188" s="103" t="s">
        <v>213</v>
      </c>
      <c r="C188" s="385" t="s">
        <v>124</v>
      </c>
      <c r="D188" s="385">
        <v>9455.8649999999998</v>
      </c>
      <c r="E188" s="223">
        <v>10392.877</v>
      </c>
      <c r="F188" s="223">
        <v>11929.460999999999</v>
      </c>
      <c r="G188" s="223">
        <v>13276.442999999999</v>
      </c>
      <c r="H188" s="223">
        <v>14290.013000000001</v>
      </c>
      <c r="I188" s="223">
        <v>14091.348</v>
      </c>
    </row>
    <row r="189" spans="2:9">
      <c r="B189" s="222" t="s">
        <v>214</v>
      </c>
      <c r="C189" s="385" t="s">
        <v>124</v>
      </c>
      <c r="D189" s="385">
        <v>9455.8649999999998</v>
      </c>
      <c r="E189" s="223">
        <v>10392.877</v>
      </c>
      <c r="F189" s="223">
        <v>11929.460999999999</v>
      </c>
      <c r="G189" s="223">
        <v>13276.442999999999</v>
      </c>
      <c r="H189" s="223">
        <v>14290.013000000001</v>
      </c>
      <c r="I189" s="223">
        <v>14078.415999999999</v>
      </c>
    </row>
    <row r="190" spans="2:9">
      <c r="B190" s="222" t="s">
        <v>215</v>
      </c>
      <c r="C190" s="385" t="s">
        <v>124</v>
      </c>
      <c r="D190" s="385" t="s">
        <v>124</v>
      </c>
      <c r="E190" s="223" t="s">
        <v>124</v>
      </c>
      <c r="F190" s="223" t="s">
        <v>124</v>
      </c>
      <c r="G190" s="223" t="s">
        <v>124</v>
      </c>
      <c r="H190" s="223" t="s">
        <v>124</v>
      </c>
      <c r="I190" s="223" t="s">
        <v>124</v>
      </c>
    </row>
    <row r="191" spans="2:9">
      <c r="B191" s="103" t="s">
        <v>216</v>
      </c>
      <c r="C191" s="385" t="s">
        <v>124</v>
      </c>
      <c r="D191" s="385">
        <v>14765.824000000001</v>
      </c>
      <c r="E191" s="223">
        <v>17184.97</v>
      </c>
      <c r="F191" s="223">
        <v>20521.811000000002</v>
      </c>
      <c r="G191" s="223">
        <v>22183.603000000003</v>
      </c>
      <c r="H191" s="223">
        <v>24815.398999999998</v>
      </c>
      <c r="I191" s="223">
        <v>23224.093000000001</v>
      </c>
    </row>
    <row r="192" spans="2:9">
      <c r="B192" s="103" t="s">
        <v>206</v>
      </c>
      <c r="C192" s="385" t="s">
        <v>124</v>
      </c>
      <c r="D192" s="385">
        <v>655.40200000000004</v>
      </c>
      <c r="E192" s="223">
        <v>688.28300000000002</v>
      </c>
      <c r="F192" s="223">
        <v>662.36699999999996</v>
      </c>
      <c r="G192" s="223">
        <v>679.06799999999998</v>
      </c>
      <c r="H192" s="223">
        <v>721.81600000000003</v>
      </c>
      <c r="I192" s="223">
        <v>733.96199999999999</v>
      </c>
    </row>
    <row r="193" spans="2:9">
      <c r="B193" s="222" t="s">
        <v>217</v>
      </c>
      <c r="C193" s="385" t="s">
        <v>124</v>
      </c>
      <c r="D193" s="385">
        <v>157.43700000000001</v>
      </c>
      <c r="E193" s="223">
        <v>167.63300000000001</v>
      </c>
      <c r="F193" s="223">
        <v>168.566</v>
      </c>
      <c r="G193" s="223">
        <v>171.834</v>
      </c>
      <c r="H193" s="223">
        <v>186.405</v>
      </c>
      <c r="I193" s="223">
        <v>204.934</v>
      </c>
    </row>
    <row r="194" spans="2:9">
      <c r="B194" s="222" t="s">
        <v>218</v>
      </c>
      <c r="C194" s="385" t="s">
        <v>124</v>
      </c>
      <c r="D194" s="385">
        <v>497.96499999999997</v>
      </c>
      <c r="E194" s="223">
        <v>520.65</v>
      </c>
      <c r="F194" s="223">
        <v>493.80099999999999</v>
      </c>
      <c r="G194" s="223">
        <v>507.23400000000004</v>
      </c>
      <c r="H194" s="223">
        <v>535.41100000000006</v>
      </c>
      <c r="I194" s="223">
        <v>529.02800000000002</v>
      </c>
    </row>
    <row r="195" spans="2:9">
      <c r="B195" s="222" t="s">
        <v>219</v>
      </c>
      <c r="C195" s="385" t="s">
        <v>124</v>
      </c>
      <c r="D195" s="385" t="s">
        <v>124</v>
      </c>
      <c r="E195" s="223" t="s">
        <v>124</v>
      </c>
      <c r="F195" s="223" t="s">
        <v>124</v>
      </c>
      <c r="G195" s="223" t="s">
        <v>124</v>
      </c>
      <c r="H195" s="223" t="s">
        <v>124</v>
      </c>
      <c r="I195" s="223" t="s">
        <v>124</v>
      </c>
    </row>
    <row r="196" spans="2:9">
      <c r="B196" s="222"/>
      <c r="C196" s="86"/>
      <c r="D196" s="86"/>
      <c r="E196" s="36"/>
      <c r="F196" s="36"/>
      <c r="G196" s="36"/>
      <c r="H196" s="36"/>
      <c r="I196" s="36"/>
    </row>
    <row r="197" spans="2:9" ht="26.4">
      <c r="B197" s="49" t="s">
        <v>220</v>
      </c>
      <c r="C197" s="86"/>
      <c r="D197" s="86"/>
      <c r="E197" s="36"/>
      <c r="F197" s="36"/>
      <c r="G197" s="36"/>
      <c r="H197" s="36"/>
      <c r="I197" s="36"/>
    </row>
    <row r="198" spans="2:9">
      <c r="B198" s="103" t="s">
        <v>213</v>
      </c>
      <c r="C198" s="385" t="s">
        <v>124</v>
      </c>
      <c r="D198" s="385">
        <v>7982.3239999999996</v>
      </c>
      <c r="E198" s="223">
        <v>9007.6659999999993</v>
      </c>
      <c r="F198" s="223">
        <v>10465.98</v>
      </c>
      <c r="G198" s="223">
        <v>11954.661</v>
      </c>
      <c r="H198" s="223">
        <v>12924.675999999999</v>
      </c>
      <c r="I198" s="223">
        <v>13234.898999999999</v>
      </c>
    </row>
    <row r="199" spans="2:9">
      <c r="B199" s="222" t="s">
        <v>214</v>
      </c>
      <c r="C199" s="385" t="s">
        <v>124</v>
      </c>
      <c r="D199" s="385">
        <v>7982.3239999999996</v>
      </c>
      <c r="E199" s="223">
        <v>9007.6659999999993</v>
      </c>
      <c r="F199" s="223">
        <v>10465.98</v>
      </c>
      <c r="G199" s="223">
        <v>11954.661</v>
      </c>
      <c r="H199" s="223">
        <v>12924.675999999999</v>
      </c>
      <c r="I199" s="223">
        <v>13222.91</v>
      </c>
    </row>
    <row r="200" spans="2:9">
      <c r="B200" s="222" t="s">
        <v>215</v>
      </c>
      <c r="C200" s="385" t="s">
        <v>124</v>
      </c>
      <c r="D200" s="385" t="s">
        <v>124</v>
      </c>
      <c r="E200" s="223" t="s">
        <v>124</v>
      </c>
      <c r="F200" s="223" t="s">
        <v>124</v>
      </c>
      <c r="G200" s="223" t="s">
        <v>124</v>
      </c>
      <c r="H200" s="223" t="s">
        <v>124</v>
      </c>
      <c r="I200" s="223" t="s">
        <v>124</v>
      </c>
    </row>
    <row r="201" spans="2:9">
      <c r="B201" s="103" t="s">
        <v>216</v>
      </c>
      <c r="C201" s="385" t="s">
        <v>124</v>
      </c>
      <c r="D201" s="385">
        <v>9579.8459999999995</v>
      </c>
      <c r="E201" s="223">
        <v>11308.231</v>
      </c>
      <c r="F201" s="223">
        <v>13494.413</v>
      </c>
      <c r="G201" s="223">
        <v>15863.715</v>
      </c>
      <c r="H201" s="223">
        <v>16711.902999999998</v>
      </c>
      <c r="I201" s="223">
        <v>17747.075000000001</v>
      </c>
    </row>
    <row r="202" spans="2:9">
      <c r="B202" s="103" t="s">
        <v>206</v>
      </c>
      <c r="C202" s="385" t="s">
        <v>124</v>
      </c>
      <c r="D202" s="385">
        <v>217.334</v>
      </c>
      <c r="E202" s="223">
        <v>222.08500000000001</v>
      </c>
      <c r="F202" s="223">
        <v>221.01599999999999</v>
      </c>
      <c r="G202" s="223">
        <v>227.691</v>
      </c>
      <c r="H202" s="223">
        <v>247.8</v>
      </c>
      <c r="I202" s="223">
        <v>264.93299999999999</v>
      </c>
    </row>
    <row r="203" spans="2:9">
      <c r="B203" s="222" t="s">
        <v>217</v>
      </c>
      <c r="C203" s="385" t="s">
        <v>124</v>
      </c>
      <c r="D203" s="385">
        <v>157.43700000000001</v>
      </c>
      <c r="E203" s="223">
        <v>167.63300000000001</v>
      </c>
      <c r="F203" s="223">
        <v>168.566</v>
      </c>
      <c r="G203" s="223">
        <v>171.834</v>
      </c>
      <c r="H203" s="223">
        <v>186.405</v>
      </c>
      <c r="I203" s="223">
        <v>204.934</v>
      </c>
    </row>
    <row r="204" spans="2:9">
      <c r="B204" s="222" t="s">
        <v>218</v>
      </c>
      <c r="C204" s="385" t="s">
        <v>124</v>
      </c>
      <c r="D204" s="385">
        <v>59.896999999999998</v>
      </c>
      <c r="E204" s="223">
        <v>54.451999999999998</v>
      </c>
      <c r="F204" s="223">
        <v>52.45</v>
      </c>
      <c r="G204" s="223">
        <v>55.856999999999999</v>
      </c>
      <c r="H204" s="223">
        <v>61.395000000000003</v>
      </c>
      <c r="I204" s="223">
        <v>59.999000000000002</v>
      </c>
    </row>
    <row r="205" spans="2:9">
      <c r="B205" s="222" t="s">
        <v>219</v>
      </c>
      <c r="C205" s="385" t="s">
        <v>139</v>
      </c>
      <c r="D205" s="385" t="s">
        <v>139</v>
      </c>
      <c r="E205" s="223" t="s">
        <v>139</v>
      </c>
      <c r="F205" s="223" t="s">
        <v>139</v>
      </c>
      <c r="G205" s="223" t="s">
        <v>139</v>
      </c>
      <c r="H205" s="223" t="s">
        <v>139</v>
      </c>
      <c r="I205" s="223" t="s">
        <v>139</v>
      </c>
    </row>
    <row r="206" spans="2:9">
      <c r="B206" s="222"/>
      <c r="C206" s="86"/>
      <c r="D206" s="86"/>
      <c r="E206" s="36"/>
      <c r="F206" s="36"/>
      <c r="G206" s="36"/>
      <c r="H206" s="36"/>
      <c r="I206" s="36"/>
    </row>
    <row r="207" spans="2:9" ht="26.4">
      <c r="B207" s="49" t="s">
        <v>221</v>
      </c>
      <c r="C207" s="86"/>
      <c r="D207" s="86"/>
      <c r="E207" s="36"/>
      <c r="F207" s="36"/>
      <c r="G207" s="36"/>
      <c r="H207" s="36"/>
      <c r="I207" s="36"/>
    </row>
    <row r="208" spans="2:9">
      <c r="B208" s="103" t="s">
        <v>213</v>
      </c>
      <c r="C208" s="385" t="s">
        <v>124</v>
      </c>
      <c r="D208" s="385">
        <v>942.82399999999996</v>
      </c>
      <c r="E208" s="223">
        <v>852.1</v>
      </c>
      <c r="F208" s="223">
        <v>922.36699999999996</v>
      </c>
      <c r="G208" s="223">
        <v>751.83500000000004</v>
      </c>
      <c r="H208" s="223">
        <v>793.09199999999998</v>
      </c>
      <c r="I208" s="223">
        <v>484.75200000000001</v>
      </c>
    </row>
    <row r="209" spans="2:9">
      <c r="B209" s="222" t="s">
        <v>214</v>
      </c>
      <c r="C209" s="385" t="s">
        <v>124</v>
      </c>
      <c r="D209" s="385">
        <v>942.82399999999996</v>
      </c>
      <c r="E209" s="223">
        <v>852.1</v>
      </c>
      <c r="F209" s="223">
        <v>922.36699999999996</v>
      </c>
      <c r="G209" s="223">
        <v>751.83500000000004</v>
      </c>
      <c r="H209" s="223">
        <v>793.09199999999998</v>
      </c>
      <c r="I209" s="223">
        <v>483.80900000000003</v>
      </c>
    </row>
    <row r="210" spans="2:9">
      <c r="B210" s="222" t="s">
        <v>215</v>
      </c>
      <c r="C210" s="385" t="s">
        <v>139</v>
      </c>
      <c r="D210" s="385" t="s">
        <v>139</v>
      </c>
      <c r="E210" s="223" t="s">
        <v>139</v>
      </c>
      <c r="F210" s="223" t="s">
        <v>139</v>
      </c>
      <c r="G210" s="223" t="s">
        <v>139</v>
      </c>
      <c r="H210" s="223" t="s">
        <v>139</v>
      </c>
      <c r="I210" s="223" t="s">
        <v>139</v>
      </c>
    </row>
    <row r="211" spans="2:9">
      <c r="B211" s="103" t="s">
        <v>216</v>
      </c>
      <c r="C211" s="385" t="s">
        <v>124</v>
      </c>
      <c r="D211" s="385">
        <v>3928.777</v>
      </c>
      <c r="E211" s="223">
        <v>4406.4669999999996</v>
      </c>
      <c r="F211" s="223">
        <v>5306.7849999999999</v>
      </c>
      <c r="G211" s="223">
        <v>4475.7179999999998</v>
      </c>
      <c r="H211" s="223">
        <v>5685.1819999999998</v>
      </c>
      <c r="I211" s="223">
        <v>3742.1590000000001</v>
      </c>
    </row>
    <row r="212" spans="2:9">
      <c r="B212" s="103" t="s">
        <v>206</v>
      </c>
      <c r="C212" s="385" t="s">
        <v>139</v>
      </c>
      <c r="D212" s="385" t="s">
        <v>139</v>
      </c>
      <c r="E212" s="223" t="s">
        <v>139</v>
      </c>
      <c r="F212" s="223" t="s">
        <v>139</v>
      </c>
      <c r="G212" s="223" t="s">
        <v>139</v>
      </c>
      <c r="H212" s="223" t="s">
        <v>139</v>
      </c>
      <c r="I212" s="223" t="s">
        <v>139</v>
      </c>
    </row>
    <row r="213" spans="2:9">
      <c r="B213" s="222" t="s">
        <v>217</v>
      </c>
      <c r="C213" s="385" t="s">
        <v>139</v>
      </c>
      <c r="D213" s="385" t="s">
        <v>139</v>
      </c>
      <c r="E213" s="223" t="s">
        <v>139</v>
      </c>
      <c r="F213" s="223" t="s">
        <v>139</v>
      </c>
      <c r="G213" s="223" t="s">
        <v>139</v>
      </c>
      <c r="H213" s="223" t="s">
        <v>139</v>
      </c>
      <c r="I213" s="223" t="s">
        <v>139</v>
      </c>
    </row>
    <row r="214" spans="2:9">
      <c r="B214" s="222" t="s">
        <v>218</v>
      </c>
      <c r="C214" s="385" t="s">
        <v>139</v>
      </c>
      <c r="D214" s="385" t="s">
        <v>139</v>
      </c>
      <c r="E214" s="223" t="s">
        <v>139</v>
      </c>
      <c r="F214" s="223" t="s">
        <v>139</v>
      </c>
      <c r="G214" s="223" t="s">
        <v>139</v>
      </c>
      <c r="H214" s="223" t="s">
        <v>139</v>
      </c>
      <c r="I214" s="223" t="s">
        <v>139</v>
      </c>
    </row>
    <row r="215" spans="2:9">
      <c r="B215" s="222" t="s">
        <v>219</v>
      </c>
      <c r="C215" s="385" t="s">
        <v>139</v>
      </c>
      <c r="D215" s="385" t="s">
        <v>139</v>
      </c>
      <c r="E215" s="223" t="s">
        <v>139</v>
      </c>
      <c r="F215" s="223" t="s">
        <v>139</v>
      </c>
      <c r="G215" s="223" t="s">
        <v>139</v>
      </c>
      <c r="H215" s="223" t="s">
        <v>139</v>
      </c>
      <c r="I215" s="223" t="s">
        <v>139</v>
      </c>
    </row>
    <row r="216" spans="2:9">
      <c r="B216" s="222"/>
      <c r="C216" s="86"/>
      <c r="D216" s="86"/>
      <c r="E216" s="36"/>
      <c r="F216" s="36"/>
      <c r="G216" s="36"/>
      <c r="H216" s="36"/>
      <c r="I216" s="36"/>
    </row>
    <row r="217" spans="2:9" ht="26.4">
      <c r="B217" s="49" t="s">
        <v>222</v>
      </c>
      <c r="C217" s="86"/>
      <c r="D217" s="86"/>
      <c r="E217" s="36"/>
      <c r="F217" s="36"/>
      <c r="G217" s="36"/>
      <c r="H217" s="36"/>
      <c r="I217" s="36"/>
    </row>
    <row r="218" spans="2:9">
      <c r="B218" s="103" t="s">
        <v>213</v>
      </c>
      <c r="C218" s="385" t="s">
        <v>124</v>
      </c>
      <c r="D218" s="385">
        <v>530.71699999999998</v>
      </c>
      <c r="E218" s="223">
        <v>533.11099999999999</v>
      </c>
      <c r="F218" s="223">
        <v>541.11400000000003</v>
      </c>
      <c r="G218" s="223">
        <v>569.947</v>
      </c>
      <c r="H218" s="223">
        <v>572.245</v>
      </c>
      <c r="I218" s="223">
        <v>371.697</v>
      </c>
    </row>
    <row r="219" spans="2:9">
      <c r="B219" s="222" t="s">
        <v>214</v>
      </c>
      <c r="C219" s="385" t="s">
        <v>124</v>
      </c>
      <c r="D219" s="385">
        <v>530.71699999999998</v>
      </c>
      <c r="E219" s="223">
        <v>533.11099999999999</v>
      </c>
      <c r="F219" s="223">
        <v>541.11400000000003</v>
      </c>
      <c r="G219" s="223">
        <v>569.947</v>
      </c>
      <c r="H219" s="223">
        <v>572.245</v>
      </c>
      <c r="I219" s="223">
        <v>371.697</v>
      </c>
    </row>
    <row r="220" spans="2:9">
      <c r="B220" s="222" t="s">
        <v>215</v>
      </c>
      <c r="C220" s="385" t="s">
        <v>139</v>
      </c>
      <c r="D220" s="385" t="s">
        <v>139</v>
      </c>
      <c r="E220" s="223" t="s">
        <v>139</v>
      </c>
      <c r="F220" s="223" t="s">
        <v>139</v>
      </c>
      <c r="G220" s="223" t="s">
        <v>139</v>
      </c>
      <c r="H220" s="223" t="s">
        <v>139</v>
      </c>
      <c r="I220" s="223" t="s">
        <v>139</v>
      </c>
    </row>
    <row r="221" spans="2:9">
      <c r="B221" s="103" t="s">
        <v>216</v>
      </c>
      <c r="C221" s="385" t="s">
        <v>124</v>
      </c>
      <c r="D221" s="385">
        <v>1257.201</v>
      </c>
      <c r="E221" s="223">
        <v>1470.2719999999999</v>
      </c>
      <c r="F221" s="223">
        <v>1720.6130000000001</v>
      </c>
      <c r="G221" s="223">
        <v>1844.17</v>
      </c>
      <c r="H221" s="223">
        <v>2418.3139999999999</v>
      </c>
      <c r="I221" s="223">
        <v>1734.8589999999999</v>
      </c>
    </row>
    <row r="222" spans="2:9">
      <c r="B222" s="103" t="s">
        <v>206</v>
      </c>
      <c r="C222" s="385" t="s">
        <v>124</v>
      </c>
      <c r="D222" s="385">
        <v>438.06799999999998</v>
      </c>
      <c r="E222" s="223">
        <v>466.19799999999998</v>
      </c>
      <c r="F222" s="223">
        <v>441.351</v>
      </c>
      <c r="G222" s="223">
        <v>451.37700000000001</v>
      </c>
      <c r="H222" s="223">
        <v>474.01600000000002</v>
      </c>
      <c r="I222" s="223">
        <v>469.029</v>
      </c>
    </row>
    <row r="223" spans="2:9">
      <c r="B223" s="222" t="s">
        <v>217</v>
      </c>
      <c r="C223" s="385" t="s">
        <v>139</v>
      </c>
      <c r="D223" s="385" t="s">
        <v>139</v>
      </c>
      <c r="E223" s="223" t="s">
        <v>139</v>
      </c>
      <c r="F223" s="223" t="s">
        <v>139</v>
      </c>
      <c r="G223" s="223" t="s">
        <v>139</v>
      </c>
      <c r="H223" s="223" t="s">
        <v>139</v>
      </c>
      <c r="I223" s="223" t="s">
        <v>139</v>
      </c>
    </row>
    <row r="224" spans="2:9">
      <c r="B224" s="222" t="s">
        <v>218</v>
      </c>
      <c r="C224" s="385" t="s">
        <v>124</v>
      </c>
      <c r="D224" s="385">
        <v>438.06799999999998</v>
      </c>
      <c r="E224" s="223">
        <v>466.19799999999998</v>
      </c>
      <c r="F224" s="223">
        <v>441.351</v>
      </c>
      <c r="G224" s="223">
        <v>451.37700000000001</v>
      </c>
      <c r="H224" s="223">
        <v>474.01600000000002</v>
      </c>
      <c r="I224" s="223">
        <v>469.029</v>
      </c>
    </row>
    <row r="225" spans="2:9" ht="15" thickBot="1">
      <c r="B225" s="91" t="s">
        <v>219</v>
      </c>
      <c r="C225" s="385" t="s">
        <v>139</v>
      </c>
      <c r="D225" s="385" t="s">
        <v>139</v>
      </c>
      <c r="E225" s="223" t="s">
        <v>139</v>
      </c>
      <c r="F225" s="223" t="s">
        <v>139</v>
      </c>
      <c r="G225" s="223" t="s">
        <v>139</v>
      </c>
      <c r="H225" s="223" t="s">
        <v>139</v>
      </c>
      <c r="I225" s="223" t="s">
        <v>139</v>
      </c>
    </row>
    <row r="226" spans="2:9" ht="15" thickTop="1">
      <c r="B226" s="1313" t="s">
        <v>794</v>
      </c>
      <c r="C226" s="1313"/>
      <c r="D226" s="1313"/>
      <c r="E226" s="1313"/>
      <c r="F226" s="1313"/>
      <c r="G226" s="1313"/>
      <c r="H226" s="1313"/>
      <c r="I226" s="1313"/>
    </row>
    <row r="227" spans="2:9">
      <c r="B227" s="27"/>
    </row>
    <row r="228" spans="2:9">
      <c r="B228" s="1319" t="s">
        <v>21</v>
      </c>
      <c r="C228" s="1319"/>
      <c r="D228" s="1319"/>
      <c r="E228" s="1319"/>
      <c r="F228" s="1319"/>
      <c r="G228" s="1319"/>
      <c r="H228" s="1319"/>
      <c r="I228" s="1319"/>
    </row>
    <row r="229" spans="2:9">
      <c r="B229" s="13" t="s">
        <v>20</v>
      </c>
    </row>
    <row r="230" spans="2:9">
      <c r="B230" s="26" t="s">
        <v>224</v>
      </c>
    </row>
    <row r="231" spans="2:9">
      <c r="B231" s="27"/>
    </row>
    <row r="232" spans="2:9">
      <c r="B232" s="16"/>
      <c r="C232" s="17">
        <v>2014</v>
      </c>
      <c r="D232" s="17">
        <v>2015</v>
      </c>
      <c r="E232" s="17">
        <v>2016</v>
      </c>
      <c r="F232" s="17">
        <v>2017</v>
      </c>
      <c r="G232" s="17">
        <v>2018</v>
      </c>
      <c r="H232" s="17">
        <v>2019</v>
      </c>
      <c r="I232" s="17">
        <v>2020</v>
      </c>
    </row>
    <row r="233" spans="2:9">
      <c r="B233" s="44" t="s">
        <v>197</v>
      </c>
      <c r="C233" s="86"/>
      <c r="D233" s="86"/>
      <c r="E233" s="86"/>
      <c r="F233" s="86"/>
      <c r="G233" s="86"/>
      <c r="H233" s="86"/>
      <c r="I233" s="86"/>
    </row>
    <row r="234" spans="2:9">
      <c r="B234" s="103" t="s">
        <v>198</v>
      </c>
      <c r="C234" s="385" t="s">
        <v>124</v>
      </c>
      <c r="D234" s="385">
        <v>24086.011173184357</v>
      </c>
      <c r="E234" s="223">
        <v>29981.598324022347</v>
      </c>
      <c r="F234" s="223">
        <v>30662.932402234634</v>
      </c>
      <c r="G234" s="223">
        <v>33364.013966480445</v>
      </c>
      <c r="H234" s="223">
        <v>32505.178212290502</v>
      </c>
      <c r="I234" s="223">
        <f>45932.607/I11</f>
        <v>25660.674301675979</v>
      </c>
    </row>
    <row r="235" spans="2:9">
      <c r="B235" s="220" t="s">
        <v>199</v>
      </c>
      <c r="C235" s="385" t="s">
        <v>124</v>
      </c>
      <c r="D235" s="385">
        <v>19976.836871508378</v>
      </c>
      <c r="E235" s="223">
        <v>23793.64916201117</v>
      </c>
      <c r="F235" s="223">
        <v>22820.99217877095</v>
      </c>
      <c r="G235" s="223">
        <v>24370.654189944133</v>
      </c>
      <c r="H235" s="223">
        <v>21233.89720670391</v>
      </c>
      <c r="I235" s="223">
        <f>25364.843/I11</f>
        <v>14170.303351955308</v>
      </c>
    </row>
    <row r="236" spans="2:9">
      <c r="B236" s="220" t="s">
        <v>200</v>
      </c>
      <c r="C236" s="385" t="s">
        <v>124</v>
      </c>
      <c r="D236" s="385">
        <v>4109.1743016759774</v>
      </c>
      <c r="E236" s="223">
        <v>6187.949162011173</v>
      </c>
      <c r="F236" s="223">
        <v>7841.9402234636873</v>
      </c>
      <c r="G236" s="223">
        <v>8993.3603351955298</v>
      </c>
      <c r="H236" s="223">
        <v>11271.28156424581</v>
      </c>
      <c r="I236" s="223">
        <f>20567.765/I11</f>
        <v>11490.371508379887</v>
      </c>
    </row>
    <row r="237" spans="2:9">
      <c r="B237" s="221" t="s">
        <v>201</v>
      </c>
      <c r="C237" s="385" t="s">
        <v>124</v>
      </c>
      <c r="D237" s="385" t="s">
        <v>124</v>
      </c>
      <c r="E237" s="223" t="s">
        <v>124</v>
      </c>
      <c r="F237" s="223" t="s">
        <v>124</v>
      </c>
      <c r="G237" s="223" t="s">
        <v>124</v>
      </c>
      <c r="H237" s="223" t="s">
        <v>124</v>
      </c>
      <c r="I237" s="223" t="s">
        <v>124</v>
      </c>
    </row>
    <row r="238" spans="2:9">
      <c r="B238" s="93" t="s">
        <v>202</v>
      </c>
      <c r="C238" s="385" t="s">
        <v>124</v>
      </c>
      <c r="D238" s="385">
        <v>936.40111731843569</v>
      </c>
      <c r="E238" s="223">
        <v>1035.7581005586592</v>
      </c>
      <c r="F238" s="223">
        <v>1155.3569832402234</v>
      </c>
      <c r="G238" s="223">
        <v>1271.4463687150837</v>
      </c>
      <c r="H238" s="223">
        <v>1230.2955307262569</v>
      </c>
      <c r="I238" s="223">
        <f>1900.058/I11</f>
        <v>1061.4849162011174</v>
      </c>
    </row>
    <row r="239" spans="2:9">
      <c r="B239" s="220" t="s">
        <v>203</v>
      </c>
      <c r="C239" s="385" t="s">
        <v>124</v>
      </c>
      <c r="D239" s="385">
        <v>667.38435754189936</v>
      </c>
      <c r="E239" s="223">
        <v>739.40502793296093</v>
      </c>
      <c r="F239" s="223">
        <v>827.51005586592169</v>
      </c>
      <c r="G239" s="223">
        <v>897.90335195530724</v>
      </c>
      <c r="H239" s="223">
        <v>862.72793296089378</v>
      </c>
      <c r="I239" s="223">
        <f>1555.875/I11</f>
        <v>869.20391061452517</v>
      </c>
    </row>
    <row r="240" spans="2:9">
      <c r="B240" s="220" t="s">
        <v>204</v>
      </c>
      <c r="C240" s="385" t="s">
        <v>139</v>
      </c>
      <c r="D240" s="385" t="s">
        <v>139</v>
      </c>
      <c r="E240" s="223" t="s">
        <v>139</v>
      </c>
      <c r="F240" s="223" t="s">
        <v>139</v>
      </c>
      <c r="G240" s="223" t="s">
        <v>139</v>
      </c>
      <c r="H240" s="223" t="s">
        <v>139</v>
      </c>
      <c r="I240" s="223" t="s">
        <v>139</v>
      </c>
    </row>
    <row r="241" spans="2:9">
      <c r="B241" s="220" t="s">
        <v>205</v>
      </c>
      <c r="C241" s="385" t="s">
        <v>124</v>
      </c>
      <c r="D241" s="385">
        <v>269.01675977653633</v>
      </c>
      <c r="E241" s="223">
        <v>296.35251396648044</v>
      </c>
      <c r="F241" s="223">
        <v>327.84636871508383</v>
      </c>
      <c r="G241" s="223">
        <v>373.54301675977655</v>
      </c>
      <c r="H241" s="223">
        <v>367.56703910614527</v>
      </c>
      <c r="I241" s="223">
        <f>344.183/I11</f>
        <v>192.28100558659216</v>
      </c>
    </row>
    <row r="242" spans="2:9">
      <c r="B242" s="93" t="s">
        <v>206</v>
      </c>
      <c r="C242" s="385" t="s">
        <v>124</v>
      </c>
      <c r="D242" s="385">
        <v>38.146368715083796</v>
      </c>
      <c r="E242" s="223">
        <v>38.356424581005584</v>
      </c>
      <c r="F242" s="223">
        <v>35.69329608938547</v>
      </c>
      <c r="G242" s="223">
        <v>36.724581005586586</v>
      </c>
      <c r="H242" s="223" t="s">
        <v>124</v>
      </c>
      <c r="I242" s="223">
        <f>136.462/I11</f>
        <v>76.235754189944132</v>
      </c>
    </row>
    <row r="243" spans="2:9">
      <c r="B243" s="93" t="s">
        <v>207</v>
      </c>
      <c r="C243" s="385" t="s">
        <v>124</v>
      </c>
      <c r="D243" s="385">
        <v>4807.8268156424583</v>
      </c>
      <c r="E243" s="223">
        <v>3610.3016759776533</v>
      </c>
      <c r="F243" s="223">
        <v>2965.7407821229053</v>
      </c>
      <c r="G243" s="223">
        <v>2856.17374301676</v>
      </c>
      <c r="H243" s="223">
        <v>2002.0703910614525</v>
      </c>
      <c r="I243" s="223">
        <f>1262.755/I11</f>
        <v>705.44972067039112</v>
      </c>
    </row>
    <row r="244" spans="2:9">
      <c r="B244" s="37" t="s">
        <v>130</v>
      </c>
      <c r="C244" s="385" t="s">
        <v>124</v>
      </c>
      <c r="D244" s="385">
        <v>2924.7206703910615</v>
      </c>
      <c r="E244" s="223">
        <v>2239.5033519553072</v>
      </c>
      <c r="F244" s="223">
        <v>1660.3351955307262</v>
      </c>
      <c r="G244" s="223">
        <v>1533.4016759776537</v>
      </c>
      <c r="H244" s="223">
        <v>1003.6134078212291</v>
      </c>
      <c r="I244" s="223">
        <f>679.87/I11</f>
        <v>379.81564245810057</v>
      </c>
    </row>
    <row r="245" spans="2:9">
      <c r="B245" s="37" t="s">
        <v>810</v>
      </c>
      <c r="C245" s="385"/>
      <c r="D245" s="385"/>
      <c r="E245" s="223"/>
      <c r="F245" s="223"/>
      <c r="G245" s="223"/>
      <c r="H245" s="223"/>
      <c r="I245" s="223"/>
    </row>
    <row r="246" spans="2:9">
      <c r="B246" s="37" t="s">
        <v>460</v>
      </c>
      <c r="C246" s="36" t="s">
        <v>124</v>
      </c>
      <c r="D246" s="36">
        <v>1857.3854748603351</v>
      </c>
      <c r="E246" s="36">
        <v>1343.8178770949721</v>
      </c>
      <c r="F246" s="36">
        <v>1284.2301675977653</v>
      </c>
      <c r="G246" s="36">
        <v>1291.9770949720671</v>
      </c>
      <c r="H246" s="36">
        <v>974.52234636871503</v>
      </c>
      <c r="I246" s="36">
        <f>581.546/I11</f>
        <v>324.88603351955311</v>
      </c>
    </row>
    <row r="247" spans="2:9">
      <c r="B247" s="37" t="s">
        <v>809</v>
      </c>
      <c r="C247" s="36" t="s">
        <v>124</v>
      </c>
      <c r="D247" s="36">
        <v>25.152513966480448</v>
      </c>
      <c r="E247" s="36">
        <v>26.738547486033521</v>
      </c>
      <c r="F247" s="36">
        <v>18.272067039106144</v>
      </c>
      <c r="G247" s="36">
        <v>25.756424581005586</v>
      </c>
      <c r="H247" s="36">
        <v>23.887709497206703</v>
      </c>
      <c r="I247" s="36">
        <f>0.638/I11</f>
        <v>0.3564245810055866</v>
      </c>
    </row>
    <row r="248" spans="2:9">
      <c r="B248" s="37" t="s">
        <v>554</v>
      </c>
      <c r="C248" s="36" t="s">
        <v>124</v>
      </c>
      <c r="D248" s="36">
        <v>0.56871508379888269</v>
      </c>
      <c r="E248" s="36">
        <v>0.24189944134078212</v>
      </c>
      <c r="F248" s="36">
        <v>2.9094972067039109</v>
      </c>
      <c r="G248" s="36">
        <v>1.0614525139664804E-2</v>
      </c>
      <c r="H248" s="36">
        <v>4.6927374301675977E-2</v>
      </c>
      <c r="I248" s="36">
        <f>0.701/I11</f>
        <v>0.39162011173184352</v>
      </c>
    </row>
    <row r="249" spans="2:9">
      <c r="B249" s="103" t="s">
        <v>208</v>
      </c>
      <c r="C249" s="385" t="s">
        <v>139</v>
      </c>
      <c r="D249" s="385" t="s">
        <v>139</v>
      </c>
      <c r="E249" s="223" t="s">
        <v>139</v>
      </c>
      <c r="F249" s="223" t="s">
        <v>139</v>
      </c>
      <c r="G249" s="223" t="s">
        <v>139</v>
      </c>
      <c r="H249" s="223" t="s">
        <v>139</v>
      </c>
      <c r="I249" s="223" t="s">
        <v>139</v>
      </c>
    </row>
    <row r="250" spans="2:9">
      <c r="B250" s="103"/>
      <c r="C250" s="86"/>
      <c r="D250" s="86"/>
      <c r="E250" s="36"/>
      <c r="F250" s="36"/>
      <c r="G250" s="36"/>
      <c r="H250" s="36"/>
      <c r="I250" s="36"/>
    </row>
    <row r="251" spans="2:9">
      <c r="B251" s="103" t="s">
        <v>225</v>
      </c>
      <c r="C251" s="385" t="s">
        <v>124</v>
      </c>
      <c r="D251" s="385">
        <v>29868.385474860337</v>
      </c>
      <c r="E251" s="223">
        <v>34666.014525139668</v>
      </c>
      <c r="F251" s="223">
        <v>34819.723463687151</v>
      </c>
      <c r="G251" s="223">
        <v>37528.358659217876</v>
      </c>
      <c r="H251" s="223">
        <v>35737.544134078213</v>
      </c>
      <c r="I251" s="223">
        <f>49371.979/I11</f>
        <v>27582.111173184356</v>
      </c>
    </row>
    <row r="252" spans="2:9">
      <c r="B252" s="222" t="s">
        <v>210</v>
      </c>
      <c r="C252" s="385"/>
      <c r="D252" s="385"/>
      <c r="E252" s="223"/>
      <c r="F252" s="223"/>
      <c r="G252" s="223"/>
      <c r="H252" s="223"/>
      <c r="I252" s="223"/>
    </row>
    <row r="253" spans="2:9">
      <c r="B253" s="222"/>
      <c r="C253" s="86"/>
      <c r="D253" s="86"/>
      <c r="E253" s="36"/>
      <c r="F253" s="36"/>
      <c r="G253" s="36"/>
      <c r="H253" s="36"/>
      <c r="I253" s="36"/>
    </row>
    <row r="254" spans="2:9">
      <c r="B254" s="103" t="s">
        <v>211</v>
      </c>
      <c r="C254" s="385"/>
      <c r="D254" s="385"/>
      <c r="E254" s="223"/>
      <c r="F254" s="223"/>
      <c r="G254" s="223"/>
      <c r="H254" s="223"/>
      <c r="I254" s="223"/>
    </row>
    <row r="255" spans="2:9">
      <c r="B255" s="103"/>
      <c r="C255" s="86"/>
      <c r="D255" s="86"/>
      <c r="E255" s="36"/>
      <c r="F255" s="36"/>
      <c r="G255" s="36"/>
      <c r="H255" s="36"/>
      <c r="I255" s="36"/>
    </row>
    <row r="256" spans="2:9">
      <c r="B256" s="44" t="s">
        <v>212</v>
      </c>
      <c r="C256" s="86"/>
      <c r="D256" s="86"/>
      <c r="E256" s="36"/>
      <c r="F256" s="36"/>
      <c r="G256" s="36"/>
      <c r="H256" s="36"/>
      <c r="I256" s="36"/>
    </row>
    <row r="257" spans="2:9">
      <c r="B257" s="103" t="s">
        <v>213</v>
      </c>
      <c r="C257" s="385" t="s">
        <v>124</v>
      </c>
      <c r="D257" s="385">
        <v>791.79720670391055</v>
      </c>
      <c r="E257" s="223">
        <v>891.70055865921779</v>
      </c>
      <c r="F257" s="223">
        <v>990.76703910614526</v>
      </c>
      <c r="G257" s="223">
        <v>1053.8664804469272</v>
      </c>
      <c r="H257" s="223">
        <v>1062.5759776536313</v>
      </c>
      <c r="I257" s="223">
        <f>1814.704/I11</f>
        <v>1013.8011173184357</v>
      </c>
    </row>
    <row r="258" spans="2:9">
      <c r="B258" s="222" t="s">
        <v>214</v>
      </c>
      <c r="C258" s="385" t="s">
        <v>124</v>
      </c>
      <c r="D258" s="385">
        <v>791.79720670391055</v>
      </c>
      <c r="E258" s="223">
        <v>891.70055865921779</v>
      </c>
      <c r="F258" s="223">
        <v>990.76703910614526</v>
      </c>
      <c r="G258" s="223">
        <v>1053.8664804469272</v>
      </c>
      <c r="H258" s="223">
        <v>1062.5759776536313</v>
      </c>
      <c r="I258" s="223">
        <f>1807.11/I11</f>
        <v>1009.558659217877</v>
      </c>
    </row>
    <row r="259" spans="2:9">
      <c r="B259" s="222" t="s">
        <v>215</v>
      </c>
      <c r="C259" s="385" t="s">
        <v>124</v>
      </c>
      <c r="D259" s="385" t="s">
        <v>124</v>
      </c>
      <c r="E259" s="223" t="s">
        <v>124</v>
      </c>
      <c r="F259" s="223" t="s">
        <v>124</v>
      </c>
      <c r="G259" s="223" t="s">
        <v>124</v>
      </c>
      <c r="H259" s="223" t="s">
        <v>124</v>
      </c>
      <c r="I259" s="223" t="s">
        <v>124</v>
      </c>
    </row>
    <row r="260" spans="2:9">
      <c r="B260" s="103" t="s">
        <v>216</v>
      </c>
      <c r="C260" s="385" t="s">
        <v>124</v>
      </c>
      <c r="D260" s="385">
        <v>1347.5776536312851</v>
      </c>
      <c r="E260" s="223">
        <v>1425.0636871508382</v>
      </c>
      <c r="F260" s="223">
        <v>1503.8340782122907</v>
      </c>
      <c r="G260" s="223">
        <v>1556.8636871508379</v>
      </c>
      <c r="H260" s="223">
        <v>1643.3022346368714</v>
      </c>
      <c r="I260" s="223">
        <f>2395.339/I11</f>
        <v>1338.1782122905026</v>
      </c>
    </row>
    <row r="261" spans="2:9">
      <c r="B261" s="103" t="s">
        <v>206</v>
      </c>
      <c r="C261" s="385" t="s">
        <v>124</v>
      </c>
      <c r="D261" s="385">
        <f>D262+D263</f>
        <v>66.892178770949727</v>
      </c>
      <c r="E261" s="385">
        <f t="shared" ref="E261:I261" si="5">E262+E263</f>
        <v>68.11620111731844</v>
      </c>
      <c r="F261" s="385">
        <f t="shared" si="5"/>
        <v>63.462011173184358</v>
      </c>
      <c r="G261" s="385">
        <f t="shared" si="5"/>
        <v>66.25754189944135</v>
      </c>
      <c r="H261" s="385">
        <f t="shared" si="5"/>
        <v>68.291620111731845</v>
      </c>
      <c r="I261" s="385">
        <f t="shared" si="5"/>
        <v>58.305027932960897</v>
      </c>
    </row>
    <row r="262" spans="2:9">
      <c r="B262" s="222" t="s">
        <v>217</v>
      </c>
      <c r="C262" s="385" t="s">
        <v>124</v>
      </c>
      <c r="D262" s="385">
        <v>35.775977653631287</v>
      </c>
      <c r="E262" s="223">
        <v>36.122905027932958</v>
      </c>
      <c r="F262" s="223">
        <v>33.592178770949722</v>
      </c>
      <c r="G262" s="223">
        <v>34.496648044692741</v>
      </c>
      <c r="H262" s="223">
        <v>35.397206703910612</v>
      </c>
      <c r="I262" s="223">
        <f>54.288/I11</f>
        <v>30.32849162011173</v>
      </c>
    </row>
    <row r="263" spans="2:9">
      <c r="B263" s="222" t="s">
        <v>218</v>
      </c>
      <c r="C263" s="385" t="s">
        <v>124</v>
      </c>
      <c r="D263" s="385">
        <v>31.116201117318436</v>
      </c>
      <c r="E263" s="223">
        <v>31.993296089385474</v>
      </c>
      <c r="F263" s="223">
        <v>29.869832402234636</v>
      </c>
      <c r="G263" s="223">
        <v>31.760893854748602</v>
      </c>
      <c r="H263" s="223">
        <v>32.894413407821226</v>
      </c>
      <c r="I263" s="223">
        <f>50.078/I11</f>
        <v>27.976536312849163</v>
      </c>
    </row>
    <row r="264" spans="2:9">
      <c r="B264" s="222" t="s">
        <v>219</v>
      </c>
      <c r="C264" s="385" t="s">
        <v>124</v>
      </c>
      <c r="D264" s="385" t="s">
        <v>124</v>
      </c>
      <c r="E264" s="223" t="s">
        <v>124</v>
      </c>
      <c r="F264" s="223" t="s">
        <v>124</v>
      </c>
      <c r="G264" s="223" t="s">
        <v>124</v>
      </c>
      <c r="H264" s="223" t="s">
        <v>124</v>
      </c>
      <c r="I264" s="223" t="s">
        <v>124</v>
      </c>
    </row>
    <row r="265" spans="2:9">
      <c r="B265" s="222"/>
      <c r="C265" s="86"/>
      <c r="D265" s="86"/>
      <c r="E265" s="36"/>
      <c r="F265" s="36"/>
      <c r="G265" s="36"/>
      <c r="H265" s="36"/>
      <c r="I265" s="36"/>
    </row>
    <row r="266" spans="2:9" ht="26.4">
      <c r="B266" s="49" t="s">
        <v>220</v>
      </c>
      <c r="C266" s="86"/>
      <c r="D266" s="86"/>
      <c r="E266" s="36"/>
      <c r="F266" s="36"/>
      <c r="G266" s="36"/>
      <c r="H266" s="36"/>
      <c r="I266" s="36"/>
    </row>
    <row r="267" spans="2:9">
      <c r="B267" s="103" t="s">
        <v>213</v>
      </c>
      <c r="C267" s="385" t="s">
        <v>124</v>
      </c>
      <c r="D267" s="385">
        <v>522.8837988826815</v>
      </c>
      <c r="E267" s="223">
        <v>634.47262569832401</v>
      </c>
      <c r="F267" s="223">
        <v>710.368156424581</v>
      </c>
      <c r="G267" s="223">
        <v>787.43128491620109</v>
      </c>
      <c r="H267" s="223">
        <v>797.29832402234638</v>
      </c>
      <c r="I267" s="223">
        <v>797.29832402234638</v>
      </c>
    </row>
    <row r="268" spans="2:9">
      <c r="B268" s="222" t="s">
        <v>214</v>
      </c>
      <c r="C268" s="385" t="s">
        <v>124</v>
      </c>
      <c r="D268" s="385">
        <v>522.8837988826815</v>
      </c>
      <c r="E268" s="223">
        <v>634.47262569832401</v>
      </c>
      <c r="F268" s="223">
        <v>710.368156424581</v>
      </c>
      <c r="G268" s="223">
        <v>787.43128491620109</v>
      </c>
      <c r="H268" s="223">
        <v>797.29832402234638</v>
      </c>
      <c r="I268" s="223">
        <v>797.29832402234638</v>
      </c>
    </row>
    <row r="269" spans="2:9">
      <c r="B269" s="222" t="s">
        <v>215</v>
      </c>
      <c r="C269" s="385" t="s">
        <v>124</v>
      </c>
      <c r="D269" s="385" t="s">
        <v>124</v>
      </c>
      <c r="E269" s="223" t="s">
        <v>124</v>
      </c>
      <c r="F269" s="223" t="s">
        <v>124</v>
      </c>
      <c r="G269" s="223" t="s">
        <v>124</v>
      </c>
      <c r="H269" s="223" t="s">
        <v>124</v>
      </c>
      <c r="I269" s="223" t="s">
        <v>124</v>
      </c>
    </row>
    <row r="270" spans="2:9">
      <c r="B270" s="103" t="s">
        <v>216</v>
      </c>
      <c r="C270" s="385" t="s">
        <v>124</v>
      </c>
      <c r="D270" s="385">
        <v>532.00837988826811</v>
      </c>
      <c r="E270" s="223">
        <v>598.34357541899442</v>
      </c>
      <c r="F270" s="223">
        <v>688.84692737430169</v>
      </c>
      <c r="G270" s="223">
        <v>794.54078212290506</v>
      </c>
      <c r="H270" s="223">
        <v>822.2335195530726</v>
      </c>
      <c r="I270" s="223">
        <v>822.2335195530726</v>
      </c>
    </row>
    <row r="271" spans="2:9">
      <c r="B271" s="103" t="s">
        <v>206</v>
      </c>
      <c r="C271" s="385" t="s">
        <v>124</v>
      </c>
      <c r="D271" s="385">
        <v>38.146368715083796</v>
      </c>
      <c r="E271" s="223">
        <v>38.356424581005584</v>
      </c>
      <c r="F271" s="223">
        <v>35.69385474860335</v>
      </c>
      <c r="G271" s="223">
        <v>36.725139664804466</v>
      </c>
      <c r="H271" s="223">
        <v>37.649720670391062</v>
      </c>
      <c r="I271" s="223">
        <v>37.649720670391062</v>
      </c>
    </row>
    <row r="272" spans="2:9">
      <c r="B272" s="222" t="s">
        <v>217</v>
      </c>
      <c r="C272" s="385" t="s">
        <v>124</v>
      </c>
      <c r="D272" s="385">
        <v>35.775977653631287</v>
      </c>
      <c r="E272" s="223">
        <v>36.122905027932958</v>
      </c>
      <c r="F272" s="223">
        <v>33.592178770949722</v>
      </c>
      <c r="G272" s="223">
        <v>34.496648044692741</v>
      </c>
      <c r="H272" s="223">
        <v>35.397206703910612</v>
      </c>
      <c r="I272" s="223">
        <v>35.397206703910612</v>
      </c>
    </row>
    <row r="273" spans="2:9">
      <c r="B273" s="222" t="s">
        <v>218</v>
      </c>
      <c r="C273" s="385" t="s">
        <v>124</v>
      </c>
      <c r="D273" s="385">
        <v>2.3703910614525139</v>
      </c>
      <c r="E273" s="223">
        <v>2.2335195530726257</v>
      </c>
      <c r="F273" s="223">
        <v>2.1016759776536311</v>
      </c>
      <c r="G273" s="223">
        <v>2.2284916201117317</v>
      </c>
      <c r="H273" s="223">
        <v>2.2525139664804468</v>
      </c>
      <c r="I273" s="223">
        <v>2.2525139664804468</v>
      </c>
    </row>
    <row r="274" spans="2:9">
      <c r="B274" s="222" t="s">
        <v>219</v>
      </c>
      <c r="C274" s="385" t="s">
        <v>124</v>
      </c>
      <c r="D274" s="385" t="s">
        <v>124</v>
      </c>
      <c r="E274" s="223" t="s">
        <v>124</v>
      </c>
      <c r="F274" s="223" t="s">
        <v>124</v>
      </c>
      <c r="G274" s="223" t="s">
        <v>124</v>
      </c>
      <c r="H274" s="223" t="s">
        <v>124</v>
      </c>
      <c r="I274" s="223" t="s">
        <v>124</v>
      </c>
    </row>
    <row r="275" spans="2:9">
      <c r="B275" s="222"/>
      <c r="C275" s="86"/>
      <c r="D275" s="86"/>
      <c r="E275" s="36"/>
      <c r="F275" s="36"/>
      <c r="G275" s="36"/>
      <c r="H275" s="36"/>
      <c r="I275" s="36"/>
    </row>
    <row r="276" spans="2:9" ht="26.4">
      <c r="B276" s="49" t="s">
        <v>221</v>
      </c>
      <c r="C276" s="86"/>
      <c r="D276" s="86"/>
      <c r="E276" s="36"/>
      <c r="F276" s="36"/>
      <c r="G276" s="36"/>
      <c r="H276" s="36"/>
      <c r="I276" s="36"/>
    </row>
    <row r="277" spans="2:9">
      <c r="B277" s="103" t="s">
        <v>213</v>
      </c>
      <c r="C277" s="385" t="s">
        <v>124</v>
      </c>
      <c r="D277" s="385">
        <v>171.79832402234638</v>
      </c>
      <c r="E277" s="223">
        <v>159.81955307262569</v>
      </c>
      <c r="F277" s="223">
        <v>178.5189944134078</v>
      </c>
      <c r="G277" s="223">
        <v>162.44748603351957</v>
      </c>
      <c r="H277" s="223">
        <v>155.96759776536314</v>
      </c>
      <c r="I277" s="223">
        <f>199.361/I11</f>
        <v>111.37486033519552</v>
      </c>
    </row>
    <row r="278" spans="2:9">
      <c r="B278" s="222" t="s">
        <v>214</v>
      </c>
      <c r="C278" s="385" t="s">
        <v>124</v>
      </c>
      <c r="D278" s="385">
        <v>171.79832402234638</v>
      </c>
      <c r="E278" s="223">
        <v>159.81955307262569</v>
      </c>
      <c r="F278" s="223">
        <v>178.5189944134078</v>
      </c>
      <c r="G278" s="223">
        <v>162.44748603351957</v>
      </c>
      <c r="H278" s="223">
        <v>155.96759776536314</v>
      </c>
      <c r="I278" s="223">
        <f>199.361/I11</f>
        <v>111.37486033519552</v>
      </c>
    </row>
    <row r="279" spans="2:9">
      <c r="B279" s="222" t="s">
        <v>215</v>
      </c>
      <c r="C279" s="385" t="s">
        <v>124</v>
      </c>
      <c r="D279" s="385" t="s">
        <v>139</v>
      </c>
      <c r="E279" s="223" t="s">
        <v>139</v>
      </c>
      <c r="F279" s="223" t="s">
        <v>139</v>
      </c>
      <c r="G279" s="223" t="s">
        <v>139</v>
      </c>
      <c r="H279" s="223" t="s">
        <v>139</v>
      </c>
      <c r="I279" s="223" t="s">
        <v>139</v>
      </c>
    </row>
    <row r="280" spans="2:9">
      <c r="B280" s="103" t="s">
        <v>216</v>
      </c>
      <c r="C280" s="385" t="s">
        <v>124</v>
      </c>
      <c r="D280" s="385">
        <v>613.36536312849159</v>
      </c>
      <c r="E280" s="223">
        <v>611.41899441340786</v>
      </c>
      <c r="F280" s="223">
        <v>578.26983240223467</v>
      </c>
      <c r="G280" s="223">
        <v>507.79888268156424</v>
      </c>
      <c r="H280" s="223">
        <v>558.05139664804472</v>
      </c>
      <c r="I280" s="223">
        <f>600.559/I11</f>
        <v>335.50782122905025</v>
      </c>
    </row>
    <row r="281" spans="2:9">
      <c r="B281" s="103" t="s">
        <v>206</v>
      </c>
      <c r="C281" s="385" t="s">
        <v>139</v>
      </c>
      <c r="D281" s="385" t="s">
        <v>139</v>
      </c>
      <c r="E281" s="223" t="s">
        <v>139</v>
      </c>
      <c r="F281" s="223" t="s">
        <v>139</v>
      </c>
      <c r="G281" s="223" t="s">
        <v>139</v>
      </c>
      <c r="H281" s="223" t="s">
        <v>139</v>
      </c>
      <c r="I281" s="223" t="s">
        <v>139</v>
      </c>
    </row>
    <row r="282" spans="2:9">
      <c r="B282" s="222" t="s">
        <v>217</v>
      </c>
      <c r="C282" s="385" t="s">
        <v>139</v>
      </c>
      <c r="D282" s="385" t="s">
        <v>139</v>
      </c>
      <c r="E282" s="223" t="s">
        <v>139</v>
      </c>
      <c r="F282" s="223" t="s">
        <v>139</v>
      </c>
      <c r="G282" s="223" t="s">
        <v>139</v>
      </c>
      <c r="H282" s="223" t="s">
        <v>139</v>
      </c>
      <c r="I282" s="223" t="s">
        <v>139</v>
      </c>
    </row>
    <row r="283" spans="2:9">
      <c r="B283" s="222" t="s">
        <v>218</v>
      </c>
      <c r="C283" s="385" t="s">
        <v>139</v>
      </c>
      <c r="D283" s="385" t="s">
        <v>139</v>
      </c>
      <c r="E283" s="223" t="s">
        <v>139</v>
      </c>
      <c r="F283" s="223" t="s">
        <v>139</v>
      </c>
      <c r="G283" s="223" t="s">
        <v>139</v>
      </c>
      <c r="H283" s="223" t="s">
        <v>139</v>
      </c>
      <c r="I283" s="223" t="s">
        <v>139</v>
      </c>
    </row>
    <row r="284" spans="2:9">
      <c r="B284" s="222" t="s">
        <v>219</v>
      </c>
      <c r="C284" s="385" t="s">
        <v>139</v>
      </c>
      <c r="D284" s="385" t="s">
        <v>139</v>
      </c>
      <c r="E284" s="223" t="s">
        <v>139</v>
      </c>
      <c r="F284" s="223" t="s">
        <v>139</v>
      </c>
      <c r="G284" s="223" t="s">
        <v>139</v>
      </c>
      <c r="H284" s="223" t="s">
        <v>139</v>
      </c>
      <c r="I284" s="223" t="s">
        <v>139</v>
      </c>
    </row>
    <row r="285" spans="2:9">
      <c r="B285" s="222"/>
      <c r="C285" s="86"/>
      <c r="D285" s="86"/>
      <c r="E285" s="36"/>
      <c r="F285" s="36"/>
      <c r="G285" s="36"/>
      <c r="H285" s="36"/>
      <c r="I285" s="36"/>
    </row>
    <row r="286" spans="2:9" ht="26.4">
      <c r="B286" s="49" t="s">
        <v>222</v>
      </c>
      <c r="C286" s="86"/>
      <c r="D286" s="86"/>
      <c r="E286" s="36"/>
      <c r="F286" s="36"/>
      <c r="G286" s="36"/>
      <c r="H286" s="36"/>
      <c r="I286" s="36"/>
    </row>
    <row r="287" spans="2:9">
      <c r="B287" s="103" t="s">
        <v>213</v>
      </c>
      <c r="C287" s="385" t="s">
        <v>124</v>
      </c>
      <c r="D287" s="385">
        <v>97.115083798882694</v>
      </c>
      <c r="E287" s="223">
        <v>97.408379888268144</v>
      </c>
      <c r="F287" s="223">
        <v>101.87988826815642</v>
      </c>
      <c r="G287" s="223">
        <v>103.98770949720671</v>
      </c>
      <c r="H287" s="223">
        <v>109.31005586592178</v>
      </c>
      <c r="I287" s="223">
        <f>152.335/I11</f>
        <v>85.103351955307261</v>
      </c>
    </row>
    <row r="288" spans="2:9">
      <c r="B288" s="222" t="s">
        <v>214</v>
      </c>
      <c r="C288" s="385" t="s">
        <v>124</v>
      </c>
      <c r="D288" s="385">
        <v>97.115083798882694</v>
      </c>
      <c r="E288" s="223">
        <v>97.408379888268144</v>
      </c>
      <c r="F288" s="223">
        <v>101.87988826815642</v>
      </c>
      <c r="G288" s="223">
        <v>103.98770949720671</v>
      </c>
      <c r="H288" s="223">
        <v>109.31005586592178</v>
      </c>
      <c r="I288" s="223">
        <f>152.335/I11</f>
        <v>85.103351955307261</v>
      </c>
    </row>
    <row r="289" spans="2:9">
      <c r="B289" s="222" t="s">
        <v>215</v>
      </c>
      <c r="C289" s="385" t="s">
        <v>139</v>
      </c>
      <c r="D289" s="385" t="s">
        <v>139</v>
      </c>
      <c r="E289" s="223" t="s">
        <v>139</v>
      </c>
      <c r="F289" s="223" t="s">
        <v>139</v>
      </c>
      <c r="G289" s="223" t="s">
        <v>139</v>
      </c>
      <c r="H289" s="223" t="s">
        <v>139</v>
      </c>
      <c r="I289" s="223" t="s">
        <v>139</v>
      </c>
    </row>
    <row r="290" spans="2:9">
      <c r="B290" s="103" t="s">
        <v>216</v>
      </c>
      <c r="C290" s="385" t="s">
        <v>124</v>
      </c>
      <c r="D290" s="385">
        <v>202.20391061452514</v>
      </c>
      <c r="E290" s="223">
        <v>215.30111731843576</v>
      </c>
      <c r="F290" s="223">
        <v>236.71731843575418</v>
      </c>
      <c r="G290" s="223">
        <v>254.52402234636872</v>
      </c>
      <c r="H290" s="223">
        <v>263.01731843575419</v>
      </c>
      <c r="I290" s="223">
        <f>317.057/I11</f>
        <v>177.1268156424581</v>
      </c>
    </row>
    <row r="291" spans="2:9">
      <c r="B291" s="103" t="s">
        <v>206</v>
      </c>
      <c r="C291" s="385" t="s">
        <v>124</v>
      </c>
      <c r="D291" s="385">
        <v>28.74581005586592</v>
      </c>
      <c r="E291" s="223">
        <v>29.759776536312849</v>
      </c>
      <c r="F291" s="223">
        <v>27.768156424581004</v>
      </c>
      <c r="G291" s="223">
        <v>29.532402234636869</v>
      </c>
      <c r="H291" s="223">
        <v>30.641899441340779</v>
      </c>
      <c r="I291" s="223">
        <f>46.06/I11</f>
        <v>25.731843575418996</v>
      </c>
    </row>
    <row r="292" spans="2:9">
      <c r="B292" s="222" t="s">
        <v>217</v>
      </c>
      <c r="C292" s="385" t="s">
        <v>139</v>
      </c>
      <c r="D292" s="385" t="s">
        <v>139</v>
      </c>
      <c r="E292" s="223" t="s">
        <v>139</v>
      </c>
      <c r="F292" s="223" t="s">
        <v>139</v>
      </c>
      <c r="G292" s="223" t="s">
        <v>139</v>
      </c>
      <c r="H292" s="223" t="s">
        <v>139</v>
      </c>
      <c r="I292" s="223" t="s">
        <v>139</v>
      </c>
    </row>
    <row r="293" spans="2:9">
      <c r="B293" s="222" t="s">
        <v>218</v>
      </c>
      <c r="C293" s="385" t="s">
        <v>124</v>
      </c>
      <c r="D293" s="385">
        <v>28.74581005586592</v>
      </c>
      <c r="E293" s="223">
        <v>29.759776536312849</v>
      </c>
      <c r="F293" s="223">
        <v>27.768156424581004</v>
      </c>
      <c r="G293" s="223">
        <v>29.532402234636869</v>
      </c>
      <c r="H293" s="223">
        <v>30.641899441340779</v>
      </c>
      <c r="I293" s="223">
        <f>46.06/I11</f>
        <v>25.731843575418996</v>
      </c>
    </row>
    <row r="294" spans="2:9" ht="15" thickBot="1">
      <c r="B294" s="91" t="s">
        <v>219</v>
      </c>
      <c r="C294" s="385" t="s">
        <v>139</v>
      </c>
      <c r="D294" s="385" t="s">
        <v>139</v>
      </c>
      <c r="E294" s="223" t="s">
        <v>139</v>
      </c>
      <c r="F294" s="223" t="s">
        <v>139</v>
      </c>
      <c r="G294" s="223" t="s">
        <v>139</v>
      </c>
      <c r="H294" s="223" t="s">
        <v>139</v>
      </c>
      <c r="I294" s="223" t="s">
        <v>139</v>
      </c>
    </row>
    <row r="295" spans="2:9" ht="15" thickTop="1">
      <c r="B295" s="1313" t="s">
        <v>794</v>
      </c>
      <c r="C295" s="1313"/>
      <c r="D295" s="1313"/>
      <c r="E295" s="1313"/>
      <c r="F295" s="1313"/>
      <c r="G295" s="1313"/>
      <c r="H295" s="1313"/>
      <c r="I295" s="1313"/>
    </row>
    <row r="296" spans="2:9">
      <c r="B296" s="27"/>
    </row>
    <row r="297" spans="2:9">
      <c r="B297" s="1319" t="s">
        <v>24</v>
      </c>
      <c r="C297" s="1319"/>
      <c r="D297" s="1319"/>
      <c r="E297" s="1319"/>
      <c r="F297" s="1319"/>
      <c r="G297" s="1319"/>
      <c r="H297" s="1319"/>
      <c r="I297" s="1319"/>
    </row>
    <row r="298" spans="2:9">
      <c r="B298" s="13" t="s">
        <v>23</v>
      </c>
    </row>
    <row r="299" spans="2:9">
      <c r="B299" s="26" t="s">
        <v>172</v>
      </c>
    </row>
    <row r="300" spans="2:9">
      <c r="B300" s="27"/>
    </row>
    <row r="301" spans="2:9">
      <c r="B301" s="16"/>
      <c r="C301" s="17">
        <v>2014</v>
      </c>
      <c r="D301" s="17">
        <v>2015</v>
      </c>
      <c r="E301" s="17">
        <v>2016</v>
      </c>
      <c r="F301" s="17">
        <v>2017</v>
      </c>
      <c r="G301" s="17">
        <v>2018</v>
      </c>
      <c r="H301" s="17">
        <v>2019</v>
      </c>
      <c r="I301" s="17">
        <v>2020</v>
      </c>
    </row>
    <row r="302" spans="2:9">
      <c r="B302" s="44" t="s">
        <v>226</v>
      </c>
    </row>
    <row r="303" spans="2:9">
      <c r="B303" s="44"/>
    </row>
    <row r="304" spans="2:9">
      <c r="B304" s="225" t="s">
        <v>795</v>
      </c>
    </row>
    <row r="305" spans="2:9">
      <c r="B305" s="93" t="s">
        <v>228</v>
      </c>
      <c r="C305" s="45">
        <v>14</v>
      </c>
      <c r="D305" s="45">
        <v>14</v>
      </c>
      <c r="E305" s="45">
        <v>15</v>
      </c>
      <c r="F305" s="45">
        <v>15</v>
      </c>
      <c r="G305" s="45">
        <v>15</v>
      </c>
      <c r="H305" s="45">
        <v>15</v>
      </c>
      <c r="I305" s="45">
        <v>14</v>
      </c>
    </row>
    <row r="306" spans="2:9">
      <c r="B306" s="95" t="s">
        <v>229</v>
      </c>
      <c r="C306" s="45">
        <v>14</v>
      </c>
      <c r="D306" s="45">
        <v>14</v>
      </c>
      <c r="E306" s="45">
        <v>15</v>
      </c>
      <c r="F306" s="45">
        <v>15</v>
      </c>
      <c r="G306" s="45">
        <v>15</v>
      </c>
      <c r="H306" s="45">
        <v>15</v>
      </c>
      <c r="I306" s="45">
        <v>14</v>
      </c>
    </row>
    <row r="307" spans="2:9">
      <c r="B307" s="96" t="s">
        <v>162</v>
      </c>
      <c r="C307" s="45">
        <v>14</v>
      </c>
      <c r="D307" s="45">
        <v>14</v>
      </c>
      <c r="E307" s="45">
        <v>15</v>
      </c>
      <c r="F307" s="45">
        <v>15</v>
      </c>
      <c r="G307" s="45">
        <v>15</v>
      </c>
      <c r="H307" s="45">
        <v>15</v>
      </c>
      <c r="I307" s="45">
        <v>14</v>
      </c>
    </row>
    <row r="308" spans="2:9">
      <c r="B308" s="96" t="s">
        <v>230</v>
      </c>
      <c r="C308" s="45">
        <v>1</v>
      </c>
      <c r="D308" s="45">
        <v>1</v>
      </c>
      <c r="E308" s="45">
        <v>1</v>
      </c>
      <c r="F308" s="45">
        <v>1</v>
      </c>
      <c r="G308" s="45">
        <v>1</v>
      </c>
      <c r="H308" s="45">
        <v>1</v>
      </c>
      <c r="I308" s="45">
        <v>1</v>
      </c>
    </row>
    <row r="309" spans="2:9">
      <c r="B309" s="96" t="s">
        <v>231</v>
      </c>
      <c r="C309" s="45">
        <v>0</v>
      </c>
      <c r="D309" s="45">
        <v>0</v>
      </c>
      <c r="E309" s="45">
        <v>0</v>
      </c>
      <c r="F309" s="45">
        <v>0</v>
      </c>
      <c r="G309" s="45">
        <v>0</v>
      </c>
      <c r="H309" s="45">
        <v>0</v>
      </c>
      <c r="I309" s="45">
        <v>0</v>
      </c>
    </row>
    <row r="310" spans="2:9">
      <c r="B310" s="97" t="s">
        <v>232</v>
      </c>
      <c r="C310" s="45">
        <v>0</v>
      </c>
      <c r="D310" s="45">
        <v>0</v>
      </c>
      <c r="E310" s="45">
        <v>0</v>
      </c>
      <c r="F310" s="45">
        <v>0</v>
      </c>
      <c r="G310" s="45">
        <v>0</v>
      </c>
      <c r="H310" s="45">
        <v>0</v>
      </c>
      <c r="I310" s="45">
        <v>0</v>
      </c>
    </row>
    <row r="311" spans="2:9">
      <c r="B311" s="97" t="s">
        <v>233</v>
      </c>
      <c r="C311" s="45">
        <v>0</v>
      </c>
      <c r="D311" s="45">
        <v>0</v>
      </c>
      <c r="E311" s="45">
        <v>0</v>
      </c>
      <c r="F311" s="45">
        <v>0</v>
      </c>
      <c r="G311" s="45">
        <v>0</v>
      </c>
      <c r="H311" s="45">
        <v>0</v>
      </c>
      <c r="I311" s="45">
        <v>0</v>
      </c>
    </row>
    <row r="312" spans="2:9">
      <c r="B312" s="97" t="s">
        <v>234</v>
      </c>
      <c r="C312" s="45">
        <v>0</v>
      </c>
      <c r="D312" s="45">
        <v>0</v>
      </c>
      <c r="E312" s="45">
        <v>0</v>
      </c>
      <c r="F312" s="45">
        <v>0</v>
      </c>
      <c r="G312" s="45">
        <v>0</v>
      </c>
      <c r="H312" s="45">
        <v>0</v>
      </c>
      <c r="I312" s="45">
        <v>0</v>
      </c>
    </row>
    <row r="313" spans="2:9">
      <c r="B313" s="97" t="s">
        <v>235</v>
      </c>
      <c r="C313" s="45">
        <v>0</v>
      </c>
      <c r="D313" s="45">
        <v>0</v>
      </c>
      <c r="E313" s="45">
        <v>0</v>
      </c>
      <c r="F313" s="45">
        <v>0</v>
      </c>
      <c r="G313" s="45">
        <v>0</v>
      </c>
      <c r="H313" s="45">
        <v>0</v>
      </c>
      <c r="I313" s="45">
        <v>0</v>
      </c>
    </row>
    <row r="314" spans="2:9">
      <c r="B314" s="97" t="s">
        <v>236</v>
      </c>
      <c r="C314" s="45">
        <v>0</v>
      </c>
      <c r="D314" s="45">
        <v>0</v>
      </c>
      <c r="E314" s="45">
        <v>0</v>
      </c>
      <c r="F314" s="45">
        <v>0</v>
      </c>
      <c r="G314" s="45">
        <v>0</v>
      </c>
      <c r="H314" s="45">
        <v>0</v>
      </c>
      <c r="I314" s="45">
        <v>0</v>
      </c>
    </row>
    <row r="315" spans="2:9">
      <c r="B315" s="95" t="s">
        <v>237</v>
      </c>
      <c r="C315" s="45">
        <v>0</v>
      </c>
      <c r="D315" s="45">
        <v>0</v>
      </c>
      <c r="E315" s="45">
        <v>0</v>
      </c>
      <c r="F315" s="45">
        <v>0</v>
      </c>
      <c r="G315" s="45">
        <v>0</v>
      </c>
      <c r="H315" s="45">
        <v>0</v>
      </c>
      <c r="I315" s="45">
        <v>0</v>
      </c>
    </row>
    <row r="316" spans="2:9">
      <c r="B316" s="95"/>
      <c r="C316" s="132"/>
      <c r="D316" s="132"/>
      <c r="E316" s="132"/>
      <c r="F316" s="132"/>
      <c r="G316" s="132"/>
      <c r="H316" s="132"/>
      <c r="I316" s="132"/>
    </row>
    <row r="317" spans="2:9">
      <c r="B317" s="226" t="s">
        <v>510</v>
      </c>
      <c r="C317" s="132"/>
      <c r="D317" s="132"/>
      <c r="E317" s="132"/>
      <c r="F317" s="132"/>
      <c r="G317" s="132"/>
      <c r="H317" s="132"/>
      <c r="I317" s="132"/>
    </row>
    <row r="318" spans="2:9">
      <c r="B318" s="95"/>
      <c r="C318" s="132"/>
      <c r="D318" s="132"/>
      <c r="E318" s="132"/>
      <c r="F318" s="132"/>
      <c r="G318" s="132"/>
      <c r="H318" s="132"/>
      <c r="I318" s="132"/>
    </row>
    <row r="319" spans="2:9">
      <c r="B319" s="225" t="s">
        <v>796</v>
      </c>
    </row>
    <row r="320" spans="2:9">
      <c r="B320" s="93" t="s">
        <v>228</v>
      </c>
      <c r="C320" s="45">
        <v>14</v>
      </c>
      <c r="D320" s="45">
        <v>14</v>
      </c>
      <c r="E320" s="45">
        <v>15</v>
      </c>
      <c r="F320" s="45">
        <v>15</v>
      </c>
      <c r="G320" s="45">
        <v>15</v>
      </c>
      <c r="H320" s="45">
        <v>15</v>
      </c>
      <c r="I320" s="45">
        <v>14</v>
      </c>
    </row>
    <row r="321" spans="2:9">
      <c r="B321" s="95" t="s">
        <v>229</v>
      </c>
      <c r="C321" s="45">
        <v>14</v>
      </c>
      <c r="D321" s="45">
        <v>14</v>
      </c>
      <c r="E321" s="45">
        <v>15</v>
      </c>
      <c r="F321" s="45">
        <v>15</v>
      </c>
      <c r="G321" s="45">
        <v>15</v>
      </c>
      <c r="H321" s="45">
        <v>15</v>
      </c>
      <c r="I321" s="45">
        <v>14</v>
      </c>
    </row>
    <row r="322" spans="2:9">
      <c r="B322" s="96" t="s">
        <v>162</v>
      </c>
      <c r="C322" s="45">
        <v>14</v>
      </c>
      <c r="D322" s="45">
        <v>14</v>
      </c>
      <c r="E322" s="45">
        <v>15</v>
      </c>
      <c r="F322" s="45">
        <v>15</v>
      </c>
      <c r="G322" s="45">
        <v>15</v>
      </c>
      <c r="H322" s="45">
        <v>15</v>
      </c>
      <c r="I322" s="45">
        <v>14</v>
      </c>
    </row>
    <row r="323" spans="2:9">
      <c r="B323" s="96" t="s">
        <v>230</v>
      </c>
      <c r="C323" s="45">
        <v>1</v>
      </c>
      <c r="D323" s="45">
        <v>1</v>
      </c>
      <c r="E323" s="45">
        <v>1</v>
      </c>
      <c r="F323" s="45">
        <v>1</v>
      </c>
      <c r="G323" s="45">
        <v>1</v>
      </c>
      <c r="H323" s="45">
        <v>1</v>
      </c>
      <c r="I323" s="45">
        <v>1</v>
      </c>
    </row>
    <row r="324" spans="2:9">
      <c r="B324" s="96" t="s">
        <v>231</v>
      </c>
      <c r="C324" s="45">
        <v>0</v>
      </c>
      <c r="D324" s="45">
        <v>0</v>
      </c>
      <c r="E324" s="45">
        <v>0</v>
      </c>
      <c r="F324" s="45">
        <v>0</v>
      </c>
      <c r="G324" s="45">
        <v>0</v>
      </c>
      <c r="H324" s="45">
        <v>0</v>
      </c>
      <c r="I324" s="45">
        <v>0</v>
      </c>
    </row>
    <row r="325" spans="2:9">
      <c r="B325" s="97" t="s">
        <v>232</v>
      </c>
      <c r="C325" s="45">
        <v>0</v>
      </c>
      <c r="D325" s="45">
        <v>0</v>
      </c>
      <c r="E325" s="45">
        <v>0</v>
      </c>
      <c r="F325" s="45">
        <v>0</v>
      </c>
      <c r="G325" s="45">
        <v>0</v>
      </c>
      <c r="H325" s="45">
        <v>0</v>
      </c>
      <c r="I325" s="45">
        <v>0</v>
      </c>
    </row>
    <row r="326" spans="2:9">
      <c r="B326" s="97" t="s">
        <v>233</v>
      </c>
      <c r="C326" s="45">
        <v>0</v>
      </c>
      <c r="D326" s="45">
        <v>0</v>
      </c>
      <c r="E326" s="45">
        <v>0</v>
      </c>
      <c r="F326" s="45">
        <v>0</v>
      </c>
      <c r="G326" s="45">
        <v>0</v>
      </c>
      <c r="H326" s="45">
        <v>0</v>
      </c>
      <c r="I326" s="45">
        <v>0</v>
      </c>
    </row>
    <row r="327" spans="2:9">
      <c r="B327" s="97" t="s">
        <v>234</v>
      </c>
      <c r="C327" s="45">
        <v>0</v>
      </c>
      <c r="D327" s="45">
        <v>0</v>
      </c>
      <c r="E327" s="45">
        <v>0</v>
      </c>
      <c r="F327" s="45">
        <v>0</v>
      </c>
      <c r="G327" s="45">
        <v>0</v>
      </c>
      <c r="H327" s="45">
        <v>0</v>
      </c>
      <c r="I327" s="45">
        <v>0</v>
      </c>
    </row>
    <row r="328" spans="2:9">
      <c r="B328" s="97" t="s">
        <v>235</v>
      </c>
      <c r="C328" s="45">
        <v>0</v>
      </c>
      <c r="D328" s="45">
        <v>0</v>
      </c>
      <c r="E328" s="45">
        <v>0</v>
      </c>
      <c r="F328" s="45">
        <v>0</v>
      </c>
      <c r="G328" s="45">
        <v>0</v>
      </c>
      <c r="H328" s="45">
        <v>0</v>
      </c>
      <c r="I328" s="45">
        <v>0</v>
      </c>
    </row>
    <row r="329" spans="2:9">
      <c r="B329" s="97" t="s">
        <v>236</v>
      </c>
      <c r="C329" s="45">
        <v>0</v>
      </c>
      <c r="D329" s="45">
        <v>0</v>
      </c>
      <c r="E329" s="45">
        <v>0</v>
      </c>
      <c r="F329" s="45">
        <v>0</v>
      </c>
      <c r="G329" s="45">
        <v>0</v>
      </c>
      <c r="H329" s="45">
        <v>0</v>
      </c>
      <c r="I329" s="45">
        <v>0</v>
      </c>
    </row>
    <row r="330" spans="2:9" ht="15" thickBot="1">
      <c r="B330" s="95" t="s">
        <v>237</v>
      </c>
      <c r="C330" s="45">
        <v>0</v>
      </c>
      <c r="D330" s="45">
        <v>0</v>
      </c>
      <c r="E330" s="45">
        <v>0</v>
      </c>
      <c r="F330" s="45">
        <v>0</v>
      </c>
      <c r="G330" s="45">
        <v>0</v>
      </c>
      <c r="H330" s="45">
        <v>0</v>
      </c>
      <c r="I330" s="45">
        <v>0</v>
      </c>
    </row>
    <row r="331" spans="2:9" ht="15" thickTop="1">
      <c r="B331" s="1313" t="s">
        <v>779</v>
      </c>
      <c r="C331" s="1313"/>
      <c r="D331" s="1313"/>
      <c r="E331" s="1313"/>
      <c r="F331" s="1313"/>
      <c r="G331" s="1313"/>
      <c r="H331" s="1313"/>
      <c r="I331" s="1313"/>
    </row>
    <row r="332" spans="2:9">
      <c r="B332" s="27"/>
    </row>
    <row r="333" spans="2:9">
      <c r="B333" s="1319" t="s">
        <v>26</v>
      </c>
      <c r="C333" s="1319"/>
      <c r="D333" s="1319"/>
      <c r="E333" s="1319"/>
      <c r="F333" s="1319"/>
      <c r="G333" s="1319"/>
      <c r="H333" s="1319"/>
      <c r="I333" s="1319"/>
    </row>
    <row r="334" spans="2:9">
      <c r="B334" s="13" t="s">
        <v>25</v>
      </c>
    </row>
    <row r="335" spans="2:9">
      <c r="B335" s="26" t="s">
        <v>115</v>
      </c>
    </row>
    <row r="336" spans="2:9">
      <c r="B336" s="27"/>
    </row>
    <row r="337" spans="2:9">
      <c r="B337" s="16"/>
      <c r="C337" s="17">
        <v>2014</v>
      </c>
      <c r="D337" s="17">
        <v>2015</v>
      </c>
      <c r="E337" s="17">
        <v>2016</v>
      </c>
      <c r="F337" s="17">
        <v>2017</v>
      </c>
      <c r="G337" s="17">
        <v>2018</v>
      </c>
      <c r="H337" s="17">
        <v>2019</v>
      </c>
      <c r="I337" s="17">
        <v>2020</v>
      </c>
    </row>
    <row r="338" spans="2:9">
      <c r="B338" s="44" t="s">
        <v>226</v>
      </c>
      <c r="C338" s="228"/>
      <c r="D338" s="228"/>
      <c r="E338" s="228"/>
      <c r="F338" s="228"/>
      <c r="G338" s="228"/>
      <c r="H338" s="228"/>
      <c r="I338" s="228"/>
    </row>
    <row r="339" spans="2:9">
      <c r="B339" s="44"/>
      <c r="C339" s="229"/>
      <c r="D339" s="229"/>
      <c r="E339" s="229"/>
      <c r="F339" s="229"/>
      <c r="G339" s="229"/>
      <c r="H339" s="229"/>
      <c r="I339" s="229"/>
    </row>
    <row r="340" spans="2:9">
      <c r="B340" s="225" t="s">
        <v>795</v>
      </c>
      <c r="C340" s="229"/>
      <c r="D340" s="229"/>
      <c r="E340" s="229"/>
      <c r="F340" s="229"/>
      <c r="G340" s="229"/>
      <c r="H340" s="229"/>
      <c r="I340" s="229"/>
    </row>
    <row r="341" spans="2:9">
      <c r="B341" s="93" t="s">
        <v>246</v>
      </c>
      <c r="C341" s="230">
        <v>2.1999999999999999E-2</v>
      </c>
      <c r="D341" s="29">
        <v>1.9E-2</v>
      </c>
      <c r="E341" s="29">
        <v>1.7999999999999999E-2</v>
      </c>
      <c r="F341" s="29">
        <v>1.7999999999999999E-2</v>
      </c>
      <c r="G341" s="29">
        <v>1.9E-2</v>
      </c>
      <c r="H341" s="29">
        <v>2.1000000000000001E-2</v>
      </c>
      <c r="I341" s="29">
        <v>2.1999999999999999E-2</v>
      </c>
    </row>
    <row r="342" spans="2:9">
      <c r="B342" s="95" t="s">
        <v>247</v>
      </c>
      <c r="C342" s="230">
        <v>2.1999999999999999E-2</v>
      </c>
      <c r="D342" s="230">
        <v>1.9E-2</v>
      </c>
      <c r="E342" s="230">
        <v>1.7999999999999999E-2</v>
      </c>
      <c r="F342" s="230">
        <v>1.7999999999999999E-2</v>
      </c>
      <c r="G342" s="230">
        <v>1.9E-2</v>
      </c>
      <c r="H342" s="230">
        <v>2.1000000000000001E-2</v>
      </c>
      <c r="I342" s="230">
        <v>2.1999999999999999E-2</v>
      </c>
    </row>
    <row r="343" spans="2:9">
      <c r="B343" s="107" t="s">
        <v>248</v>
      </c>
      <c r="C343" s="386" t="s">
        <v>124</v>
      </c>
      <c r="D343" s="386" t="s">
        <v>124</v>
      </c>
      <c r="E343" s="386" t="s">
        <v>124</v>
      </c>
      <c r="F343" s="386" t="s">
        <v>124</v>
      </c>
      <c r="G343" s="386" t="s">
        <v>124</v>
      </c>
      <c r="H343" s="386" t="s">
        <v>124</v>
      </c>
      <c r="I343" s="386" t="s">
        <v>124</v>
      </c>
    </row>
    <row r="344" spans="2:9">
      <c r="B344" s="107" t="s">
        <v>249</v>
      </c>
      <c r="C344" s="386" t="s">
        <v>124</v>
      </c>
      <c r="D344" s="386" t="s">
        <v>124</v>
      </c>
      <c r="E344" s="386" t="s">
        <v>124</v>
      </c>
      <c r="F344" s="386" t="s">
        <v>124</v>
      </c>
      <c r="G344" s="386" t="s">
        <v>124</v>
      </c>
      <c r="H344" s="386" t="s">
        <v>124</v>
      </c>
      <c r="I344" s="386" t="s">
        <v>124</v>
      </c>
    </row>
    <row r="345" spans="2:9">
      <c r="B345" s="47" t="s">
        <v>253</v>
      </c>
      <c r="C345" s="233" t="s">
        <v>124</v>
      </c>
      <c r="D345" s="233" t="s">
        <v>124</v>
      </c>
      <c r="E345" s="233" t="s">
        <v>124</v>
      </c>
      <c r="F345" s="233" t="s">
        <v>124</v>
      </c>
      <c r="G345" s="233" t="s">
        <v>124</v>
      </c>
      <c r="H345" s="233" t="s">
        <v>124</v>
      </c>
      <c r="I345" s="233" t="s">
        <v>124</v>
      </c>
    </row>
    <row r="346" spans="2:9">
      <c r="B346" s="97"/>
      <c r="C346" s="229"/>
      <c r="D346" s="229"/>
      <c r="E346" s="229"/>
      <c r="F346" s="229"/>
      <c r="G346" s="229"/>
      <c r="H346" s="229"/>
      <c r="I346" s="229"/>
    </row>
    <row r="347" spans="2:9">
      <c r="B347" s="44" t="s">
        <v>241</v>
      </c>
      <c r="C347" s="229"/>
      <c r="D347" s="229"/>
      <c r="E347" s="229"/>
      <c r="F347" s="229"/>
      <c r="G347" s="229"/>
      <c r="H347" s="229"/>
      <c r="I347" s="229"/>
    </row>
    <row r="348" spans="2:9">
      <c r="B348" s="97"/>
      <c r="C348" s="229"/>
      <c r="D348" s="229"/>
      <c r="E348" s="229"/>
      <c r="F348" s="229"/>
      <c r="G348" s="229"/>
      <c r="H348" s="229"/>
      <c r="I348" s="229"/>
    </row>
    <row r="349" spans="2:9">
      <c r="B349" s="225" t="s">
        <v>796</v>
      </c>
      <c r="C349" s="229"/>
      <c r="D349" s="229"/>
      <c r="E349" s="229"/>
      <c r="F349" s="229"/>
      <c r="G349" s="229"/>
      <c r="H349" s="229"/>
      <c r="I349" s="229"/>
    </row>
    <row r="350" spans="2:9">
      <c r="B350" s="93" t="s">
        <v>246</v>
      </c>
      <c r="C350" s="34"/>
      <c r="D350" s="34"/>
      <c r="E350" s="34"/>
      <c r="F350" s="34"/>
      <c r="G350" s="34"/>
      <c r="H350" s="34"/>
      <c r="I350" s="34"/>
    </row>
    <row r="351" spans="2:9">
      <c r="B351" s="95" t="s">
        <v>247</v>
      </c>
      <c r="C351" s="34">
        <v>1.579</v>
      </c>
      <c r="D351" s="34">
        <v>1.6379999999999999</v>
      </c>
      <c r="E351" s="34">
        <v>1.669</v>
      </c>
      <c r="F351" s="34">
        <v>1.637</v>
      </c>
      <c r="G351" s="34">
        <v>1.677</v>
      </c>
      <c r="H351" s="34">
        <v>1.7589999999999999</v>
      </c>
      <c r="I351" s="34">
        <v>1.401</v>
      </c>
    </row>
    <row r="352" spans="2:9">
      <c r="B352" s="112" t="s">
        <v>254</v>
      </c>
      <c r="C352" s="34">
        <v>0.89</v>
      </c>
      <c r="D352" s="34">
        <v>0.94799999999999995</v>
      </c>
      <c r="E352" s="34">
        <v>1.06</v>
      </c>
      <c r="F352" s="34">
        <v>1.147</v>
      </c>
      <c r="G352" s="34">
        <v>1.2470000000000001</v>
      </c>
      <c r="H352" s="34">
        <v>1.3819999999999999</v>
      </c>
      <c r="I352" s="34">
        <v>1.401</v>
      </c>
    </row>
    <row r="353" spans="2:9">
      <c r="B353" s="112" t="s">
        <v>255</v>
      </c>
      <c r="C353" s="34" t="s">
        <v>124</v>
      </c>
      <c r="D353" s="34" t="s">
        <v>124</v>
      </c>
      <c r="E353" s="34" t="s">
        <v>124</v>
      </c>
      <c r="F353" s="34" t="s">
        <v>124</v>
      </c>
      <c r="G353" s="34" t="s">
        <v>124</v>
      </c>
      <c r="H353" s="34" t="s">
        <v>124</v>
      </c>
      <c r="I353" s="34" t="s">
        <v>124</v>
      </c>
    </row>
    <row r="354" spans="2:9">
      <c r="B354" s="112" t="s">
        <v>256</v>
      </c>
      <c r="C354" s="34" t="s">
        <v>124</v>
      </c>
      <c r="D354" s="34" t="s">
        <v>124</v>
      </c>
      <c r="E354" s="34" t="s">
        <v>124</v>
      </c>
      <c r="F354" s="34" t="s">
        <v>124</v>
      </c>
      <c r="G354" s="34" t="s">
        <v>124</v>
      </c>
      <c r="H354" s="34" t="s">
        <v>124</v>
      </c>
      <c r="I354" s="34" t="s">
        <v>124</v>
      </c>
    </row>
    <row r="355" spans="2:9">
      <c r="B355" s="112" t="s">
        <v>257</v>
      </c>
      <c r="C355" s="34" t="s">
        <v>124</v>
      </c>
      <c r="D355" s="34" t="s">
        <v>124</v>
      </c>
      <c r="E355" s="34" t="s">
        <v>124</v>
      </c>
      <c r="F355" s="34" t="s">
        <v>124</v>
      </c>
      <c r="G355" s="34" t="s">
        <v>124</v>
      </c>
      <c r="H355" s="34" t="s">
        <v>124</v>
      </c>
      <c r="I355" s="34" t="s">
        <v>124</v>
      </c>
    </row>
    <row r="356" spans="2:9">
      <c r="B356" s="112" t="s">
        <v>258</v>
      </c>
      <c r="C356" s="34" t="s">
        <v>124</v>
      </c>
      <c r="D356" s="34" t="s">
        <v>124</v>
      </c>
      <c r="E356" s="34" t="s">
        <v>124</v>
      </c>
      <c r="F356" s="34" t="s">
        <v>124</v>
      </c>
      <c r="G356" s="34" t="s">
        <v>124</v>
      </c>
      <c r="H356" s="34" t="s">
        <v>124</v>
      </c>
      <c r="I356" s="34" t="s">
        <v>124</v>
      </c>
    </row>
    <row r="357" spans="2:9">
      <c r="B357" s="112" t="s">
        <v>259</v>
      </c>
      <c r="C357" s="34">
        <v>0.68899999999999995</v>
      </c>
      <c r="D357" s="34">
        <v>0.69</v>
      </c>
      <c r="E357" s="34">
        <v>0.60899999999999999</v>
      </c>
      <c r="F357" s="34">
        <v>0.49</v>
      </c>
      <c r="G357" s="34">
        <v>0.43</v>
      </c>
      <c r="H357" s="34">
        <v>0.376</v>
      </c>
      <c r="I357" s="34">
        <v>0.20899999999999999</v>
      </c>
    </row>
    <row r="358" spans="2:9">
      <c r="B358" s="112" t="s">
        <v>260</v>
      </c>
      <c r="C358" s="34" t="s">
        <v>139</v>
      </c>
      <c r="D358" s="34" t="s">
        <v>139</v>
      </c>
      <c r="E358" s="34" t="s">
        <v>139</v>
      </c>
      <c r="F358" s="34" t="s">
        <v>139</v>
      </c>
      <c r="G358" s="34" t="s">
        <v>139</v>
      </c>
      <c r="H358" s="34" t="s">
        <v>139</v>
      </c>
      <c r="I358" s="34" t="s">
        <v>139</v>
      </c>
    </row>
    <row r="359" spans="2:9">
      <c r="B359" s="107" t="s">
        <v>248</v>
      </c>
      <c r="C359" s="34" t="s">
        <v>124</v>
      </c>
      <c r="D359" s="34" t="s">
        <v>124</v>
      </c>
      <c r="E359" s="34" t="s">
        <v>124</v>
      </c>
      <c r="F359" s="34" t="s">
        <v>124</v>
      </c>
      <c r="G359" s="34" t="s">
        <v>124</v>
      </c>
      <c r="H359" s="34" t="s">
        <v>124</v>
      </c>
      <c r="I359" s="34" t="s">
        <v>124</v>
      </c>
    </row>
    <row r="360" spans="2:9">
      <c r="B360" s="112" t="s">
        <v>254</v>
      </c>
      <c r="C360" s="34" t="s">
        <v>124</v>
      </c>
      <c r="D360" s="34" t="s">
        <v>124</v>
      </c>
      <c r="E360" s="34" t="s">
        <v>124</v>
      </c>
      <c r="F360" s="34" t="s">
        <v>124</v>
      </c>
      <c r="G360" s="34" t="s">
        <v>124</v>
      </c>
      <c r="H360" s="34" t="s">
        <v>124</v>
      </c>
      <c r="I360" s="34" t="s">
        <v>124</v>
      </c>
    </row>
    <row r="361" spans="2:9">
      <c r="B361" s="112" t="s">
        <v>255</v>
      </c>
      <c r="C361" s="34" t="s">
        <v>124</v>
      </c>
      <c r="D361" s="34" t="s">
        <v>124</v>
      </c>
      <c r="E361" s="34" t="s">
        <v>124</v>
      </c>
      <c r="F361" s="34" t="s">
        <v>124</v>
      </c>
      <c r="G361" s="34" t="s">
        <v>124</v>
      </c>
      <c r="H361" s="34" t="s">
        <v>124</v>
      </c>
      <c r="I361" s="34" t="s">
        <v>124</v>
      </c>
    </row>
    <row r="362" spans="2:9">
      <c r="B362" s="112" t="s">
        <v>256</v>
      </c>
      <c r="C362" s="34" t="s">
        <v>124</v>
      </c>
      <c r="D362" s="34" t="s">
        <v>124</v>
      </c>
      <c r="E362" s="34" t="s">
        <v>124</v>
      </c>
      <c r="F362" s="34" t="s">
        <v>124</v>
      </c>
      <c r="G362" s="34" t="s">
        <v>124</v>
      </c>
      <c r="H362" s="34" t="s">
        <v>124</v>
      </c>
      <c r="I362" s="34" t="s">
        <v>124</v>
      </c>
    </row>
    <row r="363" spans="2:9">
      <c r="B363" s="112" t="s">
        <v>257</v>
      </c>
      <c r="C363" s="34" t="s">
        <v>124</v>
      </c>
      <c r="D363" s="34" t="s">
        <v>124</v>
      </c>
      <c r="E363" s="34" t="s">
        <v>124</v>
      </c>
      <c r="F363" s="34" t="s">
        <v>124</v>
      </c>
      <c r="G363" s="34" t="s">
        <v>124</v>
      </c>
      <c r="H363" s="34" t="s">
        <v>124</v>
      </c>
      <c r="I363" s="34" t="s">
        <v>124</v>
      </c>
    </row>
    <row r="364" spans="2:9">
      <c r="B364" s="112" t="s">
        <v>258</v>
      </c>
      <c r="C364" s="34" t="s">
        <v>124</v>
      </c>
      <c r="D364" s="34" t="s">
        <v>124</v>
      </c>
      <c r="E364" s="34" t="s">
        <v>124</v>
      </c>
      <c r="F364" s="34" t="s">
        <v>124</v>
      </c>
      <c r="G364" s="34" t="s">
        <v>124</v>
      </c>
      <c r="H364" s="34" t="s">
        <v>124</v>
      </c>
      <c r="I364" s="34" t="s">
        <v>124</v>
      </c>
    </row>
    <row r="365" spans="2:9">
      <c r="B365" s="112" t="s">
        <v>259</v>
      </c>
      <c r="C365" s="34" t="s">
        <v>124</v>
      </c>
      <c r="D365" s="34" t="s">
        <v>124</v>
      </c>
      <c r="E365" s="34" t="s">
        <v>124</v>
      </c>
      <c r="F365" s="34" t="s">
        <v>124</v>
      </c>
      <c r="G365" s="34" t="s">
        <v>124</v>
      </c>
      <c r="H365" s="34" t="s">
        <v>124</v>
      </c>
      <c r="I365" s="34" t="s">
        <v>124</v>
      </c>
    </row>
    <row r="366" spans="2:9">
      <c r="B366" s="112" t="s">
        <v>260</v>
      </c>
      <c r="C366" s="34" t="s">
        <v>139</v>
      </c>
      <c r="D366" s="34" t="s">
        <v>139</v>
      </c>
      <c r="E366" s="34" t="s">
        <v>139</v>
      </c>
      <c r="F366" s="34" t="s">
        <v>139</v>
      </c>
      <c r="G366" s="34" t="s">
        <v>139</v>
      </c>
      <c r="H366" s="34" t="s">
        <v>139</v>
      </c>
      <c r="I366" s="34" t="s">
        <v>139</v>
      </c>
    </row>
    <row r="367" spans="2:9" ht="15" thickBot="1">
      <c r="B367" s="47" t="s">
        <v>253</v>
      </c>
      <c r="C367" s="34" t="s">
        <v>124</v>
      </c>
      <c r="D367" s="34" t="s">
        <v>124</v>
      </c>
      <c r="E367" s="34" t="s">
        <v>124</v>
      </c>
      <c r="F367" s="34" t="s">
        <v>124</v>
      </c>
      <c r="G367" s="34" t="s">
        <v>124</v>
      </c>
      <c r="H367" s="34" t="s">
        <v>124</v>
      </c>
      <c r="I367" s="34" t="s">
        <v>124</v>
      </c>
    </row>
    <row r="368" spans="2:9" ht="15" thickTop="1">
      <c r="B368" s="1313" t="s">
        <v>779</v>
      </c>
      <c r="C368" s="1313"/>
      <c r="D368" s="1313"/>
      <c r="E368" s="1313"/>
      <c r="F368" s="1313"/>
      <c r="G368" s="1313"/>
      <c r="H368" s="1313"/>
      <c r="I368" s="1313"/>
    </row>
    <row r="369" spans="2:9">
      <c r="B369" s="27"/>
    </row>
    <row r="370" spans="2:9">
      <c r="B370" s="1319" t="s">
        <v>28</v>
      </c>
      <c r="C370" s="1319"/>
      <c r="D370" s="1319"/>
      <c r="E370" s="1319"/>
      <c r="F370" s="1319"/>
      <c r="G370" s="1319"/>
      <c r="H370" s="1319"/>
      <c r="I370" s="1319"/>
    </row>
    <row r="371" spans="2:9">
      <c r="B371" s="13" t="s">
        <v>27</v>
      </c>
    </row>
    <row r="372" spans="2:9">
      <c r="B372" s="26" t="s">
        <v>224</v>
      </c>
    </row>
    <row r="373" spans="2:9">
      <c r="B373" s="27"/>
    </row>
    <row r="374" spans="2:9">
      <c r="B374" s="16"/>
      <c r="C374" s="17">
        <v>2014</v>
      </c>
      <c r="D374" s="17">
        <v>2015</v>
      </c>
      <c r="E374" s="17">
        <v>2016</v>
      </c>
      <c r="F374" s="17">
        <v>2017</v>
      </c>
      <c r="G374" s="17">
        <v>2018</v>
      </c>
      <c r="H374" s="17">
        <v>2019</v>
      </c>
      <c r="I374" s="17">
        <v>2020</v>
      </c>
    </row>
    <row r="375" spans="2:9">
      <c r="B375" s="44" t="s">
        <v>226</v>
      </c>
      <c r="C375" s="234"/>
      <c r="D375" s="234"/>
      <c r="E375" s="234"/>
      <c r="F375" s="234"/>
      <c r="G375" s="234"/>
      <c r="H375" s="234"/>
      <c r="I375" s="234"/>
    </row>
    <row r="376" spans="2:9">
      <c r="B376" s="44"/>
      <c r="C376" s="234"/>
      <c r="D376" s="234"/>
      <c r="E376" s="234"/>
      <c r="F376" s="234"/>
      <c r="G376" s="234"/>
      <c r="H376" s="234"/>
      <c r="I376" s="234"/>
    </row>
    <row r="377" spans="2:9">
      <c r="B377" s="225" t="s">
        <v>795</v>
      </c>
      <c r="C377" s="229"/>
      <c r="D377" s="229"/>
      <c r="E377" s="229"/>
      <c r="F377" s="229"/>
      <c r="G377" s="229"/>
      <c r="H377" s="229"/>
      <c r="I377" s="229"/>
    </row>
    <row r="378" spans="2:9">
      <c r="B378" s="93" t="s">
        <v>246</v>
      </c>
      <c r="C378" s="387">
        <v>2960.4865921787709</v>
      </c>
      <c r="D378" s="387">
        <v>2754.586033519553</v>
      </c>
      <c r="E378" s="387">
        <v>2452.6217877094973</v>
      </c>
      <c r="F378" s="387">
        <v>2370.0888268156423</v>
      </c>
      <c r="G378" s="387">
        <v>2784.9581005586592</v>
      </c>
      <c r="H378" s="387">
        <v>2316.3167597765364</v>
      </c>
      <c r="I378" s="387">
        <v>1645.1753040049152</v>
      </c>
    </row>
    <row r="379" spans="2:9">
      <c r="B379" s="95" t="s">
        <v>247</v>
      </c>
      <c r="C379" s="387">
        <v>2960.4865921787709</v>
      </c>
      <c r="D379" s="387">
        <v>2754.586033519553</v>
      </c>
      <c r="E379" s="387">
        <v>2452.6217877094973</v>
      </c>
      <c r="F379" s="387">
        <v>2370.0888268156423</v>
      </c>
      <c r="G379" s="387">
        <v>2784.9581005586592</v>
      </c>
      <c r="H379" s="387">
        <v>2316.3167597765364</v>
      </c>
      <c r="I379" s="387">
        <v>1645.1753040049152</v>
      </c>
    </row>
    <row r="380" spans="2:9">
      <c r="B380" s="107" t="s">
        <v>248</v>
      </c>
      <c r="C380" s="387" t="s">
        <v>124</v>
      </c>
      <c r="D380" s="387" t="s">
        <v>124</v>
      </c>
      <c r="E380" s="387" t="s">
        <v>124</v>
      </c>
      <c r="F380" s="387" t="s">
        <v>124</v>
      </c>
      <c r="G380" s="387" t="s">
        <v>124</v>
      </c>
      <c r="H380" s="387" t="s">
        <v>124</v>
      </c>
      <c r="I380" s="387" t="s">
        <v>124</v>
      </c>
    </row>
    <row r="381" spans="2:9">
      <c r="B381" s="107" t="s">
        <v>249</v>
      </c>
      <c r="C381" s="387" t="s">
        <v>124</v>
      </c>
      <c r="D381" s="387" t="s">
        <v>124</v>
      </c>
      <c r="E381" s="387" t="s">
        <v>124</v>
      </c>
      <c r="F381" s="387" t="s">
        <v>124</v>
      </c>
      <c r="G381" s="387" t="s">
        <v>124</v>
      </c>
      <c r="H381" s="387" t="s">
        <v>124</v>
      </c>
      <c r="I381" s="387" t="s">
        <v>124</v>
      </c>
    </row>
    <row r="382" spans="2:9">
      <c r="B382" s="47" t="s">
        <v>265</v>
      </c>
      <c r="C382" s="111" t="s">
        <v>124</v>
      </c>
      <c r="D382" s="111" t="s">
        <v>124</v>
      </c>
      <c r="E382" s="111" t="s">
        <v>124</v>
      </c>
      <c r="F382" s="111" t="s">
        <v>124</v>
      </c>
      <c r="G382" s="111" t="s">
        <v>124</v>
      </c>
      <c r="H382" s="111" t="s">
        <v>124</v>
      </c>
      <c r="I382" s="111" t="s">
        <v>124</v>
      </c>
    </row>
    <row r="383" spans="2:9">
      <c r="B383" s="97"/>
      <c r="C383" s="388"/>
      <c r="D383" s="388"/>
      <c r="E383" s="388"/>
      <c r="F383" s="388"/>
      <c r="G383" s="388"/>
      <c r="H383" s="388"/>
      <c r="I383" s="388"/>
    </row>
    <row r="384" spans="2:9">
      <c r="B384" s="44" t="s">
        <v>241</v>
      </c>
      <c r="C384" s="388"/>
      <c r="D384" s="388"/>
      <c r="E384" s="388"/>
      <c r="F384" s="388"/>
      <c r="G384" s="388"/>
      <c r="H384" s="388"/>
      <c r="I384" s="388"/>
    </row>
    <row r="385" spans="2:9">
      <c r="B385" s="97"/>
      <c r="C385" s="388"/>
      <c r="D385" s="388"/>
      <c r="E385" s="388"/>
      <c r="F385" s="388"/>
      <c r="G385" s="388"/>
      <c r="H385" s="388"/>
      <c r="I385" s="388"/>
    </row>
    <row r="386" spans="2:9">
      <c r="B386" s="225" t="s">
        <v>796</v>
      </c>
      <c r="C386" s="388"/>
      <c r="D386" s="388"/>
      <c r="E386" s="388"/>
      <c r="F386" s="388"/>
      <c r="G386" s="388"/>
      <c r="H386" s="388"/>
      <c r="I386" s="388"/>
    </row>
    <row r="387" spans="2:9">
      <c r="B387" s="93" t="s">
        <v>246</v>
      </c>
      <c r="C387" s="389"/>
      <c r="D387" s="389"/>
      <c r="E387" s="389"/>
      <c r="F387" s="389"/>
      <c r="G387" s="389"/>
      <c r="H387" s="389"/>
      <c r="I387" s="389"/>
    </row>
    <row r="388" spans="2:9">
      <c r="B388" s="95" t="s">
        <v>247</v>
      </c>
      <c r="C388" s="389">
        <v>4254.273184357542</v>
      </c>
      <c r="D388" s="389">
        <v>4450.6899441340784</v>
      </c>
      <c r="E388" s="389">
        <v>4402.2525139664804</v>
      </c>
      <c r="F388" s="389">
        <v>4478.7167597765365</v>
      </c>
      <c r="G388" s="389">
        <v>4490.9810055865919</v>
      </c>
      <c r="H388" s="389">
        <v>4434.5497206703913</v>
      </c>
      <c r="I388" s="389">
        <v>3855.3424391122453</v>
      </c>
    </row>
    <row r="389" spans="2:9">
      <c r="B389" s="112" t="s">
        <v>254</v>
      </c>
      <c r="C389" s="111">
        <v>1986.1050279329609</v>
      </c>
      <c r="D389" s="111">
        <v>2037.5681564245808</v>
      </c>
      <c r="E389" s="111">
        <v>2433.6787709497207</v>
      </c>
      <c r="F389" s="111">
        <v>2736.8709497206701</v>
      </c>
      <c r="G389" s="111">
        <v>2708.0128491620112</v>
      </c>
      <c r="H389" s="111">
        <v>2949.7988826815645</v>
      </c>
      <c r="I389" s="111">
        <v>2951.4182806856525</v>
      </c>
    </row>
    <row r="390" spans="2:9">
      <c r="B390" s="112" t="s">
        <v>255</v>
      </c>
      <c r="C390" s="111" t="s">
        <v>124</v>
      </c>
      <c r="D390" s="111" t="s">
        <v>124</v>
      </c>
      <c r="E390" s="111" t="s">
        <v>124</v>
      </c>
      <c r="F390" s="111" t="s">
        <v>124</v>
      </c>
      <c r="G390" s="111" t="s">
        <v>124</v>
      </c>
      <c r="H390" s="111" t="s">
        <v>124</v>
      </c>
      <c r="I390" s="111" t="s">
        <v>124</v>
      </c>
    </row>
    <row r="391" spans="2:9">
      <c r="B391" s="112" t="s">
        <v>256</v>
      </c>
      <c r="C391" s="111" t="s">
        <v>124</v>
      </c>
      <c r="D391" s="111" t="s">
        <v>124</v>
      </c>
      <c r="E391" s="111" t="s">
        <v>124</v>
      </c>
      <c r="F391" s="111" t="s">
        <v>124</v>
      </c>
      <c r="G391" s="111" t="s">
        <v>124</v>
      </c>
      <c r="H391" s="111" t="s">
        <v>124</v>
      </c>
      <c r="I391" s="111" t="s">
        <v>124</v>
      </c>
    </row>
    <row r="392" spans="2:9">
      <c r="B392" s="112" t="s">
        <v>257</v>
      </c>
      <c r="C392" s="111" t="s">
        <v>124</v>
      </c>
      <c r="D392" s="111" t="s">
        <v>124</v>
      </c>
      <c r="E392" s="111" t="s">
        <v>124</v>
      </c>
      <c r="F392" s="111" t="s">
        <v>124</v>
      </c>
      <c r="G392" s="111" t="s">
        <v>124</v>
      </c>
      <c r="H392" s="111" t="s">
        <v>124</v>
      </c>
      <c r="I392" s="111" t="s">
        <v>124</v>
      </c>
    </row>
    <row r="393" spans="2:9">
      <c r="B393" s="112" t="s">
        <v>258</v>
      </c>
      <c r="C393" s="111" t="s">
        <v>124</v>
      </c>
      <c r="D393" s="111" t="s">
        <v>124</v>
      </c>
      <c r="E393" s="111" t="s">
        <v>124</v>
      </c>
      <c r="F393" s="111" t="s">
        <v>124</v>
      </c>
      <c r="G393" s="111" t="s">
        <v>124</v>
      </c>
      <c r="H393" s="111" t="s">
        <v>124</v>
      </c>
      <c r="I393" s="111" t="s">
        <v>124</v>
      </c>
    </row>
    <row r="394" spans="2:9">
      <c r="B394" s="112" t="s">
        <v>259</v>
      </c>
      <c r="C394" s="111">
        <v>2268.168156424581</v>
      </c>
      <c r="D394" s="111">
        <v>2413.1217877094973</v>
      </c>
      <c r="E394" s="111">
        <v>1968.5737430167596</v>
      </c>
      <c r="F394" s="111">
        <v>1741.845810055866</v>
      </c>
      <c r="G394" s="111">
        <v>1782.9681564245809</v>
      </c>
      <c r="H394" s="111">
        <v>1484.7508379888268</v>
      </c>
      <c r="I394" s="111">
        <v>903.92420000000004</v>
      </c>
    </row>
    <row r="395" spans="2:9">
      <c r="B395" s="112" t="s">
        <v>260</v>
      </c>
      <c r="C395" s="390" t="s">
        <v>139</v>
      </c>
      <c r="D395" s="390" t="s">
        <v>139</v>
      </c>
      <c r="E395" s="390" t="s">
        <v>139</v>
      </c>
      <c r="F395" s="390" t="s">
        <v>139</v>
      </c>
      <c r="G395" s="390" t="s">
        <v>139</v>
      </c>
      <c r="H395" s="390" t="s">
        <v>139</v>
      </c>
      <c r="I395" s="390" t="s">
        <v>139</v>
      </c>
    </row>
    <row r="396" spans="2:9">
      <c r="B396" s="107" t="s">
        <v>248</v>
      </c>
      <c r="C396" s="390" t="s">
        <v>124</v>
      </c>
      <c r="D396" s="390" t="s">
        <v>124</v>
      </c>
      <c r="E396" s="390" t="s">
        <v>124</v>
      </c>
      <c r="F396" s="390" t="s">
        <v>124</v>
      </c>
      <c r="G396" s="390" t="s">
        <v>124</v>
      </c>
      <c r="H396" s="390" t="s">
        <v>124</v>
      </c>
      <c r="I396" s="390" t="s">
        <v>124</v>
      </c>
    </row>
    <row r="397" spans="2:9">
      <c r="B397" s="112" t="s">
        <v>254</v>
      </c>
      <c r="C397" s="390" t="s">
        <v>124</v>
      </c>
      <c r="D397" s="390" t="s">
        <v>124</v>
      </c>
      <c r="E397" s="390" t="s">
        <v>124</v>
      </c>
      <c r="F397" s="390" t="s">
        <v>124</v>
      </c>
      <c r="G397" s="390" t="s">
        <v>124</v>
      </c>
      <c r="H397" s="390" t="s">
        <v>124</v>
      </c>
      <c r="I397" s="390" t="s">
        <v>124</v>
      </c>
    </row>
    <row r="398" spans="2:9">
      <c r="B398" s="112" t="s">
        <v>255</v>
      </c>
      <c r="C398" s="390" t="s">
        <v>124</v>
      </c>
      <c r="D398" s="390" t="s">
        <v>124</v>
      </c>
      <c r="E398" s="390" t="s">
        <v>124</v>
      </c>
      <c r="F398" s="390" t="s">
        <v>124</v>
      </c>
      <c r="G398" s="390" t="s">
        <v>124</v>
      </c>
      <c r="H398" s="390" t="s">
        <v>124</v>
      </c>
      <c r="I398" s="390" t="s">
        <v>124</v>
      </c>
    </row>
    <row r="399" spans="2:9">
      <c r="B399" s="112" t="s">
        <v>256</v>
      </c>
      <c r="C399" s="390" t="s">
        <v>124</v>
      </c>
      <c r="D399" s="390" t="s">
        <v>124</v>
      </c>
      <c r="E399" s="390" t="s">
        <v>124</v>
      </c>
      <c r="F399" s="390" t="s">
        <v>124</v>
      </c>
      <c r="G399" s="390" t="s">
        <v>124</v>
      </c>
      <c r="H399" s="390" t="s">
        <v>124</v>
      </c>
      <c r="I399" s="390" t="s">
        <v>124</v>
      </c>
    </row>
    <row r="400" spans="2:9">
      <c r="B400" s="112" t="s">
        <v>257</v>
      </c>
      <c r="C400" s="390" t="s">
        <v>124</v>
      </c>
      <c r="D400" s="390" t="s">
        <v>124</v>
      </c>
      <c r="E400" s="390" t="s">
        <v>124</v>
      </c>
      <c r="F400" s="390" t="s">
        <v>124</v>
      </c>
      <c r="G400" s="390" t="s">
        <v>124</v>
      </c>
      <c r="H400" s="390" t="s">
        <v>124</v>
      </c>
      <c r="I400" s="390" t="s">
        <v>124</v>
      </c>
    </row>
    <row r="401" spans="2:9">
      <c r="B401" s="112" t="s">
        <v>258</v>
      </c>
      <c r="C401" s="390" t="s">
        <v>124</v>
      </c>
      <c r="D401" s="390" t="s">
        <v>124</v>
      </c>
      <c r="E401" s="390" t="s">
        <v>124</v>
      </c>
      <c r="F401" s="390" t="s">
        <v>124</v>
      </c>
      <c r="G401" s="390" t="s">
        <v>124</v>
      </c>
      <c r="H401" s="390" t="s">
        <v>124</v>
      </c>
      <c r="I401" s="390" t="s">
        <v>124</v>
      </c>
    </row>
    <row r="402" spans="2:9">
      <c r="B402" s="112" t="s">
        <v>259</v>
      </c>
      <c r="C402" s="390" t="s">
        <v>124</v>
      </c>
      <c r="D402" s="390" t="s">
        <v>124</v>
      </c>
      <c r="E402" s="390" t="s">
        <v>124</v>
      </c>
      <c r="F402" s="390" t="s">
        <v>124</v>
      </c>
      <c r="G402" s="390" t="s">
        <v>124</v>
      </c>
      <c r="H402" s="390" t="s">
        <v>124</v>
      </c>
      <c r="I402" s="390" t="s">
        <v>124</v>
      </c>
    </row>
    <row r="403" spans="2:9">
      <c r="B403" s="112" t="s">
        <v>260</v>
      </c>
      <c r="C403" s="390" t="s">
        <v>139</v>
      </c>
      <c r="D403" s="390" t="s">
        <v>139</v>
      </c>
      <c r="E403" s="390" t="s">
        <v>139</v>
      </c>
      <c r="F403" s="390" t="s">
        <v>139</v>
      </c>
      <c r="G403" s="390" t="s">
        <v>139</v>
      </c>
      <c r="H403" s="390" t="s">
        <v>139</v>
      </c>
      <c r="I403" s="390" t="s">
        <v>139</v>
      </c>
    </row>
    <row r="404" spans="2:9" ht="15" thickBot="1">
      <c r="B404" s="47" t="s">
        <v>265</v>
      </c>
      <c r="C404" s="233"/>
      <c r="D404" s="233"/>
      <c r="E404" s="233"/>
      <c r="F404" s="233"/>
      <c r="G404" s="233"/>
      <c r="H404" s="233"/>
      <c r="I404" s="233"/>
    </row>
    <row r="405" spans="2:9" ht="15" thickTop="1">
      <c r="B405" s="1313" t="s">
        <v>779</v>
      </c>
      <c r="C405" s="1313"/>
      <c r="D405" s="1313"/>
      <c r="E405" s="1313"/>
      <c r="F405" s="1313"/>
      <c r="G405" s="1313"/>
      <c r="H405" s="1313"/>
      <c r="I405" s="1313"/>
    </row>
    <row r="406" spans="2:9">
      <c r="B406" s="27"/>
    </row>
    <row r="407" spans="2:9">
      <c r="B407" s="1319" t="s">
        <v>34</v>
      </c>
      <c r="C407" s="1319"/>
      <c r="D407" s="1319"/>
      <c r="E407" s="1319"/>
      <c r="F407" s="1319"/>
      <c r="G407" s="1319"/>
      <c r="H407" s="1319"/>
      <c r="I407" s="1319"/>
    </row>
    <row r="408" spans="2:9">
      <c r="B408" s="13" t="s">
        <v>33</v>
      </c>
    </row>
    <row r="409" spans="2:9">
      <c r="B409" s="127" t="s">
        <v>172</v>
      </c>
    </row>
    <row r="410" spans="2:9">
      <c r="B410" s="128"/>
    </row>
    <row r="411" spans="2:9">
      <c r="B411" s="16"/>
      <c r="C411" s="17">
        <v>2014</v>
      </c>
      <c r="D411" s="17">
        <v>2015</v>
      </c>
      <c r="E411" s="17">
        <v>2016</v>
      </c>
      <c r="F411" s="17">
        <v>2017</v>
      </c>
      <c r="G411" s="17">
        <v>2018</v>
      </c>
      <c r="H411" s="17">
        <v>2019</v>
      </c>
      <c r="I411" s="17">
        <v>2020</v>
      </c>
    </row>
    <row r="412" spans="2:9">
      <c r="B412" s="129" t="s">
        <v>797</v>
      </c>
      <c r="C412" s="233"/>
      <c r="D412" s="233"/>
      <c r="E412" s="233"/>
      <c r="F412" s="233"/>
      <c r="G412" s="233"/>
      <c r="H412" s="233"/>
      <c r="I412" s="233"/>
    </row>
    <row r="413" spans="2:9">
      <c r="B413" s="93" t="s">
        <v>88</v>
      </c>
      <c r="C413" s="132">
        <v>4</v>
      </c>
      <c r="D413" s="132">
        <v>4</v>
      </c>
      <c r="E413" s="132">
        <v>4</v>
      </c>
      <c r="F413" s="132">
        <v>6</v>
      </c>
      <c r="G413" s="132">
        <v>6</v>
      </c>
      <c r="H413" s="132">
        <v>6</v>
      </c>
      <c r="I413" s="132">
        <v>6</v>
      </c>
    </row>
    <row r="414" spans="2:9">
      <c r="B414" s="96" t="s">
        <v>157</v>
      </c>
      <c r="C414" s="132"/>
      <c r="D414" s="132"/>
      <c r="E414" s="132"/>
      <c r="F414" s="132"/>
      <c r="G414" s="132"/>
      <c r="H414" s="132"/>
      <c r="I414" s="132"/>
    </row>
    <row r="415" spans="2:9">
      <c r="B415" s="96" t="s">
        <v>798</v>
      </c>
      <c r="C415" s="132" t="s">
        <v>139</v>
      </c>
      <c r="D415" s="132" t="s">
        <v>139</v>
      </c>
      <c r="E415" s="132" t="s">
        <v>139</v>
      </c>
      <c r="F415" s="132" t="s">
        <v>139</v>
      </c>
      <c r="G415" s="132" t="s">
        <v>139</v>
      </c>
      <c r="H415" s="132" t="s">
        <v>139</v>
      </c>
      <c r="I415" s="132" t="s">
        <v>139</v>
      </c>
    </row>
    <row r="416" spans="2:9">
      <c r="B416" s="96" t="s">
        <v>162</v>
      </c>
      <c r="C416" s="132">
        <v>3</v>
      </c>
      <c r="D416" s="132">
        <v>3</v>
      </c>
      <c r="E416" s="132">
        <v>3</v>
      </c>
      <c r="F416" s="132">
        <v>3</v>
      </c>
      <c r="G416" s="132">
        <v>3</v>
      </c>
      <c r="H416" s="132">
        <v>3</v>
      </c>
      <c r="I416" s="132">
        <v>3</v>
      </c>
    </row>
    <row r="417" spans="2:9">
      <c r="B417" s="96" t="s">
        <v>516</v>
      </c>
      <c r="C417" s="132">
        <v>1</v>
      </c>
      <c r="D417" s="132">
        <v>1</v>
      </c>
      <c r="E417" s="132">
        <v>1</v>
      </c>
      <c r="F417" s="132">
        <v>3</v>
      </c>
      <c r="G417" s="132">
        <v>3</v>
      </c>
      <c r="H417" s="132">
        <v>3</v>
      </c>
      <c r="I417" s="132">
        <v>3</v>
      </c>
    </row>
    <row r="418" spans="2:9">
      <c r="B418" s="242"/>
      <c r="C418" s="132"/>
      <c r="D418" s="132"/>
      <c r="E418" s="132"/>
      <c r="F418" s="132"/>
      <c r="G418" s="132"/>
      <c r="H418" s="132"/>
      <c r="I418" s="132"/>
    </row>
    <row r="419" spans="2:9">
      <c r="B419" s="82" t="s">
        <v>281</v>
      </c>
      <c r="C419" s="132">
        <v>4</v>
      </c>
      <c r="D419" s="132">
        <v>4</v>
      </c>
      <c r="E419" s="132">
        <v>4</v>
      </c>
      <c r="F419" s="132">
        <v>4</v>
      </c>
      <c r="G419" s="132">
        <v>5</v>
      </c>
      <c r="H419" s="132">
        <v>5</v>
      </c>
      <c r="I419" s="132">
        <v>4</v>
      </c>
    </row>
    <row r="420" spans="2:9">
      <c r="B420" s="96" t="s">
        <v>157</v>
      </c>
      <c r="C420" s="132"/>
      <c r="D420" s="132"/>
      <c r="E420" s="132"/>
      <c r="F420" s="132"/>
      <c r="G420" s="132"/>
      <c r="H420" s="132"/>
      <c r="I420" s="132"/>
    </row>
    <row r="421" spans="2:9">
      <c r="B421" s="96" t="s">
        <v>798</v>
      </c>
      <c r="C421" s="132" t="s">
        <v>139</v>
      </c>
      <c r="D421" s="132" t="s">
        <v>139</v>
      </c>
      <c r="E421" s="132" t="s">
        <v>139</v>
      </c>
      <c r="F421" s="132" t="s">
        <v>139</v>
      </c>
      <c r="G421" s="132" t="s">
        <v>139</v>
      </c>
      <c r="H421" s="132" t="s">
        <v>139</v>
      </c>
      <c r="I421" s="132" t="s">
        <v>139</v>
      </c>
    </row>
    <row r="422" spans="2:9">
      <c r="B422" s="96" t="s">
        <v>162</v>
      </c>
      <c r="C422" s="132">
        <v>3</v>
      </c>
      <c r="D422" s="132">
        <v>3</v>
      </c>
      <c r="E422" s="132">
        <v>3</v>
      </c>
      <c r="F422" s="132">
        <v>3</v>
      </c>
      <c r="G422" s="132">
        <v>3</v>
      </c>
      <c r="H422" s="132">
        <v>3</v>
      </c>
      <c r="I422" s="132">
        <v>3</v>
      </c>
    </row>
    <row r="423" spans="2:9">
      <c r="B423" s="96" t="s">
        <v>516</v>
      </c>
      <c r="C423" s="132">
        <v>1</v>
      </c>
      <c r="D423" s="132">
        <v>1</v>
      </c>
      <c r="E423" s="132">
        <v>1</v>
      </c>
      <c r="F423" s="132">
        <v>1</v>
      </c>
      <c r="G423" s="132">
        <v>2</v>
      </c>
      <c r="H423" s="132">
        <v>2</v>
      </c>
      <c r="I423" s="132">
        <v>1</v>
      </c>
    </row>
    <row r="424" spans="2:9">
      <c r="B424" s="242"/>
      <c r="C424" s="132"/>
      <c r="D424" s="132"/>
      <c r="E424" s="132"/>
      <c r="F424" s="132"/>
      <c r="G424" s="132"/>
      <c r="H424" s="132"/>
      <c r="I424" s="132"/>
    </row>
    <row r="425" spans="2:9">
      <c r="B425" s="82" t="s">
        <v>282</v>
      </c>
      <c r="C425" s="132" t="s">
        <v>139</v>
      </c>
      <c r="D425" s="132" t="s">
        <v>139</v>
      </c>
      <c r="E425" s="132" t="s">
        <v>139</v>
      </c>
      <c r="F425" s="132">
        <v>2</v>
      </c>
      <c r="G425" s="132">
        <v>1</v>
      </c>
      <c r="H425" s="132">
        <v>1</v>
      </c>
      <c r="I425" s="132">
        <v>2</v>
      </c>
    </row>
    <row r="426" spans="2:9">
      <c r="B426" s="96" t="s">
        <v>157</v>
      </c>
      <c r="C426" s="132" t="s">
        <v>139</v>
      </c>
      <c r="D426" s="132" t="s">
        <v>139</v>
      </c>
      <c r="E426" s="132" t="s">
        <v>139</v>
      </c>
      <c r="F426" s="132" t="s">
        <v>139</v>
      </c>
      <c r="G426" s="132" t="s">
        <v>139</v>
      </c>
      <c r="H426" s="132" t="s">
        <v>139</v>
      </c>
      <c r="I426" s="132" t="s">
        <v>139</v>
      </c>
    </row>
    <row r="427" spans="2:9">
      <c r="B427" s="96" t="s">
        <v>798</v>
      </c>
      <c r="C427" s="132" t="s">
        <v>139</v>
      </c>
      <c r="D427" s="132" t="s">
        <v>139</v>
      </c>
      <c r="E427" s="132" t="s">
        <v>139</v>
      </c>
      <c r="F427" s="132" t="s">
        <v>139</v>
      </c>
      <c r="G427" s="132" t="s">
        <v>139</v>
      </c>
      <c r="H427" s="132" t="s">
        <v>139</v>
      </c>
      <c r="I427" s="132" t="s">
        <v>139</v>
      </c>
    </row>
    <row r="428" spans="2:9">
      <c r="B428" s="96" t="s">
        <v>162</v>
      </c>
      <c r="C428" s="132" t="s">
        <v>139</v>
      </c>
      <c r="D428" s="132" t="s">
        <v>139</v>
      </c>
      <c r="E428" s="132" t="s">
        <v>139</v>
      </c>
      <c r="F428" s="132">
        <v>2</v>
      </c>
      <c r="G428" s="132">
        <v>1</v>
      </c>
      <c r="H428" s="132">
        <v>1</v>
      </c>
      <c r="I428" s="132">
        <v>1</v>
      </c>
    </row>
    <row r="429" spans="2:9" ht="15" thickBot="1">
      <c r="B429" s="96" t="s">
        <v>516</v>
      </c>
      <c r="C429" s="132" t="s">
        <v>139</v>
      </c>
      <c r="D429" s="132" t="s">
        <v>139</v>
      </c>
      <c r="E429" s="132" t="s">
        <v>139</v>
      </c>
      <c r="F429" s="132" t="s">
        <v>139</v>
      </c>
      <c r="G429" s="132" t="s">
        <v>139</v>
      </c>
      <c r="H429" s="132" t="s">
        <v>139</v>
      </c>
      <c r="I429" s="132" t="s">
        <v>139</v>
      </c>
    </row>
    <row r="430" spans="2:9" ht="15" thickTop="1">
      <c r="B430" s="1320" t="s">
        <v>799</v>
      </c>
      <c r="C430" s="1320"/>
      <c r="D430" s="1320"/>
      <c r="E430" s="1320"/>
      <c r="F430" s="1320"/>
      <c r="G430" s="1320"/>
      <c r="H430" s="1320"/>
      <c r="I430" s="1320"/>
    </row>
    <row r="431" spans="2:9">
      <c r="B431" s="134"/>
    </row>
    <row r="432" spans="2:9">
      <c r="B432" s="1354" t="s">
        <v>36</v>
      </c>
      <c r="C432" s="1354"/>
      <c r="D432" s="1354"/>
      <c r="E432" s="1354"/>
      <c r="F432" s="1354"/>
      <c r="G432" s="1354"/>
      <c r="H432" s="1354"/>
      <c r="I432" s="1354"/>
    </row>
    <row r="433" spans="2:9">
      <c r="B433" s="13" t="s">
        <v>35</v>
      </c>
      <c r="C433" s="235"/>
      <c r="D433" s="235"/>
      <c r="E433" s="235"/>
      <c r="F433" s="235"/>
      <c r="G433" s="235"/>
      <c r="H433" s="235"/>
      <c r="I433" s="235"/>
    </row>
    <row r="434" spans="2:9">
      <c r="B434" s="127" t="s">
        <v>288</v>
      </c>
    </row>
    <row r="435" spans="2:9">
      <c r="B435" s="134"/>
    </row>
    <row r="436" spans="2:9">
      <c r="B436" s="16"/>
      <c r="C436" s="17">
        <v>2014</v>
      </c>
      <c r="D436" s="17">
        <v>2015</v>
      </c>
      <c r="E436" s="17">
        <v>2016</v>
      </c>
      <c r="F436" s="17">
        <v>2017</v>
      </c>
      <c r="G436" s="17">
        <v>2018</v>
      </c>
      <c r="H436" s="17">
        <v>2019</v>
      </c>
      <c r="I436" s="17">
        <v>2020</v>
      </c>
    </row>
    <row r="437" spans="2:9">
      <c r="B437" s="129" t="s">
        <v>797</v>
      </c>
    </row>
    <row r="438" spans="2:9">
      <c r="B438" s="93" t="s">
        <v>290</v>
      </c>
      <c r="C438" s="132">
        <v>7</v>
      </c>
      <c r="D438" s="132">
        <v>9</v>
      </c>
      <c r="E438" s="132">
        <v>11</v>
      </c>
      <c r="F438" s="132">
        <v>13</v>
      </c>
      <c r="G438" s="132">
        <v>53</v>
      </c>
      <c r="H438" s="132">
        <v>60</v>
      </c>
      <c r="I438" s="132">
        <v>69</v>
      </c>
    </row>
    <row r="439" spans="2:9">
      <c r="B439" s="96" t="s">
        <v>291</v>
      </c>
      <c r="C439" s="162" t="s">
        <v>139</v>
      </c>
      <c r="D439" s="132" t="s">
        <v>139</v>
      </c>
      <c r="E439" s="132" t="s">
        <v>139</v>
      </c>
      <c r="F439" s="132" t="s">
        <v>139</v>
      </c>
      <c r="G439" s="132" t="s">
        <v>139</v>
      </c>
      <c r="H439" s="132" t="s">
        <v>139</v>
      </c>
      <c r="I439" s="132" t="s">
        <v>139</v>
      </c>
    </row>
    <row r="440" spans="2:9">
      <c r="B440" s="136" t="s">
        <v>292</v>
      </c>
      <c r="C440" s="132" t="s">
        <v>139</v>
      </c>
      <c r="D440" s="132" t="s">
        <v>139</v>
      </c>
      <c r="E440" s="132" t="s">
        <v>139</v>
      </c>
      <c r="F440" s="132" t="s">
        <v>139</v>
      </c>
      <c r="G440" s="132" t="s">
        <v>139</v>
      </c>
      <c r="H440" s="132" t="s">
        <v>139</v>
      </c>
      <c r="I440" s="132" t="s">
        <v>139</v>
      </c>
    </row>
    <row r="441" spans="2:9">
      <c r="B441" s="136" t="s">
        <v>293</v>
      </c>
      <c r="C441" s="132">
        <v>6</v>
      </c>
      <c r="D441" s="132">
        <v>6</v>
      </c>
      <c r="E441" s="132">
        <v>7</v>
      </c>
      <c r="F441" s="132">
        <v>7</v>
      </c>
      <c r="G441" s="132">
        <v>8</v>
      </c>
      <c r="H441" s="132">
        <v>10</v>
      </c>
      <c r="I441" s="132">
        <v>7</v>
      </c>
    </row>
    <row r="442" spans="2:9">
      <c r="B442" s="96" t="s">
        <v>294</v>
      </c>
      <c r="C442" s="132">
        <v>1</v>
      </c>
      <c r="D442" s="132">
        <v>2</v>
      </c>
      <c r="E442" s="132">
        <v>2</v>
      </c>
      <c r="F442" s="132">
        <v>4</v>
      </c>
      <c r="G442" s="132">
        <v>30</v>
      </c>
      <c r="H442" s="132">
        <v>41</v>
      </c>
      <c r="I442" s="132">
        <v>47</v>
      </c>
    </row>
    <row r="443" spans="2:9" ht="15" thickBot="1">
      <c r="B443" s="96" t="s">
        <v>236</v>
      </c>
      <c r="C443" s="132" t="s">
        <v>139</v>
      </c>
      <c r="D443" s="132">
        <v>1</v>
      </c>
      <c r="E443" s="132">
        <v>2</v>
      </c>
      <c r="F443" s="132">
        <v>2</v>
      </c>
      <c r="G443" s="132">
        <v>15</v>
      </c>
      <c r="H443" s="132">
        <v>9</v>
      </c>
      <c r="I443" s="132">
        <v>15</v>
      </c>
    </row>
    <row r="444" spans="2:9" ht="15" thickTop="1">
      <c r="B444" s="1320" t="s">
        <v>800</v>
      </c>
      <c r="C444" s="1320"/>
      <c r="D444" s="1320"/>
      <c r="E444" s="1320"/>
      <c r="F444" s="1320"/>
      <c r="G444" s="1320"/>
      <c r="H444" s="1320"/>
      <c r="I444" s="1320"/>
    </row>
    <row r="445" spans="2:9">
      <c r="B445" s="141"/>
    </row>
    <row r="446" spans="2:9">
      <c r="B446" s="1319" t="s">
        <v>38</v>
      </c>
      <c r="C446" s="1319"/>
      <c r="D446" s="1319"/>
      <c r="E446" s="1319"/>
      <c r="F446" s="1319"/>
      <c r="G446" s="1319"/>
      <c r="H446" s="1319"/>
      <c r="I446" s="1319"/>
    </row>
    <row r="447" spans="2:9">
      <c r="B447" s="13" t="s">
        <v>37</v>
      </c>
    </row>
    <row r="448" spans="2:9">
      <c r="B448" s="142" t="s">
        <v>115</v>
      </c>
    </row>
    <row r="449" spans="2:9">
      <c r="B449" s="143"/>
    </row>
    <row r="450" spans="2:9">
      <c r="B450" s="16"/>
      <c r="C450" s="17">
        <v>2014</v>
      </c>
      <c r="D450" s="17">
        <v>2015</v>
      </c>
      <c r="E450" s="17">
        <v>2016</v>
      </c>
      <c r="F450" s="17">
        <v>2017</v>
      </c>
      <c r="G450" s="17">
        <v>2018</v>
      </c>
      <c r="H450" s="17">
        <v>2019</v>
      </c>
      <c r="I450" s="17">
        <v>2020</v>
      </c>
    </row>
    <row r="451" spans="2:9">
      <c r="B451" s="129" t="s">
        <v>797</v>
      </c>
    </row>
    <row r="452" spans="2:9" ht="15" thickBot="1">
      <c r="B452" s="93" t="s">
        <v>304</v>
      </c>
      <c r="C452" s="29">
        <v>1342.8268156424581</v>
      </c>
      <c r="D452" s="29">
        <v>1343.7374301675977</v>
      </c>
      <c r="E452" s="29">
        <v>1344.9162011173185</v>
      </c>
      <c r="F452" s="29">
        <v>1344.921787709497</v>
      </c>
      <c r="G452" s="29">
        <v>1346.3128491620112</v>
      </c>
      <c r="H452" s="29">
        <v>1761.3519553072626</v>
      </c>
      <c r="I452" s="29">
        <v>2373.7430167597763</v>
      </c>
    </row>
    <row r="453" spans="2:9" ht="15" thickTop="1">
      <c r="B453" s="1320" t="s">
        <v>800</v>
      </c>
      <c r="C453" s="1320"/>
      <c r="D453" s="1320"/>
      <c r="E453" s="1320"/>
      <c r="F453" s="1320"/>
      <c r="G453" s="1320"/>
      <c r="H453" s="1320"/>
      <c r="I453" s="1320"/>
    </row>
    <row r="454" spans="2:9">
      <c r="B454" s="1316"/>
      <c r="C454" s="1316"/>
      <c r="D454" s="1316"/>
      <c r="E454" s="1316"/>
      <c r="F454" s="1316"/>
      <c r="G454" s="1316"/>
      <c r="H454" s="1316"/>
      <c r="I454" s="1316"/>
    </row>
    <row r="455" spans="2:9">
      <c r="B455" s="27"/>
    </row>
    <row r="456" spans="2:9">
      <c r="B456" s="1319" t="s">
        <v>40</v>
      </c>
      <c r="C456" s="1319"/>
      <c r="D456" s="1319"/>
      <c r="E456" s="1319"/>
      <c r="F456" s="1319"/>
      <c r="G456" s="1319"/>
      <c r="H456" s="1319"/>
      <c r="I456" s="1319"/>
    </row>
    <row r="457" spans="2:9">
      <c r="B457" s="13" t="s">
        <v>39</v>
      </c>
    </row>
    <row r="458" spans="2:9">
      <c r="B458" s="142" t="s">
        <v>271</v>
      </c>
    </row>
    <row r="459" spans="2:9">
      <c r="B459" s="141"/>
    </row>
    <row r="460" spans="2:9">
      <c r="B460" s="16"/>
      <c r="C460" s="17">
        <v>2014</v>
      </c>
      <c r="D460" s="17">
        <v>2015</v>
      </c>
      <c r="E460" s="17">
        <v>2016</v>
      </c>
      <c r="F460" s="17">
        <v>2017</v>
      </c>
      <c r="G460" s="17">
        <v>2018</v>
      </c>
      <c r="H460" s="17">
        <v>2019</v>
      </c>
      <c r="I460" s="17">
        <v>2020</v>
      </c>
    </row>
    <row r="461" spans="2:9">
      <c r="B461" s="129" t="s">
        <v>797</v>
      </c>
    </row>
    <row r="462" spans="2:9">
      <c r="B462" s="93" t="s">
        <v>306</v>
      </c>
      <c r="C462" s="86" t="s">
        <v>139</v>
      </c>
      <c r="D462" s="86" t="s">
        <v>139</v>
      </c>
      <c r="E462" s="86" t="s">
        <v>139</v>
      </c>
      <c r="F462" s="86" t="s">
        <v>139</v>
      </c>
      <c r="G462" s="86" t="s">
        <v>139</v>
      </c>
      <c r="H462" s="86" t="s">
        <v>139</v>
      </c>
      <c r="I462" s="86" t="s">
        <v>139</v>
      </c>
    </row>
    <row r="463" spans="2:9">
      <c r="B463" s="96" t="s">
        <v>291</v>
      </c>
      <c r="C463" s="86" t="s">
        <v>139</v>
      </c>
      <c r="D463" s="86" t="s">
        <v>139</v>
      </c>
      <c r="E463" s="86" t="s">
        <v>139</v>
      </c>
      <c r="F463" s="86" t="s">
        <v>139</v>
      </c>
      <c r="G463" s="86" t="s">
        <v>139</v>
      </c>
      <c r="H463" s="86" t="s">
        <v>139</v>
      </c>
      <c r="I463" s="86" t="s">
        <v>139</v>
      </c>
    </row>
    <row r="464" spans="2:9">
      <c r="B464" s="136" t="s">
        <v>292</v>
      </c>
      <c r="C464" s="86" t="s">
        <v>139</v>
      </c>
      <c r="D464" s="86" t="s">
        <v>139</v>
      </c>
      <c r="E464" s="86" t="s">
        <v>139</v>
      </c>
      <c r="F464" s="86" t="s">
        <v>139</v>
      </c>
      <c r="G464" s="86" t="s">
        <v>139</v>
      </c>
      <c r="H464" s="86" t="s">
        <v>139</v>
      </c>
      <c r="I464" s="86" t="s">
        <v>139</v>
      </c>
    </row>
    <row r="465" spans="2:9">
      <c r="B465" s="136" t="s">
        <v>293</v>
      </c>
      <c r="C465" s="86" t="s">
        <v>139</v>
      </c>
      <c r="D465" s="86" t="s">
        <v>139</v>
      </c>
      <c r="E465" s="86" t="s">
        <v>139</v>
      </c>
      <c r="F465" s="86" t="s">
        <v>139</v>
      </c>
      <c r="G465" s="86" t="s">
        <v>139</v>
      </c>
      <c r="H465" s="86" t="s">
        <v>139</v>
      </c>
      <c r="I465" s="86" t="s">
        <v>139</v>
      </c>
    </row>
    <row r="466" spans="2:9">
      <c r="B466" s="96" t="s">
        <v>294</v>
      </c>
      <c r="C466" s="86" t="s">
        <v>139</v>
      </c>
      <c r="D466" s="86" t="s">
        <v>139</v>
      </c>
      <c r="E466" s="86" t="s">
        <v>139</v>
      </c>
      <c r="F466" s="86" t="s">
        <v>139</v>
      </c>
      <c r="G466" s="86" t="s">
        <v>139</v>
      </c>
      <c r="H466" s="86" t="s">
        <v>139</v>
      </c>
      <c r="I466" s="86" t="s">
        <v>139</v>
      </c>
    </row>
    <row r="467" spans="2:9">
      <c r="B467" s="96" t="s">
        <v>236</v>
      </c>
      <c r="C467" s="86" t="s">
        <v>139</v>
      </c>
      <c r="D467" s="86" t="s">
        <v>139</v>
      </c>
      <c r="E467" s="86" t="s">
        <v>139</v>
      </c>
      <c r="F467" s="86" t="s">
        <v>139</v>
      </c>
      <c r="G467" s="86" t="s">
        <v>139</v>
      </c>
      <c r="H467" s="86" t="s">
        <v>139</v>
      </c>
      <c r="I467" s="86" t="s">
        <v>139</v>
      </c>
    </row>
    <row r="468" spans="2:9">
      <c r="B468" s="96"/>
      <c r="C468" s="86"/>
      <c r="D468" s="86"/>
      <c r="E468" s="86"/>
      <c r="F468" s="86"/>
      <c r="G468" s="86"/>
      <c r="H468" s="86"/>
      <c r="I468" s="86"/>
    </row>
    <row r="469" spans="2:9">
      <c r="B469" s="93" t="s">
        <v>308</v>
      </c>
      <c r="C469" s="86" t="s">
        <v>139</v>
      </c>
      <c r="D469" s="86" t="s">
        <v>139</v>
      </c>
      <c r="E469" s="86" t="s">
        <v>139</v>
      </c>
      <c r="F469" s="86" t="s">
        <v>139</v>
      </c>
      <c r="G469" s="86" t="s">
        <v>139</v>
      </c>
      <c r="H469" s="86" t="s">
        <v>139</v>
      </c>
      <c r="I469" s="86" t="s">
        <v>139</v>
      </c>
    </row>
    <row r="470" spans="2:9">
      <c r="B470" s="96" t="s">
        <v>309</v>
      </c>
      <c r="C470" s="86" t="s">
        <v>139</v>
      </c>
      <c r="D470" s="86" t="s">
        <v>139</v>
      </c>
      <c r="E470" s="86" t="s">
        <v>139</v>
      </c>
      <c r="F470" s="86" t="s">
        <v>139</v>
      </c>
      <c r="G470" s="86" t="s">
        <v>139</v>
      </c>
      <c r="H470" s="86" t="s">
        <v>139</v>
      </c>
      <c r="I470" s="86" t="s">
        <v>139</v>
      </c>
    </row>
    <row r="471" spans="2:9">
      <c r="B471" s="96" t="s">
        <v>310</v>
      </c>
      <c r="C471" s="86" t="s">
        <v>139</v>
      </c>
      <c r="D471" s="86" t="s">
        <v>139</v>
      </c>
      <c r="E471" s="86" t="s">
        <v>139</v>
      </c>
      <c r="F471" s="86" t="s">
        <v>139</v>
      </c>
      <c r="G471" s="86" t="s">
        <v>139</v>
      </c>
      <c r="H471" s="86" t="s">
        <v>139</v>
      </c>
      <c r="I471" s="86" t="s">
        <v>139</v>
      </c>
    </row>
    <row r="472" spans="2:9">
      <c r="B472" s="96" t="s">
        <v>311</v>
      </c>
      <c r="C472" s="86" t="s">
        <v>139</v>
      </c>
      <c r="D472" s="86" t="s">
        <v>139</v>
      </c>
      <c r="E472" s="86" t="s">
        <v>139</v>
      </c>
      <c r="F472" s="86" t="s">
        <v>139</v>
      </c>
      <c r="G472" s="86" t="s">
        <v>139</v>
      </c>
      <c r="H472" s="86" t="s">
        <v>139</v>
      </c>
      <c r="I472" s="86" t="s">
        <v>139</v>
      </c>
    </row>
    <row r="473" spans="2:9">
      <c r="B473" s="96" t="s">
        <v>312</v>
      </c>
      <c r="C473" s="86" t="s">
        <v>139</v>
      </c>
      <c r="D473" s="86" t="s">
        <v>139</v>
      </c>
      <c r="E473" s="86" t="s">
        <v>139</v>
      </c>
      <c r="F473" s="86" t="s">
        <v>139</v>
      </c>
      <c r="G473" s="86" t="s">
        <v>139</v>
      </c>
      <c r="H473" s="86" t="s">
        <v>139</v>
      </c>
      <c r="I473" s="86" t="s">
        <v>139</v>
      </c>
    </row>
    <row r="474" spans="2:9">
      <c r="B474" s="96" t="s">
        <v>313</v>
      </c>
      <c r="C474" s="86" t="s">
        <v>139</v>
      </c>
      <c r="D474" s="86" t="s">
        <v>139</v>
      </c>
      <c r="E474" s="86" t="s">
        <v>139</v>
      </c>
      <c r="F474" s="86" t="s">
        <v>139</v>
      </c>
      <c r="G474" s="86" t="s">
        <v>139</v>
      </c>
      <c r="H474" s="86" t="s">
        <v>139</v>
      </c>
      <c r="I474" s="86" t="s">
        <v>139</v>
      </c>
    </row>
    <row r="475" spans="2:9" ht="15" thickBot="1">
      <c r="B475" s="133" t="s">
        <v>314</v>
      </c>
      <c r="C475" s="86" t="s">
        <v>139</v>
      </c>
      <c r="D475" s="86" t="s">
        <v>139</v>
      </c>
      <c r="E475" s="86" t="s">
        <v>139</v>
      </c>
      <c r="F475" s="86" t="s">
        <v>139</v>
      </c>
      <c r="G475" s="86" t="s">
        <v>139</v>
      </c>
      <c r="H475" s="86" t="s">
        <v>139</v>
      </c>
      <c r="I475" s="86" t="s">
        <v>139</v>
      </c>
    </row>
    <row r="476" spans="2:9" ht="15" thickTop="1">
      <c r="B476" s="1320" t="s">
        <v>800</v>
      </c>
      <c r="C476" s="1320"/>
      <c r="D476" s="1320"/>
      <c r="E476" s="1320"/>
      <c r="F476" s="1320"/>
      <c r="G476" s="1320"/>
      <c r="H476" s="1320"/>
      <c r="I476" s="1320"/>
    </row>
    <row r="477" spans="2:9">
      <c r="B477" s="143"/>
    </row>
    <row r="478" spans="2:9">
      <c r="B478" s="1319" t="s">
        <v>42</v>
      </c>
      <c r="C478" s="1319"/>
      <c r="D478" s="1319"/>
      <c r="E478" s="1319"/>
      <c r="F478" s="1319"/>
      <c r="G478" s="1319"/>
      <c r="H478" s="1319"/>
      <c r="I478" s="1319"/>
    </row>
    <row r="479" spans="2:9">
      <c r="B479" s="13" t="s">
        <v>41</v>
      </c>
    </row>
    <row r="480" spans="2:9">
      <c r="B480" s="142" t="s">
        <v>318</v>
      </c>
    </row>
    <row r="481" spans="2:9">
      <c r="B481" s="142"/>
    </row>
    <row r="482" spans="2:9">
      <c r="B482" s="16"/>
      <c r="C482" s="17">
        <v>2014</v>
      </c>
      <c r="D482" s="17">
        <v>2015</v>
      </c>
      <c r="E482" s="17">
        <v>2016</v>
      </c>
      <c r="F482" s="17">
        <v>2017</v>
      </c>
      <c r="G482" s="17">
        <v>2018</v>
      </c>
      <c r="H482" s="17">
        <v>2019</v>
      </c>
      <c r="I482" s="17">
        <v>2020</v>
      </c>
    </row>
    <row r="483" spans="2:9">
      <c r="B483" s="129" t="s">
        <v>797</v>
      </c>
    </row>
    <row r="484" spans="2:9">
      <c r="B484" s="93" t="s">
        <v>319</v>
      </c>
      <c r="C484" s="86" t="s">
        <v>139</v>
      </c>
      <c r="D484" s="86" t="s">
        <v>139</v>
      </c>
      <c r="E484" s="86" t="s">
        <v>139</v>
      </c>
      <c r="F484" s="86" t="s">
        <v>139</v>
      </c>
      <c r="G484" s="86" t="s">
        <v>139</v>
      </c>
      <c r="H484" s="86" t="s">
        <v>139</v>
      </c>
      <c r="I484" s="86" t="s">
        <v>139</v>
      </c>
    </row>
    <row r="485" spans="2:9">
      <c r="B485" s="96" t="s">
        <v>291</v>
      </c>
      <c r="C485" s="86" t="s">
        <v>139</v>
      </c>
      <c r="D485" s="86" t="s">
        <v>139</v>
      </c>
      <c r="E485" s="86" t="s">
        <v>139</v>
      </c>
      <c r="F485" s="86" t="s">
        <v>139</v>
      </c>
      <c r="G485" s="86" t="s">
        <v>139</v>
      </c>
      <c r="H485" s="86" t="s">
        <v>139</v>
      </c>
      <c r="I485" s="86" t="s">
        <v>139</v>
      </c>
    </row>
    <row r="486" spans="2:9">
      <c r="B486" s="136" t="s">
        <v>292</v>
      </c>
      <c r="C486" s="86" t="s">
        <v>139</v>
      </c>
      <c r="D486" s="86" t="s">
        <v>139</v>
      </c>
      <c r="E486" s="86" t="s">
        <v>139</v>
      </c>
      <c r="F486" s="86" t="s">
        <v>139</v>
      </c>
      <c r="G486" s="86" t="s">
        <v>139</v>
      </c>
      <c r="H486" s="86" t="s">
        <v>139</v>
      </c>
      <c r="I486" s="86" t="s">
        <v>139</v>
      </c>
    </row>
    <row r="487" spans="2:9">
      <c r="B487" s="136" t="s">
        <v>293</v>
      </c>
      <c r="C487" s="86" t="s">
        <v>139</v>
      </c>
      <c r="D487" s="86" t="s">
        <v>139</v>
      </c>
      <c r="E487" s="86" t="s">
        <v>139</v>
      </c>
      <c r="F487" s="86" t="s">
        <v>139</v>
      </c>
      <c r="G487" s="86" t="s">
        <v>139</v>
      </c>
      <c r="H487" s="86" t="s">
        <v>139</v>
      </c>
      <c r="I487" s="86" t="s">
        <v>139</v>
      </c>
    </row>
    <row r="488" spans="2:9">
      <c r="B488" s="96" t="s">
        <v>294</v>
      </c>
      <c r="C488" s="86" t="s">
        <v>139</v>
      </c>
      <c r="D488" s="86" t="s">
        <v>139</v>
      </c>
      <c r="E488" s="86" t="s">
        <v>139</v>
      </c>
      <c r="F488" s="86" t="s">
        <v>139</v>
      </c>
      <c r="G488" s="86" t="s">
        <v>139</v>
      </c>
      <c r="H488" s="86" t="s">
        <v>139</v>
      </c>
      <c r="I488" s="86" t="s">
        <v>139</v>
      </c>
    </row>
    <row r="489" spans="2:9">
      <c r="B489" s="96" t="s">
        <v>236</v>
      </c>
      <c r="C489" s="86" t="s">
        <v>139</v>
      </c>
      <c r="D489" s="86" t="s">
        <v>139</v>
      </c>
      <c r="E489" s="86" t="s">
        <v>139</v>
      </c>
      <c r="F489" s="86" t="s">
        <v>139</v>
      </c>
      <c r="G489" s="86" t="s">
        <v>139</v>
      </c>
      <c r="H489" s="86" t="s">
        <v>139</v>
      </c>
      <c r="I489" s="86" t="s">
        <v>139</v>
      </c>
    </row>
    <row r="490" spans="2:9">
      <c r="B490" s="96"/>
      <c r="C490" s="86"/>
      <c r="D490" s="86"/>
      <c r="E490" s="86"/>
      <c r="F490" s="86"/>
      <c r="G490" s="86"/>
      <c r="H490" s="86"/>
      <c r="I490" s="86"/>
    </row>
    <row r="491" spans="2:9">
      <c r="B491" s="93" t="s">
        <v>321</v>
      </c>
      <c r="C491" s="86" t="s">
        <v>139</v>
      </c>
      <c r="D491" s="86" t="s">
        <v>139</v>
      </c>
      <c r="E491" s="86" t="s">
        <v>139</v>
      </c>
      <c r="F491" s="86" t="s">
        <v>139</v>
      </c>
      <c r="G491" s="86" t="s">
        <v>139</v>
      </c>
      <c r="H491" s="86" t="s">
        <v>139</v>
      </c>
      <c r="I491" s="86" t="s">
        <v>139</v>
      </c>
    </row>
    <row r="492" spans="2:9">
      <c r="B492" s="96" t="s">
        <v>309</v>
      </c>
      <c r="C492" s="86" t="s">
        <v>139</v>
      </c>
      <c r="D492" s="86" t="s">
        <v>139</v>
      </c>
      <c r="E492" s="86" t="s">
        <v>139</v>
      </c>
      <c r="F492" s="86" t="s">
        <v>139</v>
      </c>
      <c r="G492" s="86" t="s">
        <v>139</v>
      </c>
      <c r="H492" s="86" t="s">
        <v>139</v>
      </c>
      <c r="I492" s="86" t="s">
        <v>139</v>
      </c>
    </row>
    <row r="493" spans="2:9">
      <c r="B493" s="96" t="s">
        <v>310</v>
      </c>
      <c r="C493" s="86" t="s">
        <v>139</v>
      </c>
      <c r="D493" s="86" t="s">
        <v>139</v>
      </c>
      <c r="E493" s="86" t="s">
        <v>139</v>
      </c>
      <c r="F493" s="86" t="s">
        <v>139</v>
      </c>
      <c r="G493" s="86" t="s">
        <v>139</v>
      </c>
      <c r="H493" s="86" t="s">
        <v>139</v>
      </c>
      <c r="I493" s="86" t="s">
        <v>139</v>
      </c>
    </row>
    <row r="494" spans="2:9">
      <c r="B494" s="96" t="s">
        <v>311</v>
      </c>
      <c r="C494" s="86" t="s">
        <v>139</v>
      </c>
      <c r="D494" s="86" t="s">
        <v>139</v>
      </c>
      <c r="E494" s="86" t="s">
        <v>139</v>
      </c>
      <c r="F494" s="86" t="s">
        <v>139</v>
      </c>
      <c r="G494" s="86" t="s">
        <v>139</v>
      </c>
      <c r="H494" s="86" t="s">
        <v>139</v>
      </c>
      <c r="I494" s="86" t="s">
        <v>139</v>
      </c>
    </row>
    <row r="495" spans="2:9">
      <c r="B495" s="96" t="s">
        <v>312</v>
      </c>
      <c r="C495" s="86" t="s">
        <v>139</v>
      </c>
      <c r="D495" s="86" t="s">
        <v>139</v>
      </c>
      <c r="E495" s="86" t="s">
        <v>139</v>
      </c>
      <c r="F495" s="86" t="s">
        <v>139</v>
      </c>
      <c r="G495" s="86" t="s">
        <v>139</v>
      </c>
      <c r="H495" s="86" t="s">
        <v>139</v>
      </c>
      <c r="I495" s="86" t="s">
        <v>139</v>
      </c>
    </row>
    <row r="496" spans="2:9">
      <c r="B496" s="96" t="s">
        <v>313</v>
      </c>
      <c r="C496" s="86" t="s">
        <v>139</v>
      </c>
      <c r="D496" s="86" t="s">
        <v>139</v>
      </c>
      <c r="E496" s="86" t="s">
        <v>139</v>
      </c>
      <c r="F496" s="86" t="s">
        <v>139</v>
      </c>
      <c r="G496" s="86" t="s">
        <v>139</v>
      </c>
      <c r="H496" s="86" t="s">
        <v>139</v>
      </c>
      <c r="I496" s="86" t="s">
        <v>139</v>
      </c>
    </row>
    <row r="497" spans="2:9" ht="15" thickBot="1">
      <c r="B497" s="96" t="s">
        <v>314</v>
      </c>
      <c r="C497" s="86" t="s">
        <v>139</v>
      </c>
      <c r="D497" s="86" t="s">
        <v>139</v>
      </c>
      <c r="E497" s="86" t="s">
        <v>139</v>
      </c>
      <c r="F497" s="86" t="s">
        <v>139</v>
      </c>
      <c r="G497" s="86" t="s">
        <v>139</v>
      </c>
      <c r="H497" s="86" t="s">
        <v>139</v>
      </c>
      <c r="I497" s="86" t="s">
        <v>139</v>
      </c>
    </row>
    <row r="498" spans="2:9" ht="15" thickTop="1">
      <c r="B498" s="1320" t="s">
        <v>800</v>
      </c>
      <c r="C498" s="1320"/>
      <c r="D498" s="1320"/>
      <c r="E498" s="1320"/>
      <c r="F498" s="1320"/>
      <c r="G498" s="1320"/>
      <c r="H498" s="1320"/>
      <c r="I498" s="1320"/>
    </row>
    <row r="499" spans="2:9">
      <c r="B499" s="27"/>
    </row>
    <row r="500" spans="2:9">
      <c r="B500" s="1319" t="s">
        <v>45</v>
      </c>
      <c r="C500" s="1319"/>
      <c r="D500" s="1319"/>
      <c r="E500" s="1319"/>
      <c r="F500" s="1319"/>
      <c r="G500" s="1319"/>
      <c r="H500" s="1319"/>
      <c r="I500" s="1319"/>
    </row>
    <row r="501" spans="2:9">
      <c r="B501" s="13" t="s">
        <v>44</v>
      </c>
    </row>
    <row r="502" spans="2:9">
      <c r="B502" s="127" t="s">
        <v>172</v>
      </c>
    </row>
    <row r="503" spans="2:9">
      <c r="B503" s="16"/>
      <c r="C503" s="17">
        <v>2014</v>
      </c>
      <c r="D503" s="17">
        <v>2015</v>
      </c>
      <c r="E503" s="17">
        <v>2016</v>
      </c>
      <c r="F503" s="17">
        <v>2017</v>
      </c>
      <c r="G503" s="17">
        <v>2018</v>
      </c>
      <c r="H503" s="17">
        <v>2019</v>
      </c>
      <c r="I503" s="17">
        <v>2020</v>
      </c>
    </row>
    <row r="504" spans="2:9">
      <c r="B504" s="92" t="s">
        <v>801</v>
      </c>
    </row>
    <row r="505" spans="2:9">
      <c r="B505" s="93" t="s">
        <v>327</v>
      </c>
      <c r="C505" s="236" t="s">
        <v>124</v>
      </c>
      <c r="D505" s="236" t="s">
        <v>124</v>
      </c>
      <c r="E505" s="236" t="s">
        <v>124</v>
      </c>
      <c r="F505" s="236" t="s">
        <v>124</v>
      </c>
      <c r="G505" s="236" t="s">
        <v>124</v>
      </c>
      <c r="H505" s="236" t="s">
        <v>124</v>
      </c>
      <c r="I505" s="236" t="s">
        <v>124</v>
      </c>
    </row>
    <row r="506" spans="2:9">
      <c r="B506" s="96" t="s">
        <v>328</v>
      </c>
      <c r="C506" s="236" t="s">
        <v>124</v>
      </c>
      <c r="D506" s="236" t="s">
        <v>124</v>
      </c>
      <c r="E506" s="236" t="s">
        <v>124</v>
      </c>
      <c r="F506" s="236" t="s">
        <v>124</v>
      </c>
      <c r="G506" s="236" t="s">
        <v>124</v>
      </c>
      <c r="H506" s="236" t="s">
        <v>124</v>
      </c>
      <c r="I506" s="236" t="s">
        <v>124</v>
      </c>
    </row>
    <row r="507" spans="2:9">
      <c r="B507" s="96" t="s">
        <v>329</v>
      </c>
      <c r="C507" s="236" t="s">
        <v>124</v>
      </c>
      <c r="D507" s="236" t="s">
        <v>124</v>
      </c>
      <c r="E507" s="236" t="s">
        <v>124</v>
      </c>
      <c r="F507" s="236" t="s">
        <v>124</v>
      </c>
      <c r="G507" s="236" t="s">
        <v>124</v>
      </c>
      <c r="H507" s="236" t="s">
        <v>124</v>
      </c>
      <c r="I507" s="236" t="s">
        <v>124</v>
      </c>
    </row>
    <row r="508" spans="2:9">
      <c r="B508" s="96" t="s">
        <v>330</v>
      </c>
      <c r="C508" s="236" t="s">
        <v>124</v>
      </c>
      <c r="D508" s="236" t="s">
        <v>124</v>
      </c>
      <c r="E508" s="236" t="s">
        <v>124</v>
      </c>
      <c r="F508" s="236" t="s">
        <v>124</v>
      </c>
      <c r="G508" s="236" t="s">
        <v>124</v>
      </c>
      <c r="H508" s="236" t="s">
        <v>124</v>
      </c>
      <c r="I508" s="236" t="s">
        <v>124</v>
      </c>
    </row>
    <row r="509" spans="2:9" ht="15" thickBot="1">
      <c r="B509" s="96" t="s">
        <v>331</v>
      </c>
      <c r="C509" s="236" t="s">
        <v>124</v>
      </c>
      <c r="D509" s="236" t="s">
        <v>124</v>
      </c>
      <c r="E509" s="236" t="s">
        <v>124</v>
      </c>
      <c r="F509" s="236" t="s">
        <v>124</v>
      </c>
      <c r="G509" s="236" t="s">
        <v>124</v>
      </c>
      <c r="H509" s="236" t="s">
        <v>124</v>
      </c>
      <c r="I509" s="236" t="s">
        <v>124</v>
      </c>
    </row>
    <row r="510" spans="2:9" ht="15" thickTop="1">
      <c r="B510" s="1313" t="s">
        <v>779</v>
      </c>
      <c r="C510" s="1313"/>
      <c r="D510" s="1313"/>
      <c r="E510" s="1313"/>
      <c r="F510" s="1313"/>
      <c r="G510" s="1313"/>
      <c r="H510" s="1313"/>
      <c r="I510" s="1313"/>
    </row>
    <row r="511" spans="2:9">
      <c r="B511" s="134"/>
    </row>
    <row r="512" spans="2:9">
      <c r="B512" s="1319" t="s">
        <v>47</v>
      </c>
      <c r="C512" s="1319"/>
      <c r="D512" s="1319"/>
      <c r="E512" s="1319"/>
      <c r="F512" s="1319"/>
      <c r="G512" s="1319"/>
      <c r="H512" s="1319"/>
      <c r="I512" s="1319"/>
    </row>
    <row r="513" spans="2:9">
      <c r="B513" s="13" t="s">
        <v>46</v>
      </c>
    </row>
    <row r="514" spans="2:9">
      <c r="B514" s="141" t="s">
        <v>196</v>
      </c>
    </row>
    <row r="515" spans="2:9">
      <c r="B515" s="141"/>
    </row>
    <row r="516" spans="2:9">
      <c r="B516" s="16"/>
      <c r="C516" s="17">
        <v>2014</v>
      </c>
      <c r="D516" s="17">
        <v>2015</v>
      </c>
      <c r="E516" s="17">
        <v>2016</v>
      </c>
      <c r="F516" s="17">
        <v>2017</v>
      </c>
      <c r="G516" s="17">
        <v>2018</v>
      </c>
      <c r="H516" s="17">
        <v>2019</v>
      </c>
      <c r="I516" s="17">
        <v>2020</v>
      </c>
    </row>
    <row r="517" spans="2:9">
      <c r="B517" s="92" t="s">
        <v>525</v>
      </c>
    </row>
    <row r="518" spans="2:9">
      <c r="B518" s="93" t="s">
        <v>335</v>
      </c>
      <c r="C518" s="239" t="s">
        <v>139</v>
      </c>
      <c r="D518" s="239" t="s">
        <v>139</v>
      </c>
      <c r="E518" s="239" t="s">
        <v>139</v>
      </c>
      <c r="F518" s="239" t="s">
        <v>139</v>
      </c>
      <c r="G518" s="239" t="s">
        <v>139</v>
      </c>
      <c r="H518" s="239" t="s">
        <v>139</v>
      </c>
      <c r="I518" s="239" t="s">
        <v>139</v>
      </c>
    </row>
    <row r="519" spans="2:9">
      <c r="B519" s="93"/>
    </row>
    <row r="520" spans="2:9">
      <c r="B520" s="93" t="s">
        <v>336</v>
      </c>
      <c r="C520" s="239" t="s">
        <v>139</v>
      </c>
      <c r="D520" s="239" t="s">
        <v>139</v>
      </c>
      <c r="E520" s="239" t="s">
        <v>139</v>
      </c>
      <c r="F520" s="239" t="s">
        <v>139</v>
      </c>
      <c r="G520" s="239" t="s">
        <v>139</v>
      </c>
      <c r="H520" s="239" t="s">
        <v>139</v>
      </c>
      <c r="I520" s="239" t="s">
        <v>139</v>
      </c>
    </row>
    <row r="521" spans="2:9">
      <c r="B521" s="96" t="s">
        <v>291</v>
      </c>
      <c r="C521" s="239" t="s">
        <v>139</v>
      </c>
      <c r="D521" s="239" t="s">
        <v>139</v>
      </c>
      <c r="E521" s="239" t="s">
        <v>139</v>
      </c>
      <c r="F521" s="239" t="s">
        <v>139</v>
      </c>
      <c r="G521" s="239" t="s">
        <v>139</v>
      </c>
      <c r="H521" s="239" t="s">
        <v>139</v>
      </c>
      <c r="I521" s="239" t="s">
        <v>139</v>
      </c>
    </row>
    <row r="522" spans="2:9">
      <c r="B522" s="136" t="s">
        <v>292</v>
      </c>
      <c r="C522" s="239" t="s">
        <v>139</v>
      </c>
      <c r="D522" s="239" t="s">
        <v>139</v>
      </c>
      <c r="E522" s="239" t="s">
        <v>139</v>
      </c>
      <c r="F522" s="239" t="s">
        <v>139</v>
      </c>
      <c r="G522" s="239" t="s">
        <v>139</v>
      </c>
      <c r="H522" s="239" t="s">
        <v>139</v>
      </c>
      <c r="I522" s="239" t="s">
        <v>139</v>
      </c>
    </row>
    <row r="523" spans="2:9">
      <c r="B523" s="136" t="s">
        <v>293</v>
      </c>
      <c r="C523" s="239" t="s">
        <v>139</v>
      </c>
      <c r="D523" s="239" t="s">
        <v>139</v>
      </c>
      <c r="E523" s="239" t="s">
        <v>139</v>
      </c>
      <c r="F523" s="239" t="s">
        <v>139</v>
      </c>
      <c r="G523" s="239" t="s">
        <v>139</v>
      </c>
      <c r="H523" s="239" t="s">
        <v>139</v>
      </c>
      <c r="I523" s="239" t="s">
        <v>139</v>
      </c>
    </row>
    <row r="524" spans="2:9">
      <c r="B524" s="136" t="s">
        <v>337</v>
      </c>
      <c r="C524" s="239" t="s">
        <v>139</v>
      </c>
      <c r="D524" s="239" t="s">
        <v>139</v>
      </c>
      <c r="E524" s="239" t="s">
        <v>139</v>
      </c>
      <c r="F524" s="239" t="s">
        <v>139</v>
      </c>
      <c r="G524" s="239" t="s">
        <v>139</v>
      </c>
      <c r="H524" s="239" t="s">
        <v>139</v>
      </c>
      <c r="I524" s="239" t="s">
        <v>139</v>
      </c>
    </row>
    <row r="525" spans="2:9">
      <c r="B525" s="96" t="s">
        <v>294</v>
      </c>
      <c r="C525" s="239" t="s">
        <v>139</v>
      </c>
      <c r="D525" s="239" t="s">
        <v>139</v>
      </c>
      <c r="E525" s="239" t="s">
        <v>139</v>
      </c>
      <c r="F525" s="239" t="s">
        <v>139</v>
      </c>
      <c r="G525" s="239" t="s">
        <v>139</v>
      </c>
      <c r="H525" s="239" t="s">
        <v>139</v>
      </c>
      <c r="I525" s="239" t="s">
        <v>139</v>
      </c>
    </row>
    <row r="526" spans="2:9">
      <c r="B526" s="96" t="s">
        <v>236</v>
      </c>
      <c r="C526" s="239" t="s">
        <v>139</v>
      </c>
      <c r="D526" s="239" t="s">
        <v>139</v>
      </c>
      <c r="E526" s="239" t="s">
        <v>139</v>
      </c>
      <c r="F526" s="239" t="s">
        <v>139</v>
      </c>
      <c r="G526" s="239" t="s">
        <v>139</v>
      </c>
      <c r="H526" s="239" t="s">
        <v>139</v>
      </c>
      <c r="I526" s="239" t="s">
        <v>139</v>
      </c>
    </row>
    <row r="527" spans="2:9">
      <c r="B527" s="96"/>
    </row>
    <row r="528" spans="2:9">
      <c r="B528" s="150" t="s">
        <v>341</v>
      </c>
      <c r="C528" s="239"/>
      <c r="D528" s="239"/>
      <c r="E528" s="239"/>
      <c r="F528" s="239"/>
      <c r="G528" s="239"/>
      <c r="H528" s="239"/>
      <c r="I528" s="239"/>
    </row>
    <row r="529" spans="2:9">
      <c r="B529" s="152" t="s">
        <v>291</v>
      </c>
      <c r="C529" s="239" t="s">
        <v>139</v>
      </c>
      <c r="D529" s="239" t="s">
        <v>139</v>
      </c>
      <c r="E529" s="239" t="s">
        <v>139</v>
      </c>
      <c r="F529" s="239" t="s">
        <v>139</v>
      </c>
      <c r="G529" s="239" t="s">
        <v>139</v>
      </c>
      <c r="H529" s="239" t="s">
        <v>139</v>
      </c>
      <c r="I529" s="239" t="s">
        <v>139</v>
      </c>
    </row>
    <row r="530" spans="2:9">
      <c r="B530" s="146" t="s">
        <v>292</v>
      </c>
      <c r="C530" s="239" t="s">
        <v>139</v>
      </c>
      <c r="D530" s="239" t="s">
        <v>139</v>
      </c>
      <c r="E530" s="239" t="s">
        <v>139</v>
      </c>
      <c r="F530" s="239" t="s">
        <v>139</v>
      </c>
      <c r="G530" s="239" t="s">
        <v>139</v>
      </c>
      <c r="H530" s="239" t="s">
        <v>139</v>
      </c>
      <c r="I530" s="239" t="s">
        <v>139</v>
      </c>
    </row>
    <row r="531" spans="2:9">
      <c r="B531" s="146" t="s">
        <v>293</v>
      </c>
      <c r="C531" s="239" t="s">
        <v>139</v>
      </c>
      <c r="D531" s="239" t="s">
        <v>139</v>
      </c>
      <c r="E531" s="239" t="s">
        <v>139</v>
      </c>
      <c r="F531" s="239" t="s">
        <v>139</v>
      </c>
      <c r="G531" s="239" t="s">
        <v>139</v>
      </c>
      <c r="H531" s="239" t="s">
        <v>139</v>
      </c>
      <c r="I531" s="239" t="s">
        <v>139</v>
      </c>
    </row>
    <row r="532" spans="2:9">
      <c r="B532" s="146" t="s">
        <v>337</v>
      </c>
      <c r="C532" s="239" t="s">
        <v>139</v>
      </c>
      <c r="D532" s="239" t="s">
        <v>139</v>
      </c>
      <c r="E532" s="239" t="s">
        <v>139</v>
      </c>
      <c r="F532" s="239" t="s">
        <v>139</v>
      </c>
      <c r="G532" s="239" t="s">
        <v>139</v>
      </c>
      <c r="H532" s="239" t="s">
        <v>139</v>
      </c>
      <c r="I532" s="239" t="s">
        <v>139</v>
      </c>
    </row>
    <row r="533" spans="2:9">
      <c r="B533" s="152" t="s">
        <v>294</v>
      </c>
      <c r="C533" s="239" t="s">
        <v>139</v>
      </c>
      <c r="D533" s="239" t="s">
        <v>139</v>
      </c>
      <c r="E533" s="239" t="s">
        <v>139</v>
      </c>
      <c r="F533" s="239" t="s">
        <v>139</v>
      </c>
      <c r="G533" s="239" t="s">
        <v>139</v>
      </c>
      <c r="H533" s="239" t="s">
        <v>139</v>
      </c>
      <c r="I533" s="239" t="s">
        <v>139</v>
      </c>
    </row>
    <row r="534" spans="2:9">
      <c r="B534" s="152" t="s">
        <v>236</v>
      </c>
      <c r="C534" s="239" t="s">
        <v>139</v>
      </c>
      <c r="D534" s="239" t="s">
        <v>139</v>
      </c>
      <c r="E534" s="239" t="s">
        <v>139</v>
      </c>
      <c r="F534" s="239" t="s">
        <v>139</v>
      </c>
      <c r="G534" s="239" t="s">
        <v>139</v>
      </c>
      <c r="H534" s="239" t="s">
        <v>139</v>
      </c>
      <c r="I534" s="239" t="s">
        <v>139</v>
      </c>
    </row>
    <row r="535" spans="2:9">
      <c r="B535" s="152"/>
    </row>
    <row r="536" spans="2:9">
      <c r="B536" s="150" t="s">
        <v>342</v>
      </c>
      <c r="C536" s="239"/>
      <c r="D536" s="239"/>
      <c r="E536" s="239"/>
      <c r="F536" s="239"/>
      <c r="G536" s="239"/>
      <c r="H536" s="239"/>
      <c r="I536" s="239"/>
    </row>
    <row r="537" spans="2:9">
      <c r="B537" s="152" t="s">
        <v>291</v>
      </c>
      <c r="C537" s="239" t="s">
        <v>139</v>
      </c>
      <c r="D537" s="239" t="s">
        <v>139</v>
      </c>
      <c r="E537" s="239" t="s">
        <v>139</v>
      </c>
      <c r="F537" s="239" t="s">
        <v>139</v>
      </c>
      <c r="G537" s="239" t="s">
        <v>139</v>
      </c>
      <c r="H537" s="239" t="s">
        <v>139</v>
      </c>
      <c r="I537" s="239" t="s">
        <v>139</v>
      </c>
    </row>
    <row r="538" spans="2:9">
      <c r="B538" s="146" t="s">
        <v>292</v>
      </c>
      <c r="C538" s="239" t="s">
        <v>139</v>
      </c>
      <c r="D538" s="239" t="s">
        <v>139</v>
      </c>
      <c r="E538" s="239" t="s">
        <v>139</v>
      </c>
      <c r="F538" s="239" t="s">
        <v>139</v>
      </c>
      <c r="G538" s="239" t="s">
        <v>139</v>
      </c>
      <c r="H538" s="239" t="s">
        <v>139</v>
      </c>
      <c r="I538" s="239" t="s">
        <v>139</v>
      </c>
    </row>
    <row r="539" spans="2:9">
      <c r="B539" s="146" t="s">
        <v>293</v>
      </c>
      <c r="C539" s="239" t="s">
        <v>139</v>
      </c>
      <c r="D539" s="239" t="s">
        <v>139</v>
      </c>
      <c r="E539" s="239" t="s">
        <v>139</v>
      </c>
      <c r="F539" s="239" t="s">
        <v>139</v>
      </c>
      <c r="G539" s="239" t="s">
        <v>139</v>
      </c>
      <c r="H539" s="239" t="s">
        <v>139</v>
      </c>
      <c r="I539" s="239" t="s">
        <v>139</v>
      </c>
    </row>
    <row r="540" spans="2:9">
      <c r="B540" s="146" t="s">
        <v>337</v>
      </c>
      <c r="C540" s="239" t="s">
        <v>139</v>
      </c>
      <c r="D540" s="239" t="s">
        <v>139</v>
      </c>
      <c r="E540" s="239" t="s">
        <v>139</v>
      </c>
      <c r="F540" s="239" t="s">
        <v>139</v>
      </c>
      <c r="G540" s="239" t="s">
        <v>139</v>
      </c>
      <c r="H540" s="239" t="s">
        <v>139</v>
      </c>
      <c r="I540" s="239" t="s">
        <v>139</v>
      </c>
    </row>
    <row r="541" spans="2:9">
      <c r="B541" s="152" t="s">
        <v>294</v>
      </c>
      <c r="C541" s="239" t="s">
        <v>139</v>
      </c>
      <c r="D541" s="239" t="s">
        <v>139</v>
      </c>
      <c r="E541" s="239" t="s">
        <v>139</v>
      </c>
      <c r="F541" s="239" t="s">
        <v>139</v>
      </c>
      <c r="G541" s="239" t="s">
        <v>139</v>
      </c>
      <c r="H541" s="239" t="s">
        <v>139</v>
      </c>
      <c r="I541" s="239" t="s">
        <v>139</v>
      </c>
    </row>
    <row r="542" spans="2:9">
      <c r="B542" s="152" t="s">
        <v>236</v>
      </c>
      <c r="C542" s="239" t="s">
        <v>139</v>
      </c>
      <c r="D542" s="239" t="s">
        <v>139</v>
      </c>
      <c r="E542" s="239" t="s">
        <v>139</v>
      </c>
      <c r="F542" s="239" t="s">
        <v>139</v>
      </c>
      <c r="G542" s="239" t="s">
        <v>139</v>
      </c>
      <c r="H542" s="239" t="s">
        <v>139</v>
      </c>
      <c r="I542" s="239" t="s">
        <v>139</v>
      </c>
    </row>
    <row r="543" spans="2:9">
      <c r="B543" s="152"/>
    </row>
    <row r="544" spans="2:9" ht="26.4">
      <c r="B544" s="93" t="s">
        <v>343</v>
      </c>
      <c r="C544" s="239" t="s">
        <v>139</v>
      </c>
      <c r="D544" s="239" t="s">
        <v>139</v>
      </c>
      <c r="E544" s="239" t="s">
        <v>139</v>
      </c>
      <c r="F544" s="239" t="s">
        <v>139</v>
      </c>
      <c r="G544" s="239" t="s">
        <v>139</v>
      </c>
      <c r="H544" s="239" t="s">
        <v>139</v>
      </c>
      <c r="I544" s="239" t="s">
        <v>139</v>
      </c>
    </row>
    <row r="545" spans="2:9">
      <c r="B545" s="96" t="s">
        <v>309</v>
      </c>
      <c r="C545" s="239" t="s">
        <v>139</v>
      </c>
      <c r="D545" s="239" t="s">
        <v>139</v>
      </c>
      <c r="E545" s="239" t="s">
        <v>139</v>
      </c>
      <c r="F545" s="239" t="s">
        <v>139</v>
      </c>
      <c r="G545" s="239" t="s">
        <v>139</v>
      </c>
      <c r="H545" s="239" t="s">
        <v>139</v>
      </c>
      <c r="I545" s="239" t="s">
        <v>139</v>
      </c>
    </row>
    <row r="546" spans="2:9">
      <c r="B546" s="96" t="s">
        <v>310</v>
      </c>
      <c r="C546" s="239" t="s">
        <v>139</v>
      </c>
      <c r="D546" s="239" t="s">
        <v>139</v>
      </c>
      <c r="E546" s="239" t="s">
        <v>139</v>
      </c>
      <c r="F546" s="239" t="s">
        <v>139</v>
      </c>
      <c r="G546" s="239" t="s">
        <v>139</v>
      </c>
      <c r="H546" s="239" t="s">
        <v>139</v>
      </c>
      <c r="I546" s="239" t="s">
        <v>139</v>
      </c>
    </row>
    <row r="547" spans="2:9">
      <c r="B547" s="96" t="s">
        <v>311</v>
      </c>
      <c r="C547" s="239" t="s">
        <v>139</v>
      </c>
      <c r="D547" s="239" t="s">
        <v>139</v>
      </c>
      <c r="E547" s="239" t="s">
        <v>139</v>
      </c>
      <c r="F547" s="239" t="s">
        <v>139</v>
      </c>
      <c r="G547" s="239" t="s">
        <v>139</v>
      </c>
      <c r="H547" s="239" t="s">
        <v>139</v>
      </c>
      <c r="I547" s="239" t="s">
        <v>139</v>
      </c>
    </row>
    <row r="548" spans="2:9">
      <c r="B548" s="96" t="s">
        <v>312</v>
      </c>
      <c r="C548" s="239" t="s">
        <v>139</v>
      </c>
      <c r="D548" s="239" t="s">
        <v>139</v>
      </c>
      <c r="E548" s="239" t="s">
        <v>139</v>
      </c>
      <c r="F548" s="239" t="s">
        <v>139</v>
      </c>
      <c r="G548" s="239" t="s">
        <v>139</v>
      </c>
      <c r="H548" s="239" t="s">
        <v>139</v>
      </c>
      <c r="I548" s="239" t="s">
        <v>139</v>
      </c>
    </row>
    <row r="549" spans="2:9">
      <c r="B549" s="96" t="s">
        <v>313</v>
      </c>
      <c r="C549" s="239" t="s">
        <v>139</v>
      </c>
      <c r="D549" s="239" t="s">
        <v>139</v>
      </c>
      <c r="E549" s="239" t="s">
        <v>139</v>
      </c>
      <c r="F549" s="239" t="s">
        <v>139</v>
      </c>
      <c r="G549" s="239" t="s">
        <v>139</v>
      </c>
      <c r="H549" s="239" t="s">
        <v>139</v>
      </c>
      <c r="I549" s="239" t="s">
        <v>139</v>
      </c>
    </row>
    <row r="550" spans="2:9">
      <c r="B550" s="96" t="s">
        <v>314</v>
      </c>
      <c r="C550" s="239" t="s">
        <v>139</v>
      </c>
      <c r="D550" s="239" t="s">
        <v>139</v>
      </c>
      <c r="E550" s="239" t="s">
        <v>139</v>
      </c>
      <c r="F550" s="239" t="s">
        <v>139</v>
      </c>
      <c r="G550" s="239" t="s">
        <v>139</v>
      </c>
      <c r="H550" s="239" t="s">
        <v>139</v>
      </c>
      <c r="I550" s="239" t="s">
        <v>139</v>
      </c>
    </row>
    <row r="551" spans="2:9">
      <c r="B551" s="96"/>
    </row>
    <row r="552" spans="2:9">
      <c r="B552" s="153" t="s">
        <v>344</v>
      </c>
      <c r="C552" s="239" t="s">
        <v>139</v>
      </c>
      <c r="D552" s="239" t="s">
        <v>139</v>
      </c>
      <c r="E552" s="239" t="s">
        <v>139</v>
      </c>
      <c r="F552" s="239" t="s">
        <v>139</v>
      </c>
      <c r="G552" s="239" t="s">
        <v>139</v>
      </c>
      <c r="H552" s="239" t="s">
        <v>139</v>
      </c>
      <c r="I552" s="239" t="s">
        <v>139</v>
      </c>
    </row>
    <row r="553" spans="2:9">
      <c r="B553" s="96" t="s">
        <v>309</v>
      </c>
      <c r="C553" s="239" t="s">
        <v>139</v>
      </c>
      <c r="D553" s="239" t="s">
        <v>139</v>
      </c>
      <c r="E553" s="239" t="s">
        <v>139</v>
      </c>
      <c r="F553" s="239" t="s">
        <v>139</v>
      </c>
      <c r="G553" s="239" t="s">
        <v>139</v>
      </c>
      <c r="H553" s="239" t="s">
        <v>139</v>
      </c>
      <c r="I553" s="239" t="s">
        <v>139</v>
      </c>
    </row>
    <row r="554" spans="2:9">
      <c r="B554" s="96" t="s">
        <v>310</v>
      </c>
      <c r="C554" s="239" t="s">
        <v>139</v>
      </c>
      <c r="D554" s="239" t="s">
        <v>139</v>
      </c>
      <c r="E554" s="239" t="s">
        <v>139</v>
      </c>
      <c r="F554" s="239" t="s">
        <v>139</v>
      </c>
      <c r="G554" s="239" t="s">
        <v>139</v>
      </c>
      <c r="H554" s="239" t="s">
        <v>139</v>
      </c>
      <c r="I554" s="239" t="s">
        <v>139</v>
      </c>
    </row>
    <row r="555" spans="2:9">
      <c r="B555" s="96" t="s">
        <v>311</v>
      </c>
      <c r="C555" s="239" t="s">
        <v>139</v>
      </c>
      <c r="D555" s="239" t="s">
        <v>139</v>
      </c>
      <c r="E555" s="239" t="s">
        <v>139</v>
      </c>
      <c r="F555" s="239" t="s">
        <v>139</v>
      </c>
      <c r="G555" s="239" t="s">
        <v>139</v>
      </c>
      <c r="H555" s="239" t="s">
        <v>139</v>
      </c>
      <c r="I555" s="239" t="s">
        <v>139</v>
      </c>
    </row>
    <row r="556" spans="2:9">
      <c r="B556" s="96" t="s">
        <v>312</v>
      </c>
      <c r="C556" s="239" t="s">
        <v>139</v>
      </c>
      <c r="D556" s="239" t="s">
        <v>139</v>
      </c>
      <c r="E556" s="239" t="s">
        <v>139</v>
      </c>
      <c r="F556" s="239" t="s">
        <v>139</v>
      </c>
      <c r="G556" s="239" t="s">
        <v>139</v>
      </c>
      <c r="H556" s="239" t="s">
        <v>139</v>
      </c>
      <c r="I556" s="239" t="s">
        <v>139</v>
      </c>
    </row>
    <row r="557" spans="2:9">
      <c r="B557" s="96" t="s">
        <v>313</v>
      </c>
      <c r="C557" s="239" t="s">
        <v>139</v>
      </c>
      <c r="D557" s="239" t="s">
        <v>139</v>
      </c>
      <c r="E557" s="239" t="s">
        <v>139</v>
      </c>
      <c r="F557" s="239" t="s">
        <v>139</v>
      </c>
      <c r="G557" s="239" t="s">
        <v>139</v>
      </c>
      <c r="H557" s="239" t="s">
        <v>139</v>
      </c>
      <c r="I557" s="239" t="s">
        <v>139</v>
      </c>
    </row>
    <row r="558" spans="2:9" ht="15" thickBot="1">
      <c r="B558" s="96" t="s">
        <v>314</v>
      </c>
      <c r="C558" s="239" t="s">
        <v>139</v>
      </c>
      <c r="D558" s="239" t="s">
        <v>139</v>
      </c>
      <c r="E558" s="239" t="s">
        <v>139</v>
      </c>
      <c r="F558" s="239" t="s">
        <v>139</v>
      </c>
      <c r="G558" s="239" t="s">
        <v>139</v>
      </c>
      <c r="H558" s="239" t="s">
        <v>139</v>
      </c>
      <c r="I558" s="239" t="s">
        <v>139</v>
      </c>
    </row>
    <row r="559" spans="2:9" ht="15" thickTop="1">
      <c r="B559" s="1313" t="s">
        <v>779</v>
      </c>
      <c r="C559" s="1313"/>
      <c r="D559" s="1313"/>
      <c r="E559" s="1313"/>
      <c r="F559" s="1313"/>
      <c r="G559" s="1313"/>
      <c r="H559" s="1313"/>
      <c r="I559" s="1313"/>
    </row>
    <row r="560" spans="2:9">
      <c r="B560" s="143"/>
    </row>
    <row r="561" spans="2:9">
      <c r="B561" s="1319" t="s">
        <v>49</v>
      </c>
      <c r="C561" s="1319"/>
      <c r="D561" s="1319"/>
      <c r="E561" s="1319"/>
      <c r="F561" s="1319"/>
      <c r="G561" s="1319"/>
      <c r="H561" s="1319"/>
      <c r="I561" s="1319"/>
    </row>
    <row r="562" spans="2:9">
      <c r="B562" s="13" t="s">
        <v>48</v>
      </c>
    </row>
    <row r="563" spans="2:9">
      <c r="B563" s="142" t="s">
        <v>318</v>
      </c>
    </row>
    <row r="564" spans="2:9">
      <c r="B564" s="142"/>
    </row>
    <row r="565" spans="2:9">
      <c r="B565" s="16"/>
      <c r="C565" s="17">
        <v>2014</v>
      </c>
      <c r="D565" s="17">
        <v>2015</v>
      </c>
      <c r="E565" s="17">
        <v>2016</v>
      </c>
      <c r="F565" s="17">
        <v>2017</v>
      </c>
      <c r="G565" s="17">
        <v>2018</v>
      </c>
      <c r="H565" s="17">
        <v>2019</v>
      </c>
      <c r="I565" s="17">
        <v>2020</v>
      </c>
    </row>
    <row r="566" spans="2:9">
      <c r="B566" s="92" t="s">
        <v>525</v>
      </c>
    </row>
    <row r="567" spans="2:9">
      <c r="B567" s="93" t="s">
        <v>347</v>
      </c>
      <c r="C567" s="239" t="s">
        <v>139</v>
      </c>
      <c r="D567" s="239" t="s">
        <v>139</v>
      </c>
      <c r="E567" s="239" t="s">
        <v>139</v>
      </c>
      <c r="F567" s="239" t="s">
        <v>139</v>
      </c>
      <c r="G567" s="239" t="s">
        <v>139</v>
      </c>
      <c r="H567" s="239" t="s">
        <v>139</v>
      </c>
      <c r="I567" s="239" t="s">
        <v>139</v>
      </c>
    </row>
    <row r="568" spans="2:9">
      <c r="B568" s="93"/>
    </row>
    <row r="569" spans="2:9">
      <c r="B569" s="93" t="s">
        <v>348</v>
      </c>
      <c r="C569" s="239" t="s">
        <v>139</v>
      </c>
      <c r="D569" s="239" t="s">
        <v>139</v>
      </c>
      <c r="E569" s="239" t="s">
        <v>139</v>
      </c>
      <c r="F569" s="239" t="s">
        <v>139</v>
      </c>
      <c r="G569" s="239" t="s">
        <v>139</v>
      </c>
      <c r="H569" s="239" t="s">
        <v>139</v>
      </c>
      <c r="I569" s="239" t="s">
        <v>139</v>
      </c>
    </row>
    <row r="570" spans="2:9">
      <c r="B570" s="96" t="s">
        <v>291</v>
      </c>
      <c r="C570" s="239" t="s">
        <v>139</v>
      </c>
      <c r="D570" s="239" t="s">
        <v>139</v>
      </c>
      <c r="E570" s="239" t="s">
        <v>139</v>
      </c>
      <c r="F570" s="239" t="s">
        <v>139</v>
      </c>
      <c r="G570" s="239" t="s">
        <v>139</v>
      </c>
      <c r="H570" s="239" t="s">
        <v>139</v>
      </c>
      <c r="I570" s="239" t="s">
        <v>139</v>
      </c>
    </row>
    <row r="571" spans="2:9">
      <c r="B571" s="136" t="s">
        <v>292</v>
      </c>
      <c r="C571" s="239" t="s">
        <v>139</v>
      </c>
      <c r="D571" s="239" t="s">
        <v>139</v>
      </c>
      <c r="E571" s="239" t="s">
        <v>139</v>
      </c>
      <c r="F571" s="239" t="s">
        <v>139</v>
      </c>
      <c r="G571" s="239" t="s">
        <v>139</v>
      </c>
      <c r="H571" s="239" t="s">
        <v>139</v>
      </c>
      <c r="I571" s="239" t="s">
        <v>139</v>
      </c>
    </row>
    <row r="572" spans="2:9">
      <c r="B572" s="136" t="s">
        <v>293</v>
      </c>
      <c r="C572" s="239" t="s">
        <v>139</v>
      </c>
      <c r="D572" s="239" t="s">
        <v>139</v>
      </c>
      <c r="E572" s="239" t="s">
        <v>139</v>
      </c>
      <c r="F572" s="239" t="s">
        <v>139</v>
      </c>
      <c r="G572" s="239" t="s">
        <v>139</v>
      </c>
      <c r="H572" s="239" t="s">
        <v>139</v>
      </c>
      <c r="I572" s="239" t="s">
        <v>139</v>
      </c>
    </row>
    <row r="573" spans="2:9">
      <c r="B573" s="136" t="s">
        <v>297</v>
      </c>
      <c r="C573" s="239" t="s">
        <v>139</v>
      </c>
      <c r="D573" s="239" t="s">
        <v>139</v>
      </c>
      <c r="E573" s="239" t="s">
        <v>139</v>
      </c>
      <c r="F573" s="239" t="s">
        <v>139</v>
      </c>
      <c r="G573" s="239" t="s">
        <v>139</v>
      </c>
      <c r="H573" s="239" t="s">
        <v>139</v>
      </c>
      <c r="I573" s="239" t="s">
        <v>139</v>
      </c>
    </row>
    <row r="574" spans="2:9">
      <c r="B574" s="96" t="s">
        <v>294</v>
      </c>
      <c r="C574" s="239" t="s">
        <v>139</v>
      </c>
      <c r="D574" s="239" t="s">
        <v>139</v>
      </c>
      <c r="E574" s="239" t="s">
        <v>139</v>
      </c>
      <c r="F574" s="239" t="s">
        <v>139</v>
      </c>
      <c r="G574" s="239" t="s">
        <v>139</v>
      </c>
      <c r="H574" s="239" t="s">
        <v>139</v>
      </c>
      <c r="I574" s="239" t="s">
        <v>139</v>
      </c>
    </row>
    <row r="575" spans="2:9">
      <c r="B575" s="96" t="s">
        <v>236</v>
      </c>
      <c r="C575" s="239" t="s">
        <v>139</v>
      </c>
      <c r="D575" s="239" t="s">
        <v>139</v>
      </c>
      <c r="E575" s="239" t="s">
        <v>139</v>
      </c>
      <c r="F575" s="239" t="s">
        <v>139</v>
      </c>
      <c r="G575" s="239" t="s">
        <v>139</v>
      </c>
      <c r="H575" s="239" t="s">
        <v>139</v>
      </c>
      <c r="I575" s="239" t="s">
        <v>139</v>
      </c>
    </row>
    <row r="576" spans="2:9">
      <c r="B576" s="96"/>
    </row>
    <row r="577" spans="2:9">
      <c r="B577" s="150" t="s">
        <v>349</v>
      </c>
      <c r="C577" s="239"/>
      <c r="D577" s="239"/>
      <c r="E577" s="239"/>
      <c r="F577" s="239"/>
      <c r="G577" s="239"/>
      <c r="H577" s="239"/>
      <c r="I577" s="239"/>
    </row>
    <row r="578" spans="2:9">
      <c r="B578" s="152" t="s">
        <v>291</v>
      </c>
      <c r="C578" s="239" t="s">
        <v>139</v>
      </c>
      <c r="D578" s="239" t="s">
        <v>139</v>
      </c>
      <c r="E578" s="239" t="s">
        <v>139</v>
      </c>
      <c r="F578" s="239" t="s">
        <v>139</v>
      </c>
      <c r="G578" s="239" t="s">
        <v>139</v>
      </c>
      <c r="H578" s="239" t="s">
        <v>139</v>
      </c>
      <c r="I578" s="239" t="s">
        <v>139</v>
      </c>
    </row>
    <row r="579" spans="2:9">
      <c r="B579" s="146" t="s">
        <v>292</v>
      </c>
      <c r="C579" s="239" t="s">
        <v>139</v>
      </c>
      <c r="D579" s="239" t="s">
        <v>139</v>
      </c>
      <c r="E579" s="239" t="s">
        <v>139</v>
      </c>
      <c r="F579" s="239" t="s">
        <v>139</v>
      </c>
      <c r="G579" s="239" t="s">
        <v>139</v>
      </c>
      <c r="H579" s="239" t="s">
        <v>139</v>
      </c>
      <c r="I579" s="239" t="s">
        <v>139</v>
      </c>
    </row>
    <row r="580" spans="2:9">
      <c r="B580" s="146" t="s">
        <v>293</v>
      </c>
      <c r="C580" s="239" t="s">
        <v>139</v>
      </c>
      <c r="D580" s="239" t="s">
        <v>139</v>
      </c>
      <c r="E580" s="239" t="s">
        <v>139</v>
      </c>
      <c r="F580" s="239" t="s">
        <v>139</v>
      </c>
      <c r="G580" s="239" t="s">
        <v>139</v>
      </c>
      <c r="H580" s="239" t="s">
        <v>139</v>
      </c>
      <c r="I580" s="239" t="s">
        <v>139</v>
      </c>
    </row>
    <row r="581" spans="2:9">
      <c r="B581" s="146" t="s">
        <v>337</v>
      </c>
      <c r="C581" s="239" t="s">
        <v>139</v>
      </c>
      <c r="D581" s="239" t="s">
        <v>139</v>
      </c>
      <c r="E581" s="239" t="s">
        <v>139</v>
      </c>
      <c r="F581" s="239" t="s">
        <v>139</v>
      </c>
      <c r="G581" s="239" t="s">
        <v>139</v>
      </c>
      <c r="H581" s="239" t="s">
        <v>139</v>
      </c>
      <c r="I581" s="239" t="s">
        <v>139</v>
      </c>
    </row>
    <row r="582" spans="2:9">
      <c r="B582" s="152" t="s">
        <v>294</v>
      </c>
      <c r="C582" s="239" t="s">
        <v>139</v>
      </c>
      <c r="D582" s="239" t="s">
        <v>139</v>
      </c>
      <c r="E582" s="239" t="s">
        <v>139</v>
      </c>
      <c r="F582" s="239" t="s">
        <v>139</v>
      </c>
      <c r="G582" s="239" t="s">
        <v>139</v>
      </c>
      <c r="H582" s="239" t="s">
        <v>139</v>
      </c>
      <c r="I582" s="239" t="s">
        <v>139</v>
      </c>
    </row>
    <row r="583" spans="2:9">
      <c r="B583" s="152" t="s">
        <v>236</v>
      </c>
      <c r="C583" s="239" t="s">
        <v>139</v>
      </c>
      <c r="D583" s="239" t="s">
        <v>139</v>
      </c>
      <c r="E583" s="239" t="s">
        <v>139</v>
      </c>
      <c r="F583" s="239" t="s">
        <v>139</v>
      </c>
      <c r="G583" s="239" t="s">
        <v>139</v>
      </c>
      <c r="H583" s="239" t="s">
        <v>139</v>
      </c>
      <c r="I583" s="239" t="s">
        <v>139</v>
      </c>
    </row>
    <row r="584" spans="2:9">
      <c r="B584" s="152"/>
      <c r="C584" s="239"/>
      <c r="D584" s="239"/>
      <c r="E584" s="239"/>
      <c r="F584" s="239"/>
      <c r="G584" s="239"/>
      <c r="H584" s="239"/>
      <c r="I584" s="239"/>
    </row>
    <row r="585" spans="2:9">
      <c r="B585" s="150" t="s">
        <v>350</v>
      </c>
      <c r="C585" s="239"/>
      <c r="D585" s="239"/>
      <c r="E585" s="239"/>
      <c r="F585" s="239"/>
      <c r="G585" s="239"/>
      <c r="H585" s="239"/>
      <c r="I585" s="239"/>
    </row>
    <row r="586" spans="2:9">
      <c r="B586" s="152" t="s">
        <v>291</v>
      </c>
      <c r="C586" s="239" t="s">
        <v>139</v>
      </c>
      <c r="D586" s="239" t="s">
        <v>139</v>
      </c>
      <c r="E586" s="239" t="s">
        <v>139</v>
      </c>
      <c r="F586" s="239" t="s">
        <v>139</v>
      </c>
      <c r="G586" s="239" t="s">
        <v>139</v>
      </c>
      <c r="H586" s="239" t="s">
        <v>139</v>
      </c>
      <c r="I586" s="239" t="s">
        <v>139</v>
      </c>
    </row>
    <row r="587" spans="2:9">
      <c r="B587" s="146" t="s">
        <v>292</v>
      </c>
      <c r="C587" s="239" t="s">
        <v>139</v>
      </c>
      <c r="D587" s="239" t="s">
        <v>139</v>
      </c>
      <c r="E587" s="239" t="s">
        <v>139</v>
      </c>
      <c r="F587" s="239" t="s">
        <v>139</v>
      </c>
      <c r="G587" s="239" t="s">
        <v>139</v>
      </c>
      <c r="H587" s="239" t="s">
        <v>139</v>
      </c>
      <c r="I587" s="239" t="s">
        <v>139</v>
      </c>
    </row>
    <row r="588" spans="2:9">
      <c r="B588" s="146" t="s">
        <v>293</v>
      </c>
      <c r="C588" s="239" t="s">
        <v>139</v>
      </c>
      <c r="D588" s="239" t="s">
        <v>139</v>
      </c>
      <c r="E588" s="239" t="s">
        <v>139</v>
      </c>
      <c r="F588" s="239" t="s">
        <v>139</v>
      </c>
      <c r="G588" s="239" t="s">
        <v>139</v>
      </c>
      <c r="H588" s="239" t="s">
        <v>139</v>
      </c>
      <c r="I588" s="239" t="s">
        <v>139</v>
      </c>
    </row>
    <row r="589" spans="2:9">
      <c r="B589" s="146" t="s">
        <v>297</v>
      </c>
      <c r="C589" s="239" t="s">
        <v>139</v>
      </c>
      <c r="D589" s="239" t="s">
        <v>139</v>
      </c>
      <c r="E589" s="239" t="s">
        <v>139</v>
      </c>
      <c r="F589" s="239" t="s">
        <v>139</v>
      </c>
      <c r="G589" s="239" t="s">
        <v>139</v>
      </c>
      <c r="H589" s="239" t="s">
        <v>139</v>
      </c>
      <c r="I589" s="239" t="s">
        <v>139</v>
      </c>
    </row>
    <row r="590" spans="2:9">
      <c r="B590" s="152" t="s">
        <v>294</v>
      </c>
      <c r="C590" s="239" t="s">
        <v>139</v>
      </c>
      <c r="D590" s="239" t="s">
        <v>139</v>
      </c>
      <c r="E590" s="239" t="s">
        <v>139</v>
      </c>
      <c r="F590" s="239" t="s">
        <v>139</v>
      </c>
      <c r="G590" s="239" t="s">
        <v>139</v>
      </c>
      <c r="H590" s="239" t="s">
        <v>139</v>
      </c>
      <c r="I590" s="239" t="s">
        <v>139</v>
      </c>
    </row>
    <row r="591" spans="2:9">
      <c r="B591" s="152" t="s">
        <v>236</v>
      </c>
      <c r="C591" s="239" t="s">
        <v>139</v>
      </c>
      <c r="D591" s="239" t="s">
        <v>139</v>
      </c>
      <c r="E591" s="239" t="s">
        <v>139</v>
      </c>
      <c r="F591" s="239" t="s">
        <v>139</v>
      </c>
      <c r="G591" s="239" t="s">
        <v>139</v>
      </c>
      <c r="H591" s="239" t="s">
        <v>139</v>
      </c>
      <c r="I591" s="239" t="s">
        <v>139</v>
      </c>
    </row>
    <row r="592" spans="2:9">
      <c r="B592" s="152"/>
    </row>
    <row r="593" spans="2:9">
      <c r="B593" s="93" t="s">
        <v>351</v>
      </c>
      <c r="C593" s="239" t="s">
        <v>139</v>
      </c>
      <c r="D593" s="239" t="s">
        <v>139</v>
      </c>
      <c r="E593" s="239" t="s">
        <v>139</v>
      </c>
      <c r="F593" s="239" t="s">
        <v>139</v>
      </c>
      <c r="G593" s="239" t="s">
        <v>139</v>
      </c>
      <c r="H593" s="239" t="s">
        <v>139</v>
      </c>
      <c r="I593" s="239" t="s">
        <v>139</v>
      </c>
    </row>
    <row r="594" spans="2:9">
      <c r="B594" s="96" t="s">
        <v>309</v>
      </c>
      <c r="C594" s="239" t="s">
        <v>139</v>
      </c>
      <c r="D594" s="239" t="s">
        <v>139</v>
      </c>
      <c r="E594" s="239" t="s">
        <v>139</v>
      </c>
      <c r="F594" s="239" t="s">
        <v>139</v>
      </c>
      <c r="G594" s="239" t="s">
        <v>139</v>
      </c>
      <c r="H594" s="239" t="s">
        <v>139</v>
      </c>
      <c r="I594" s="239" t="s">
        <v>139</v>
      </c>
    </row>
    <row r="595" spans="2:9">
      <c r="B595" s="96" t="s">
        <v>310</v>
      </c>
      <c r="C595" s="239" t="s">
        <v>139</v>
      </c>
      <c r="D595" s="239" t="s">
        <v>139</v>
      </c>
      <c r="E595" s="239" t="s">
        <v>139</v>
      </c>
      <c r="F595" s="239" t="s">
        <v>139</v>
      </c>
      <c r="G595" s="239" t="s">
        <v>139</v>
      </c>
      <c r="H595" s="239" t="s">
        <v>139</v>
      </c>
      <c r="I595" s="239" t="s">
        <v>139</v>
      </c>
    </row>
    <row r="596" spans="2:9">
      <c r="B596" s="96" t="s">
        <v>311</v>
      </c>
      <c r="C596" s="239" t="s">
        <v>139</v>
      </c>
      <c r="D596" s="239" t="s">
        <v>139</v>
      </c>
      <c r="E596" s="239" t="s">
        <v>139</v>
      </c>
      <c r="F596" s="239" t="s">
        <v>139</v>
      </c>
      <c r="G596" s="239" t="s">
        <v>139</v>
      </c>
      <c r="H596" s="239" t="s">
        <v>139</v>
      </c>
      <c r="I596" s="239" t="s">
        <v>139</v>
      </c>
    </row>
    <row r="597" spans="2:9">
      <c r="B597" s="96" t="s">
        <v>312</v>
      </c>
      <c r="C597" s="239" t="s">
        <v>139</v>
      </c>
      <c r="D597" s="239" t="s">
        <v>139</v>
      </c>
      <c r="E597" s="239" t="s">
        <v>139</v>
      </c>
      <c r="F597" s="239" t="s">
        <v>139</v>
      </c>
      <c r="G597" s="239" t="s">
        <v>139</v>
      </c>
      <c r="H597" s="239" t="s">
        <v>139</v>
      </c>
      <c r="I597" s="239" t="s">
        <v>139</v>
      </c>
    </row>
    <row r="598" spans="2:9">
      <c r="B598" s="96" t="s">
        <v>313</v>
      </c>
      <c r="C598" s="239" t="s">
        <v>139</v>
      </c>
      <c r="D598" s="239" t="s">
        <v>139</v>
      </c>
      <c r="E598" s="239" t="s">
        <v>139</v>
      </c>
      <c r="F598" s="239" t="s">
        <v>139</v>
      </c>
      <c r="G598" s="239" t="s">
        <v>139</v>
      </c>
      <c r="H598" s="239" t="s">
        <v>139</v>
      </c>
      <c r="I598" s="239" t="s">
        <v>139</v>
      </c>
    </row>
    <row r="599" spans="2:9">
      <c r="B599" s="96" t="s">
        <v>314</v>
      </c>
      <c r="C599" s="239" t="s">
        <v>139</v>
      </c>
      <c r="D599" s="239" t="s">
        <v>139</v>
      </c>
      <c r="E599" s="239" t="s">
        <v>139</v>
      </c>
      <c r="F599" s="239" t="s">
        <v>139</v>
      </c>
      <c r="G599" s="239" t="s">
        <v>139</v>
      </c>
      <c r="H599" s="239" t="s">
        <v>139</v>
      </c>
      <c r="I599" s="239" t="s">
        <v>139</v>
      </c>
    </row>
    <row r="600" spans="2:9">
      <c r="B600" s="96"/>
    </row>
    <row r="601" spans="2:9">
      <c r="B601" s="153" t="s">
        <v>352</v>
      </c>
      <c r="C601" s="239" t="s">
        <v>139</v>
      </c>
      <c r="D601" s="239" t="s">
        <v>139</v>
      </c>
      <c r="E601" s="239" t="s">
        <v>139</v>
      </c>
      <c r="F601" s="239" t="s">
        <v>139</v>
      </c>
      <c r="G601" s="239" t="s">
        <v>139</v>
      </c>
      <c r="H601" s="239" t="s">
        <v>139</v>
      </c>
      <c r="I601" s="239" t="s">
        <v>139</v>
      </c>
    </row>
    <row r="602" spans="2:9">
      <c r="B602" s="96" t="s">
        <v>309</v>
      </c>
      <c r="C602" s="239" t="s">
        <v>139</v>
      </c>
      <c r="D602" s="239" t="s">
        <v>139</v>
      </c>
      <c r="E602" s="239" t="s">
        <v>139</v>
      </c>
      <c r="F602" s="239" t="s">
        <v>139</v>
      </c>
      <c r="G602" s="239" t="s">
        <v>139</v>
      </c>
      <c r="H602" s="239" t="s">
        <v>139</v>
      </c>
      <c r="I602" s="239" t="s">
        <v>139</v>
      </c>
    </row>
    <row r="603" spans="2:9">
      <c r="B603" s="96" t="s">
        <v>310</v>
      </c>
      <c r="C603" s="239" t="s">
        <v>139</v>
      </c>
      <c r="D603" s="239" t="s">
        <v>139</v>
      </c>
      <c r="E603" s="239" t="s">
        <v>139</v>
      </c>
      <c r="F603" s="239" t="s">
        <v>139</v>
      </c>
      <c r="G603" s="239" t="s">
        <v>139</v>
      </c>
      <c r="H603" s="239" t="s">
        <v>139</v>
      </c>
      <c r="I603" s="239" t="s">
        <v>139</v>
      </c>
    </row>
    <row r="604" spans="2:9">
      <c r="B604" s="96" t="s">
        <v>311</v>
      </c>
      <c r="C604" s="239" t="s">
        <v>139</v>
      </c>
      <c r="D604" s="239" t="s">
        <v>139</v>
      </c>
      <c r="E604" s="239" t="s">
        <v>139</v>
      </c>
      <c r="F604" s="239" t="s">
        <v>139</v>
      </c>
      <c r="G604" s="239" t="s">
        <v>139</v>
      </c>
      <c r="H604" s="239" t="s">
        <v>139</v>
      </c>
      <c r="I604" s="239" t="s">
        <v>139</v>
      </c>
    </row>
    <row r="605" spans="2:9">
      <c r="B605" s="96" t="s">
        <v>312</v>
      </c>
      <c r="C605" s="239" t="s">
        <v>139</v>
      </c>
      <c r="D605" s="239" t="s">
        <v>139</v>
      </c>
      <c r="E605" s="239" t="s">
        <v>139</v>
      </c>
      <c r="F605" s="239" t="s">
        <v>139</v>
      </c>
      <c r="G605" s="239" t="s">
        <v>139</v>
      </c>
      <c r="H605" s="239" t="s">
        <v>139</v>
      </c>
      <c r="I605" s="239" t="s">
        <v>139</v>
      </c>
    </row>
    <row r="606" spans="2:9">
      <c r="B606" s="96" t="s">
        <v>313</v>
      </c>
      <c r="C606" s="239" t="s">
        <v>139</v>
      </c>
      <c r="D606" s="239" t="s">
        <v>139</v>
      </c>
      <c r="E606" s="239" t="s">
        <v>139</v>
      </c>
      <c r="F606" s="239" t="s">
        <v>139</v>
      </c>
      <c r="G606" s="239" t="s">
        <v>139</v>
      </c>
      <c r="H606" s="239" t="s">
        <v>139</v>
      </c>
      <c r="I606" s="239" t="s">
        <v>139</v>
      </c>
    </row>
    <row r="607" spans="2:9" ht="15" thickBot="1">
      <c r="B607" s="96" t="s">
        <v>314</v>
      </c>
      <c r="C607" s="239" t="s">
        <v>139</v>
      </c>
      <c r="D607" s="239" t="s">
        <v>139</v>
      </c>
      <c r="E607" s="239" t="s">
        <v>139</v>
      </c>
      <c r="F607" s="239" t="s">
        <v>139</v>
      </c>
      <c r="G607" s="239" t="s">
        <v>139</v>
      </c>
      <c r="H607" s="239" t="s">
        <v>139</v>
      </c>
      <c r="I607" s="239" t="s">
        <v>139</v>
      </c>
    </row>
    <row r="608" spans="2:9" ht="15" thickTop="1">
      <c r="B608" s="1313" t="s">
        <v>779</v>
      </c>
      <c r="C608" s="1313"/>
      <c r="D608" s="1313"/>
      <c r="E608" s="1313"/>
      <c r="F608" s="1313"/>
      <c r="G608" s="1313"/>
      <c r="H608" s="1313"/>
      <c r="I608" s="1313"/>
    </row>
    <row r="609" spans="2:9">
      <c r="B609" s="27"/>
    </row>
    <row r="610" spans="2:9">
      <c r="B610" s="1319" t="s">
        <v>52</v>
      </c>
      <c r="C610" s="1319"/>
      <c r="D610" s="1319"/>
      <c r="E610" s="1319"/>
      <c r="F610" s="1319"/>
      <c r="G610" s="1319"/>
      <c r="H610" s="1319"/>
      <c r="I610" s="1319"/>
    </row>
    <row r="611" spans="2:9">
      <c r="B611" s="13" t="s">
        <v>51</v>
      </c>
    </row>
    <row r="612" spans="2:9">
      <c r="B612" s="127" t="s">
        <v>172</v>
      </c>
    </row>
    <row r="613" spans="2:9">
      <c r="B613" s="128"/>
    </row>
    <row r="614" spans="2:9">
      <c r="B614" s="16"/>
      <c r="C614" s="17">
        <v>2014</v>
      </c>
      <c r="D614" s="17">
        <v>2015</v>
      </c>
      <c r="E614" s="17">
        <v>2016</v>
      </c>
      <c r="F614" s="17">
        <v>2017</v>
      </c>
      <c r="G614" s="17">
        <v>2018</v>
      </c>
      <c r="H614" s="17">
        <v>2019</v>
      </c>
      <c r="I614" s="17">
        <v>2020</v>
      </c>
    </row>
    <row r="615" spans="2:9">
      <c r="B615" s="92" t="s">
        <v>802</v>
      </c>
    </row>
    <row r="616" spans="2:9">
      <c r="B616" s="82" t="s">
        <v>535</v>
      </c>
      <c r="C616" s="391">
        <f>C620+C621+C635</f>
        <v>13</v>
      </c>
      <c r="D616" s="391">
        <f t="shared" ref="D616:G616" si="6">D620+D621+D635</f>
        <v>13</v>
      </c>
      <c r="E616" s="391">
        <f t="shared" si="6"/>
        <v>13</v>
      </c>
      <c r="F616" s="391">
        <f t="shared" si="6"/>
        <v>10</v>
      </c>
      <c r="G616" s="391">
        <f t="shared" si="6"/>
        <v>5</v>
      </c>
      <c r="H616" s="391">
        <f t="shared" ref="H616:I616" si="7">H620+H621+H635</f>
        <v>3</v>
      </c>
      <c r="I616" s="391">
        <f t="shared" si="7"/>
        <v>3</v>
      </c>
    </row>
    <row r="617" spans="2:9">
      <c r="B617" s="242" t="s">
        <v>157</v>
      </c>
      <c r="C617" s="243" t="s">
        <v>139</v>
      </c>
      <c r="D617" s="243" t="s">
        <v>139</v>
      </c>
      <c r="E617" s="243" t="s">
        <v>139</v>
      </c>
      <c r="F617" s="243" t="s">
        <v>139</v>
      </c>
      <c r="G617" s="243" t="s">
        <v>139</v>
      </c>
      <c r="H617" s="243" t="s">
        <v>139</v>
      </c>
      <c r="I617" s="243" t="s">
        <v>139</v>
      </c>
    </row>
    <row r="618" spans="2:9">
      <c r="B618" s="242" t="s">
        <v>798</v>
      </c>
      <c r="C618" s="243" t="s">
        <v>139</v>
      </c>
      <c r="D618" s="243" t="s">
        <v>139</v>
      </c>
      <c r="E618" s="243" t="s">
        <v>139</v>
      </c>
      <c r="F618" s="243" t="s">
        <v>139</v>
      </c>
      <c r="G618" s="243" t="s">
        <v>139</v>
      </c>
      <c r="H618" s="243" t="s">
        <v>139</v>
      </c>
      <c r="I618" s="243" t="s">
        <v>139</v>
      </c>
    </row>
    <row r="619" spans="2:9">
      <c r="B619" s="242" t="s">
        <v>803</v>
      </c>
      <c r="C619" s="243" t="s">
        <v>139</v>
      </c>
      <c r="D619" s="243" t="s">
        <v>139</v>
      </c>
      <c r="E619" s="243" t="s">
        <v>139</v>
      </c>
      <c r="F619" s="243" t="s">
        <v>139</v>
      </c>
      <c r="G619" s="243" t="s">
        <v>139</v>
      </c>
      <c r="H619" s="243" t="s">
        <v>139</v>
      </c>
      <c r="I619" s="243" t="s">
        <v>139</v>
      </c>
    </row>
    <row r="620" spans="2:9">
      <c r="B620" s="242" t="s">
        <v>162</v>
      </c>
      <c r="C620" s="243">
        <v>10</v>
      </c>
      <c r="D620" s="243">
        <v>10</v>
      </c>
      <c r="E620" s="243">
        <v>10</v>
      </c>
      <c r="F620" s="243">
        <v>8</v>
      </c>
      <c r="G620" s="243">
        <v>3</v>
      </c>
      <c r="H620" s="243">
        <v>2</v>
      </c>
      <c r="I620" s="243">
        <v>2</v>
      </c>
    </row>
    <row r="621" spans="2:9">
      <c r="B621" s="242" t="s">
        <v>516</v>
      </c>
      <c r="C621" s="243">
        <v>2</v>
      </c>
      <c r="D621" s="243">
        <v>2</v>
      </c>
      <c r="E621" s="243">
        <v>2</v>
      </c>
      <c r="F621" s="243">
        <v>1</v>
      </c>
      <c r="G621" s="243">
        <v>1</v>
      </c>
      <c r="H621" s="243">
        <v>0</v>
      </c>
      <c r="I621" s="243">
        <v>0</v>
      </c>
    </row>
    <row r="622" spans="2:9">
      <c r="B622" s="242"/>
      <c r="C622" s="243"/>
      <c r="D622" s="243"/>
      <c r="E622" s="243"/>
      <c r="F622" s="243"/>
      <c r="G622" s="243"/>
      <c r="H622" s="243"/>
      <c r="I622" s="243"/>
    </row>
    <row r="623" spans="2:9">
      <c r="B623" s="82" t="s">
        <v>371</v>
      </c>
      <c r="C623" s="243" t="s">
        <v>139</v>
      </c>
      <c r="D623" s="243" t="s">
        <v>139</v>
      </c>
      <c r="E623" s="243" t="s">
        <v>139</v>
      </c>
      <c r="F623" s="243" t="s">
        <v>139</v>
      </c>
      <c r="G623" s="243" t="s">
        <v>139</v>
      </c>
      <c r="H623" s="243" t="s">
        <v>139</v>
      </c>
      <c r="I623" s="243" t="s">
        <v>139</v>
      </c>
    </row>
    <row r="624" spans="2:9">
      <c r="B624" s="242" t="s">
        <v>157</v>
      </c>
      <c r="C624" s="243" t="s">
        <v>139</v>
      </c>
      <c r="D624" s="243" t="s">
        <v>139</v>
      </c>
      <c r="E624" s="243" t="s">
        <v>139</v>
      </c>
      <c r="F624" s="243" t="s">
        <v>139</v>
      </c>
      <c r="G624" s="243" t="s">
        <v>139</v>
      </c>
      <c r="H624" s="243" t="s">
        <v>139</v>
      </c>
      <c r="I624" s="243" t="s">
        <v>139</v>
      </c>
    </row>
    <row r="625" spans="2:9">
      <c r="B625" s="242" t="s">
        <v>798</v>
      </c>
      <c r="C625" s="243" t="s">
        <v>139</v>
      </c>
      <c r="D625" s="243" t="s">
        <v>139</v>
      </c>
      <c r="E625" s="243" t="s">
        <v>139</v>
      </c>
      <c r="F625" s="243" t="s">
        <v>139</v>
      </c>
      <c r="G625" s="243" t="s">
        <v>139</v>
      </c>
      <c r="H625" s="243" t="s">
        <v>139</v>
      </c>
      <c r="I625" s="243" t="s">
        <v>139</v>
      </c>
    </row>
    <row r="626" spans="2:9">
      <c r="B626" s="242" t="s">
        <v>803</v>
      </c>
      <c r="C626" s="243" t="s">
        <v>139</v>
      </c>
      <c r="D626" s="243" t="s">
        <v>139</v>
      </c>
      <c r="E626" s="243" t="s">
        <v>139</v>
      </c>
      <c r="F626" s="243" t="s">
        <v>139</v>
      </c>
      <c r="G626" s="243" t="s">
        <v>139</v>
      </c>
      <c r="H626" s="243" t="s">
        <v>139</v>
      </c>
      <c r="I626" s="243" t="s">
        <v>139</v>
      </c>
    </row>
    <row r="627" spans="2:9">
      <c r="B627" s="242" t="s">
        <v>162</v>
      </c>
      <c r="C627" s="243" t="s">
        <v>139</v>
      </c>
      <c r="D627" s="243" t="s">
        <v>139</v>
      </c>
      <c r="E627" s="243" t="s">
        <v>139</v>
      </c>
      <c r="F627" s="243" t="s">
        <v>139</v>
      </c>
      <c r="G627" s="243" t="s">
        <v>139</v>
      </c>
      <c r="H627" s="243" t="s">
        <v>139</v>
      </c>
      <c r="I627" s="243" t="s">
        <v>139</v>
      </c>
    </row>
    <row r="628" spans="2:9">
      <c r="B628" s="242" t="s">
        <v>516</v>
      </c>
      <c r="C628" s="243" t="s">
        <v>139</v>
      </c>
      <c r="D628" s="243" t="s">
        <v>139</v>
      </c>
      <c r="E628" s="243" t="s">
        <v>139</v>
      </c>
      <c r="F628" s="243" t="s">
        <v>139</v>
      </c>
      <c r="G628" s="243" t="s">
        <v>139</v>
      </c>
      <c r="H628" s="243" t="s">
        <v>139</v>
      </c>
      <c r="I628" s="243" t="s">
        <v>139</v>
      </c>
    </row>
    <row r="629" spans="2:9">
      <c r="B629" s="242"/>
      <c r="C629" s="243"/>
      <c r="D629" s="243"/>
      <c r="E629" s="243"/>
      <c r="F629" s="243"/>
      <c r="G629" s="243"/>
      <c r="H629" s="243"/>
      <c r="I629" s="243"/>
    </row>
    <row r="630" spans="2:9">
      <c r="B630" s="82" t="s">
        <v>374</v>
      </c>
      <c r="C630" s="243"/>
      <c r="D630" s="243"/>
      <c r="E630" s="243"/>
      <c r="F630" s="243"/>
      <c r="G630" s="243"/>
      <c r="H630" s="243"/>
      <c r="I630" s="243"/>
    </row>
    <row r="631" spans="2:9">
      <c r="B631" s="242" t="s">
        <v>157</v>
      </c>
      <c r="C631" s="243" t="s">
        <v>139</v>
      </c>
      <c r="D631" s="243" t="s">
        <v>139</v>
      </c>
      <c r="E631" s="243" t="s">
        <v>139</v>
      </c>
      <c r="F631" s="243" t="s">
        <v>139</v>
      </c>
      <c r="G631" s="243" t="s">
        <v>139</v>
      </c>
      <c r="H631" s="243" t="s">
        <v>139</v>
      </c>
      <c r="I631" s="243" t="s">
        <v>139</v>
      </c>
    </row>
    <row r="632" spans="2:9">
      <c r="B632" s="242" t="s">
        <v>798</v>
      </c>
      <c r="C632" s="243" t="s">
        <v>139</v>
      </c>
      <c r="D632" s="243" t="s">
        <v>139</v>
      </c>
      <c r="E632" s="243" t="s">
        <v>139</v>
      </c>
      <c r="F632" s="243" t="s">
        <v>139</v>
      </c>
      <c r="G632" s="243" t="s">
        <v>139</v>
      </c>
      <c r="H632" s="243" t="s">
        <v>139</v>
      </c>
      <c r="I632" s="243" t="s">
        <v>139</v>
      </c>
    </row>
    <row r="633" spans="2:9">
      <c r="B633" s="242" t="s">
        <v>803</v>
      </c>
      <c r="C633" s="243" t="s">
        <v>139</v>
      </c>
      <c r="D633" s="243" t="s">
        <v>139</v>
      </c>
      <c r="E633" s="243" t="s">
        <v>139</v>
      </c>
      <c r="F633" s="243" t="s">
        <v>139</v>
      </c>
      <c r="G633" s="243" t="s">
        <v>139</v>
      </c>
      <c r="H633" s="243" t="s">
        <v>139</v>
      </c>
      <c r="I633" s="243" t="s">
        <v>139</v>
      </c>
    </row>
    <row r="634" spans="2:9">
      <c r="B634" s="242" t="s">
        <v>162</v>
      </c>
      <c r="C634" s="243" t="s">
        <v>139</v>
      </c>
      <c r="D634" s="243" t="s">
        <v>139</v>
      </c>
      <c r="E634" s="243" t="s">
        <v>139</v>
      </c>
      <c r="F634" s="243" t="s">
        <v>139</v>
      </c>
      <c r="G634" s="243" t="s">
        <v>139</v>
      </c>
      <c r="H634" s="243" t="s">
        <v>139</v>
      </c>
      <c r="I634" s="243" t="s">
        <v>139</v>
      </c>
    </row>
    <row r="635" spans="2:9" ht="15" thickBot="1">
      <c r="B635" s="242" t="s">
        <v>516</v>
      </c>
      <c r="C635" s="243">
        <v>1</v>
      </c>
      <c r="D635" s="243">
        <v>1</v>
      </c>
      <c r="E635" s="243">
        <v>1</v>
      </c>
      <c r="F635" s="243">
        <v>1</v>
      </c>
      <c r="G635" s="243">
        <v>1</v>
      </c>
      <c r="H635" s="243">
        <v>1</v>
      </c>
      <c r="I635" s="243">
        <v>1</v>
      </c>
    </row>
    <row r="636" spans="2:9" ht="15" thickTop="1">
      <c r="B636" s="1313" t="s">
        <v>779</v>
      </c>
      <c r="C636" s="1313"/>
      <c r="D636" s="1313"/>
      <c r="E636" s="1313"/>
      <c r="F636" s="1313"/>
      <c r="G636" s="1313"/>
      <c r="H636" s="1313"/>
      <c r="I636" s="1313"/>
    </row>
    <row r="637" spans="2:9">
      <c r="B637" s="1316"/>
      <c r="C637" s="1316"/>
      <c r="D637" s="1316"/>
      <c r="E637" s="1316"/>
      <c r="F637" s="1316"/>
      <c r="G637" s="1316"/>
      <c r="H637" s="1316"/>
      <c r="I637" s="1316"/>
    </row>
    <row r="638" spans="2:9">
      <c r="B638" s="134"/>
    </row>
    <row r="639" spans="2:9">
      <c r="B639" s="1319" t="s">
        <v>54</v>
      </c>
      <c r="C639" s="1319"/>
      <c r="D639" s="1319"/>
      <c r="E639" s="1319"/>
      <c r="F639" s="1319"/>
      <c r="G639" s="1319"/>
      <c r="H639" s="1319"/>
      <c r="I639" s="1319"/>
    </row>
    <row r="640" spans="2:9">
      <c r="B640" s="13" t="s">
        <v>53</v>
      </c>
    </row>
    <row r="641" spans="2:9">
      <c r="B641" s="134" t="s">
        <v>376</v>
      </c>
    </row>
    <row r="642" spans="2:9">
      <c r="B642" s="134"/>
    </row>
    <row r="643" spans="2:9">
      <c r="B643" s="16"/>
      <c r="C643" s="17">
        <v>2014</v>
      </c>
      <c r="D643" s="17">
        <v>2015</v>
      </c>
      <c r="E643" s="17">
        <v>2016</v>
      </c>
      <c r="F643" s="17">
        <v>2017</v>
      </c>
      <c r="G643" s="17">
        <v>2018</v>
      </c>
      <c r="H643" s="17">
        <v>2019</v>
      </c>
      <c r="I643" s="17">
        <v>2020</v>
      </c>
    </row>
    <row r="644" spans="2:9">
      <c r="B644" s="92" t="s">
        <v>802</v>
      </c>
    </row>
    <row r="645" spans="2:9">
      <c r="B645" s="93" t="s">
        <v>378</v>
      </c>
      <c r="C645" s="244"/>
      <c r="D645" s="244"/>
      <c r="E645" s="244"/>
      <c r="F645" s="244"/>
      <c r="G645" s="244"/>
      <c r="H645" s="244"/>
      <c r="I645" s="244"/>
    </row>
    <row r="646" spans="2:9">
      <c r="B646" s="96" t="s">
        <v>291</v>
      </c>
      <c r="C646" s="244" t="s">
        <v>139</v>
      </c>
      <c r="D646" s="244" t="s">
        <v>139</v>
      </c>
      <c r="E646" s="244" t="s">
        <v>139</v>
      </c>
      <c r="F646" s="244" t="s">
        <v>139</v>
      </c>
      <c r="G646" s="244" t="s">
        <v>139</v>
      </c>
      <c r="H646" s="244" t="s">
        <v>139</v>
      </c>
      <c r="I646" s="244" t="s">
        <v>139</v>
      </c>
    </row>
    <row r="647" spans="2:9">
      <c r="B647" s="136" t="s">
        <v>292</v>
      </c>
      <c r="C647" s="244" t="s">
        <v>139</v>
      </c>
      <c r="D647" s="244" t="s">
        <v>139</v>
      </c>
      <c r="E647" s="244" t="s">
        <v>139</v>
      </c>
      <c r="F647" s="244" t="s">
        <v>139</v>
      </c>
      <c r="G647" s="244" t="s">
        <v>139</v>
      </c>
      <c r="H647" s="244" t="s">
        <v>139</v>
      </c>
      <c r="I647" s="244" t="s">
        <v>139</v>
      </c>
    </row>
    <row r="648" spans="2:9">
      <c r="B648" s="136" t="s">
        <v>293</v>
      </c>
      <c r="C648" s="244">
        <v>0.03</v>
      </c>
      <c r="D648" s="244">
        <v>2.8000000000000001E-2</v>
      </c>
      <c r="E648" s="244">
        <v>2.5999999999999999E-2</v>
      </c>
      <c r="F648" s="244">
        <v>2.4E-2</v>
      </c>
      <c r="G648" s="244">
        <v>2.3E-2</v>
      </c>
      <c r="H648" s="244">
        <v>2.5000000000000001E-2</v>
      </c>
      <c r="I648" s="244">
        <v>2.5000000000000001E-2</v>
      </c>
    </row>
    <row r="649" spans="2:9">
      <c r="B649" s="96" t="s">
        <v>294</v>
      </c>
      <c r="C649" s="244" t="s">
        <v>139</v>
      </c>
      <c r="D649" s="244" t="s">
        <v>139</v>
      </c>
      <c r="E649" s="244" t="s">
        <v>139</v>
      </c>
      <c r="F649" s="244" t="s">
        <v>139</v>
      </c>
      <c r="G649" s="244" t="s">
        <v>139</v>
      </c>
      <c r="H649" s="244" t="s">
        <v>139</v>
      </c>
      <c r="I649" s="244" t="s">
        <v>139</v>
      </c>
    </row>
    <row r="650" spans="2:9" ht="15" thickBot="1">
      <c r="B650" s="96" t="s">
        <v>236</v>
      </c>
      <c r="C650" s="244" t="s">
        <v>139</v>
      </c>
      <c r="D650" s="244" t="s">
        <v>139</v>
      </c>
      <c r="E650" s="244" t="s">
        <v>139</v>
      </c>
      <c r="F650" s="244" t="s">
        <v>139</v>
      </c>
      <c r="G650" s="244" t="s">
        <v>139</v>
      </c>
      <c r="H650" s="244" t="s">
        <v>139</v>
      </c>
      <c r="I650" s="244" t="s">
        <v>139</v>
      </c>
    </row>
    <row r="651" spans="2:9" ht="15" thickTop="1">
      <c r="B651" s="1313" t="s">
        <v>779</v>
      </c>
      <c r="C651" s="1313"/>
      <c r="D651" s="1313"/>
      <c r="E651" s="1313"/>
      <c r="F651" s="1313"/>
      <c r="G651" s="1313"/>
      <c r="H651" s="1313"/>
      <c r="I651" s="1313"/>
    </row>
    <row r="652" spans="2:9">
      <c r="B652" s="1316"/>
      <c r="C652" s="1316"/>
      <c r="D652" s="1316"/>
      <c r="E652" s="1316"/>
      <c r="F652" s="1316"/>
      <c r="G652" s="1316"/>
      <c r="H652" s="1316"/>
      <c r="I652" s="1316"/>
    </row>
    <row r="653" spans="2:9">
      <c r="B653" s="141"/>
    </row>
    <row r="654" spans="2:9">
      <c r="B654" s="1319" t="s">
        <v>56</v>
      </c>
      <c r="C654" s="1319"/>
      <c r="D654" s="1319"/>
      <c r="E654" s="1319"/>
      <c r="F654" s="1319"/>
      <c r="G654" s="1319"/>
      <c r="H654" s="1319"/>
      <c r="I654" s="1319"/>
    </row>
    <row r="655" spans="2:9">
      <c r="B655" s="13" t="s">
        <v>55</v>
      </c>
    </row>
    <row r="656" spans="2:9">
      <c r="B656" s="142" t="s">
        <v>379</v>
      </c>
    </row>
    <row r="657" spans="2:9">
      <c r="B657" s="143"/>
    </row>
    <row r="658" spans="2:9">
      <c r="B658" s="16"/>
      <c r="C658" s="17">
        <v>2014</v>
      </c>
      <c r="D658" s="17">
        <v>2015</v>
      </c>
      <c r="E658" s="17">
        <v>2016</v>
      </c>
      <c r="F658" s="17">
        <v>2017</v>
      </c>
      <c r="G658" s="17">
        <v>2018</v>
      </c>
      <c r="H658" s="17">
        <v>2019</v>
      </c>
      <c r="I658" s="17">
        <v>2020</v>
      </c>
    </row>
    <row r="659" spans="2:9">
      <c r="B659" s="92" t="s">
        <v>802</v>
      </c>
    </row>
    <row r="660" spans="2:9">
      <c r="B660" s="93" t="s">
        <v>380</v>
      </c>
      <c r="C660" s="392"/>
      <c r="D660" s="392"/>
      <c r="E660" s="392"/>
      <c r="F660" s="392"/>
      <c r="G660" s="392"/>
      <c r="H660" s="392"/>
      <c r="I660" s="392"/>
    </row>
    <row r="661" spans="2:9">
      <c r="B661" s="96" t="s">
        <v>291</v>
      </c>
      <c r="C661" s="244" t="s">
        <v>139</v>
      </c>
      <c r="D661" s="244" t="s">
        <v>139</v>
      </c>
      <c r="E661" s="244" t="s">
        <v>139</v>
      </c>
      <c r="F661" s="244" t="s">
        <v>139</v>
      </c>
      <c r="G661" s="244" t="s">
        <v>139</v>
      </c>
      <c r="H661" s="244" t="s">
        <v>139</v>
      </c>
      <c r="I661" s="244" t="s">
        <v>139</v>
      </c>
    </row>
    <row r="662" spans="2:9">
      <c r="B662" s="136" t="s">
        <v>292</v>
      </c>
      <c r="C662" s="244" t="s">
        <v>139</v>
      </c>
      <c r="D662" s="244" t="s">
        <v>139</v>
      </c>
      <c r="E662" s="244" t="s">
        <v>139</v>
      </c>
      <c r="F662" s="244" t="s">
        <v>139</v>
      </c>
      <c r="G662" s="244" t="s">
        <v>139</v>
      </c>
      <c r="H662" s="244" t="s">
        <v>139</v>
      </c>
      <c r="I662" s="244" t="s">
        <v>139</v>
      </c>
    </row>
    <row r="663" spans="2:9">
      <c r="B663" s="136" t="s">
        <v>293</v>
      </c>
      <c r="C663" s="392">
        <v>2020.6765363128491</v>
      </c>
      <c r="D663" s="392">
        <v>2028.9960709497207</v>
      </c>
      <c r="E663" s="392">
        <v>1931.5632033519553</v>
      </c>
      <c r="F663" s="392">
        <v>1769.680615083799</v>
      </c>
      <c r="G663" s="392">
        <v>1630.081267039106</v>
      </c>
      <c r="H663" s="392">
        <v>1678.2162011173184</v>
      </c>
      <c r="I663" s="392">
        <f>2970.045/1.79</f>
        <v>1659.2430167597765</v>
      </c>
    </row>
    <row r="664" spans="2:9">
      <c r="B664" s="96" t="s">
        <v>294</v>
      </c>
      <c r="C664" s="244" t="s">
        <v>139</v>
      </c>
      <c r="D664" s="244" t="s">
        <v>139</v>
      </c>
      <c r="E664" s="244" t="s">
        <v>139</v>
      </c>
      <c r="F664" s="244" t="s">
        <v>139</v>
      </c>
      <c r="G664" s="244" t="s">
        <v>139</v>
      </c>
      <c r="H664" s="244" t="s">
        <v>139</v>
      </c>
      <c r="I664" s="244" t="s">
        <v>139</v>
      </c>
    </row>
    <row r="665" spans="2:9" ht="15" thickBot="1">
      <c r="B665" s="96" t="s">
        <v>236</v>
      </c>
      <c r="C665" s="244" t="s">
        <v>139</v>
      </c>
      <c r="D665" s="244" t="s">
        <v>139</v>
      </c>
      <c r="E665" s="244" t="s">
        <v>139</v>
      </c>
      <c r="F665" s="244" t="s">
        <v>139</v>
      </c>
      <c r="G665" s="244" t="s">
        <v>139</v>
      </c>
      <c r="H665" s="244" t="s">
        <v>139</v>
      </c>
      <c r="I665" s="244" t="s">
        <v>139</v>
      </c>
    </row>
    <row r="666" spans="2:9" ht="15" thickTop="1">
      <c r="B666" s="1313" t="s">
        <v>779</v>
      </c>
      <c r="C666" s="1313"/>
      <c r="D666" s="1313"/>
      <c r="E666" s="1313"/>
      <c r="F666" s="1313"/>
      <c r="G666" s="1313"/>
      <c r="H666" s="1313"/>
      <c r="I666" s="1313"/>
    </row>
    <row r="667" spans="2:9">
      <c r="B667" s="27"/>
    </row>
    <row r="668" spans="2:9">
      <c r="B668" s="1319" t="s">
        <v>58</v>
      </c>
      <c r="C668" s="1319"/>
      <c r="D668" s="1319"/>
      <c r="E668" s="1319"/>
      <c r="F668" s="1319"/>
      <c r="G668" s="1319"/>
      <c r="H668" s="1319"/>
      <c r="I668" s="1319"/>
    </row>
    <row r="669" spans="2:9">
      <c r="B669" s="13" t="s">
        <v>57</v>
      </c>
    </row>
    <row r="670" spans="2:9">
      <c r="B670" s="142" t="s">
        <v>384</v>
      </c>
    </row>
    <row r="671" spans="2:9">
      <c r="B671" s="142"/>
    </row>
    <row r="672" spans="2:9">
      <c r="B672" s="16"/>
      <c r="C672" s="17">
        <v>2014</v>
      </c>
      <c r="D672" s="17">
        <v>2015</v>
      </c>
      <c r="E672" s="17">
        <v>2016</v>
      </c>
      <c r="F672" s="17">
        <v>2017</v>
      </c>
      <c r="G672" s="17">
        <v>2018</v>
      </c>
      <c r="H672" s="17">
        <v>2019</v>
      </c>
      <c r="I672" s="17">
        <v>2020</v>
      </c>
    </row>
    <row r="673" spans="2:9">
      <c r="B673" s="93" t="s">
        <v>385</v>
      </c>
      <c r="C673" s="244" t="s">
        <v>139</v>
      </c>
      <c r="D673" s="244" t="s">
        <v>139</v>
      </c>
      <c r="E673" s="244" t="s">
        <v>139</v>
      </c>
      <c r="F673" s="244" t="s">
        <v>139</v>
      </c>
      <c r="G673" s="244" t="s">
        <v>139</v>
      </c>
      <c r="H673" s="244" t="s">
        <v>139</v>
      </c>
      <c r="I673" s="244" t="s">
        <v>139</v>
      </c>
    </row>
    <row r="674" spans="2:9">
      <c r="B674" s="93"/>
    </row>
    <row r="675" spans="2:9">
      <c r="B675" s="92" t="s">
        <v>525</v>
      </c>
      <c r="C675" s="132"/>
      <c r="D675" s="132"/>
      <c r="E675" s="132"/>
      <c r="F675" s="132"/>
      <c r="G675" s="132"/>
      <c r="H675" s="132"/>
      <c r="I675" s="132"/>
    </row>
    <row r="676" spans="2:9">
      <c r="B676" s="103" t="s">
        <v>386</v>
      </c>
      <c r="C676" s="244" t="s">
        <v>139</v>
      </c>
      <c r="D676" s="244" t="s">
        <v>139</v>
      </c>
      <c r="E676" s="244" t="s">
        <v>139</v>
      </c>
      <c r="F676" s="244" t="s">
        <v>139</v>
      </c>
      <c r="G676" s="244" t="s">
        <v>139</v>
      </c>
      <c r="H676" s="244" t="s">
        <v>139</v>
      </c>
      <c r="I676" s="244" t="s">
        <v>139</v>
      </c>
    </row>
    <row r="677" spans="2:9">
      <c r="B677" s="96" t="s">
        <v>291</v>
      </c>
      <c r="C677" s="244" t="s">
        <v>139</v>
      </c>
      <c r="D677" s="244" t="s">
        <v>139</v>
      </c>
      <c r="E677" s="244" t="s">
        <v>139</v>
      </c>
      <c r="F677" s="244" t="s">
        <v>139</v>
      </c>
      <c r="G677" s="244" t="s">
        <v>139</v>
      </c>
      <c r="H677" s="244" t="s">
        <v>139</v>
      </c>
      <c r="I677" s="244" t="s">
        <v>139</v>
      </c>
    </row>
    <row r="678" spans="2:9">
      <c r="B678" s="136" t="s">
        <v>292</v>
      </c>
      <c r="C678" s="244" t="s">
        <v>139</v>
      </c>
      <c r="D678" s="244" t="s">
        <v>139</v>
      </c>
      <c r="E678" s="244" t="s">
        <v>139</v>
      </c>
      <c r="F678" s="244" t="s">
        <v>139</v>
      </c>
      <c r="G678" s="244" t="s">
        <v>139</v>
      </c>
      <c r="H678" s="244" t="s">
        <v>139</v>
      </c>
      <c r="I678" s="244" t="s">
        <v>139</v>
      </c>
    </row>
    <row r="679" spans="2:9">
      <c r="B679" s="136" t="s">
        <v>293</v>
      </c>
      <c r="C679" s="244" t="s">
        <v>139</v>
      </c>
      <c r="D679" s="244" t="s">
        <v>139</v>
      </c>
      <c r="E679" s="244" t="s">
        <v>139</v>
      </c>
      <c r="F679" s="244" t="s">
        <v>139</v>
      </c>
      <c r="G679" s="244" t="s">
        <v>139</v>
      </c>
      <c r="H679" s="244" t="s">
        <v>139</v>
      </c>
      <c r="I679" s="244" t="s">
        <v>139</v>
      </c>
    </row>
    <row r="680" spans="2:9">
      <c r="B680" s="96" t="s">
        <v>294</v>
      </c>
      <c r="C680" s="244" t="s">
        <v>139</v>
      </c>
      <c r="D680" s="244" t="s">
        <v>139</v>
      </c>
      <c r="E680" s="244" t="s">
        <v>139</v>
      </c>
      <c r="F680" s="244" t="s">
        <v>139</v>
      </c>
      <c r="G680" s="244" t="s">
        <v>139</v>
      </c>
      <c r="H680" s="244" t="s">
        <v>139</v>
      </c>
      <c r="I680" s="244" t="s">
        <v>139</v>
      </c>
    </row>
    <row r="681" spans="2:9">
      <c r="B681" s="96" t="s">
        <v>236</v>
      </c>
      <c r="C681" s="244" t="s">
        <v>139</v>
      </c>
      <c r="D681" s="244" t="s">
        <v>139</v>
      </c>
      <c r="E681" s="244" t="s">
        <v>139</v>
      </c>
      <c r="F681" s="244" t="s">
        <v>139</v>
      </c>
      <c r="G681" s="244" t="s">
        <v>139</v>
      </c>
      <c r="H681" s="244" t="s">
        <v>139</v>
      </c>
      <c r="I681" s="244" t="s">
        <v>139</v>
      </c>
    </row>
    <row r="682" spans="2:9">
      <c r="B682" s="96"/>
    </row>
    <row r="683" spans="2:9">
      <c r="B683" s="103" t="s">
        <v>387</v>
      </c>
      <c r="C683" s="244" t="s">
        <v>139</v>
      </c>
      <c r="D683" s="244" t="s">
        <v>139</v>
      </c>
      <c r="E683" s="244" t="s">
        <v>139</v>
      </c>
      <c r="F683" s="244" t="s">
        <v>139</v>
      </c>
      <c r="G683" s="244" t="s">
        <v>139</v>
      </c>
      <c r="H683" s="244" t="s">
        <v>139</v>
      </c>
      <c r="I683" s="244" t="s">
        <v>139</v>
      </c>
    </row>
    <row r="684" spans="2:9">
      <c r="B684" s="96" t="s">
        <v>291</v>
      </c>
      <c r="C684" s="244" t="s">
        <v>139</v>
      </c>
      <c r="D684" s="244" t="s">
        <v>139</v>
      </c>
      <c r="E684" s="244" t="s">
        <v>139</v>
      </c>
      <c r="F684" s="244" t="s">
        <v>139</v>
      </c>
      <c r="G684" s="244" t="s">
        <v>139</v>
      </c>
      <c r="H684" s="244" t="s">
        <v>139</v>
      </c>
      <c r="I684" s="244" t="s">
        <v>139</v>
      </c>
    </row>
    <row r="685" spans="2:9">
      <c r="B685" s="136" t="s">
        <v>292</v>
      </c>
      <c r="C685" s="244" t="s">
        <v>139</v>
      </c>
      <c r="D685" s="244" t="s">
        <v>139</v>
      </c>
      <c r="E685" s="244" t="s">
        <v>139</v>
      </c>
      <c r="F685" s="244" t="s">
        <v>139</v>
      </c>
      <c r="G685" s="244" t="s">
        <v>139</v>
      </c>
      <c r="H685" s="244" t="s">
        <v>139</v>
      </c>
      <c r="I685" s="244" t="s">
        <v>139</v>
      </c>
    </row>
    <row r="686" spans="2:9">
      <c r="B686" s="136" t="s">
        <v>293</v>
      </c>
      <c r="C686" s="244" t="s">
        <v>139</v>
      </c>
      <c r="D686" s="244" t="s">
        <v>139</v>
      </c>
      <c r="E686" s="244" t="s">
        <v>139</v>
      </c>
      <c r="F686" s="244" t="s">
        <v>139</v>
      </c>
      <c r="G686" s="244" t="s">
        <v>139</v>
      </c>
      <c r="H686" s="244" t="s">
        <v>139</v>
      </c>
      <c r="I686" s="244" t="s">
        <v>139</v>
      </c>
    </row>
    <row r="687" spans="2:9">
      <c r="B687" s="96" t="s">
        <v>294</v>
      </c>
      <c r="C687" s="244" t="s">
        <v>139</v>
      </c>
      <c r="D687" s="244" t="s">
        <v>139</v>
      </c>
      <c r="E687" s="244" t="s">
        <v>139</v>
      </c>
      <c r="F687" s="244" t="s">
        <v>139</v>
      </c>
      <c r="G687" s="244" t="s">
        <v>139</v>
      </c>
      <c r="H687" s="244" t="s">
        <v>139</v>
      </c>
      <c r="I687" s="244" t="s">
        <v>139</v>
      </c>
    </row>
    <row r="688" spans="2:9" ht="15" thickBot="1">
      <c r="B688" s="96" t="s">
        <v>236</v>
      </c>
      <c r="C688" s="244" t="s">
        <v>139</v>
      </c>
      <c r="D688" s="244" t="s">
        <v>139</v>
      </c>
      <c r="E688" s="244" t="s">
        <v>139</v>
      </c>
      <c r="F688" s="244" t="s">
        <v>139</v>
      </c>
      <c r="G688" s="244" t="s">
        <v>139</v>
      </c>
      <c r="H688" s="244" t="s">
        <v>139</v>
      </c>
      <c r="I688" s="244" t="s">
        <v>139</v>
      </c>
    </row>
    <row r="689" spans="2:9" ht="15" thickTop="1">
      <c r="B689" s="1313" t="s">
        <v>779</v>
      </c>
      <c r="C689" s="1313"/>
      <c r="D689" s="1313"/>
      <c r="E689" s="1313"/>
      <c r="F689" s="1313"/>
      <c r="G689" s="1313"/>
      <c r="H689" s="1313"/>
      <c r="I689" s="1313"/>
    </row>
    <row r="690" spans="2:9">
      <c r="B690" s="1316"/>
      <c r="C690" s="1316"/>
      <c r="D690" s="1316"/>
      <c r="E690" s="1316"/>
      <c r="F690" s="1316"/>
      <c r="G690" s="1316"/>
      <c r="H690" s="1316"/>
      <c r="I690" s="1316"/>
    </row>
    <row r="691" spans="2:9">
      <c r="B691" s="143"/>
    </row>
    <row r="692" spans="2:9">
      <c r="B692" s="24" t="s">
        <v>60</v>
      </c>
      <c r="C692" s="245"/>
      <c r="D692" s="245"/>
      <c r="E692" s="245"/>
      <c r="F692" s="245"/>
      <c r="G692" s="245"/>
      <c r="H692" s="245"/>
      <c r="I692" s="245"/>
    </row>
    <row r="693" spans="2:9">
      <c r="B693" s="13" t="s">
        <v>59</v>
      </c>
    </row>
    <row r="694" spans="2:9">
      <c r="B694" s="142" t="s">
        <v>318</v>
      </c>
    </row>
    <row r="695" spans="2:9">
      <c r="B695" s="142"/>
    </row>
    <row r="696" spans="2:9">
      <c r="B696" s="16"/>
      <c r="C696" s="17">
        <v>2014</v>
      </c>
      <c r="D696" s="17">
        <v>2015</v>
      </c>
      <c r="E696" s="17">
        <v>2016</v>
      </c>
      <c r="F696" s="17">
        <v>2017</v>
      </c>
      <c r="G696" s="17">
        <v>2018</v>
      </c>
      <c r="H696" s="17">
        <v>2019</v>
      </c>
      <c r="I696" s="17">
        <v>2020</v>
      </c>
    </row>
    <row r="697" spans="2:9">
      <c r="B697" s="93" t="s">
        <v>388</v>
      </c>
      <c r="C697" s="244" t="s">
        <v>139</v>
      </c>
      <c r="D697" s="244" t="s">
        <v>139</v>
      </c>
      <c r="E697" s="244" t="s">
        <v>139</v>
      </c>
      <c r="F697" s="244" t="s">
        <v>139</v>
      </c>
      <c r="G697" s="244" t="s">
        <v>139</v>
      </c>
      <c r="H697" s="244" t="s">
        <v>139</v>
      </c>
      <c r="I697" s="244" t="s">
        <v>139</v>
      </c>
    </row>
    <row r="698" spans="2:9">
      <c r="B698" s="93"/>
      <c r="C698" s="132"/>
      <c r="D698" s="132"/>
      <c r="E698" s="132"/>
      <c r="F698" s="132"/>
      <c r="G698" s="132"/>
      <c r="H698" s="132"/>
      <c r="I698" s="132"/>
    </row>
    <row r="699" spans="2:9">
      <c r="B699" s="92" t="s">
        <v>525</v>
      </c>
      <c r="C699" s="132"/>
      <c r="D699" s="132"/>
      <c r="E699" s="132"/>
      <c r="F699" s="132"/>
      <c r="G699" s="132"/>
      <c r="H699" s="132"/>
      <c r="I699" s="132"/>
    </row>
    <row r="700" spans="2:9">
      <c r="B700" s="103" t="s">
        <v>386</v>
      </c>
      <c r="C700" s="244" t="s">
        <v>139</v>
      </c>
      <c r="D700" s="244" t="s">
        <v>139</v>
      </c>
      <c r="E700" s="244" t="s">
        <v>139</v>
      </c>
      <c r="F700" s="244" t="s">
        <v>139</v>
      </c>
      <c r="G700" s="244" t="s">
        <v>139</v>
      </c>
      <c r="H700" s="244" t="s">
        <v>139</v>
      </c>
      <c r="I700" s="244" t="s">
        <v>139</v>
      </c>
    </row>
    <row r="701" spans="2:9">
      <c r="B701" s="96" t="s">
        <v>291</v>
      </c>
      <c r="C701" s="244" t="s">
        <v>139</v>
      </c>
      <c r="D701" s="244" t="s">
        <v>139</v>
      </c>
      <c r="E701" s="244" t="s">
        <v>139</v>
      </c>
      <c r="F701" s="244" t="s">
        <v>139</v>
      </c>
      <c r="G701" s="244" t="s">
        <v>139</v>
      </c>
      <c r="H701" s="244" t="s">
        <v>139</v>
      </c>
      <c r="I701" s="244" t="s">
        <v>139</v>
      </c>
    </row>
    <row r="702" spans="2:9">
      <c r="B702" s="136" t="s">
        <v>292</v>
      </c>
      <c r="C702" s="244" t="s">
        <v>139</v>
      </c>
      <c r="D702" s="244" t="s">
        <v>139</v>
      </c>
      <c r="E702" s="244" t="s">
        <v>139</v>
      </c>
      <c r="F702" s="244" t="s">
        <v>139</v>
      </c>
      <c r="G702" s="244" t="s">
        <v>139</v>
      </c>
      <c r="H702" s="244" t="s">
        <v>139</v>
      </c>
      <c r="I702" s="244" t="s">
        <v>139</v>
      </c>
    </row>
    <row r="703" spans="2:9">
      <c r="B703" s="136" t="s">
        <v>293</v>
      </c>
      <c r="C703" s="244" t="s">
        <v>139</v>
      </c>
      <c r="D703" s="244" t="s">
        <v>139</v>
      </c>
      <c r="E703" s="244" t="s">
        <v>139</v>
      </c>
      <c r="F703" s="244" t="s">
        <v>139</v>
      </c>
      <c r="G703" s="244" t="s">
        <v>139</v>
      </c>
      <c r="H703" s="244" t="s">
        <v>139</v>
      </c>
      <c r="I703" s="244" t="s">
        <v>139</v>
      </c>
    </row>
    <row r="704" spans="2:9">
      <c r="B704" s="96" t="s">
        <v>294</v>
      </c>
      <c r="C704" s="244" t="s">
        <v>139</v>
      </c>
      <c r="D704" s="244" t="s">
        <v>139</v>
      </c>
      <c r="E704" s="244" t="s">
        <v>139</v>
      </c>
      <c r="F704" s="244" t="s">
        <v>139</v>
      </c>
      <c r="G704" s="244" t="s">
        <v>139</v>
      </c>
      <c r="H704" s="244" t="s">
        <v>139</v>
      </c>
      <c r="I704" s="244" t="s">
        <v>139</v>
      </c>
    </row>
    <row r="705" spans="2:9">
      <c r="B705" s="96" t="s">
        <v>236</v>
      </c>
      <c r="C705" s="244" t="s">
        <v>139</v>
      </c>
      <c r="D705" s="244" t="s">
        <v>139</v>
      </c>
      <c r="E705" s="244" t="s">
        <v>139</v>
      </c>
      <c r="F705" s="244" t="s">
        <v>139</v>
      </c>
      <c r="G705" s="244" t="s">
        <v>139</v>
      </c>
      <c r="H705" s="244" t="s">
        <v>139</v>
      </c>
      <c r="I705" s="244" t="s">
        <v>139</v>
      </c>
    </row>
    <row r="706" spans="2:9">
      <c r="B706" s="96"/>
      <c r="C706" s="132"/>
      <c r="D706" s="132"/>
      <c r="E706" s="132"/>
      <c r="F706" s="132"/>
      <c r="G706" s="132"/>
      <c r="H706" s="132"/>
      <c r="I706" s="132"/>
    </row>
    <row r="707" spans="2:9">
      <c r="B707" s="103" t="s">
        <v>387</v>
      </c>
      <c r="C707" s="244" t="s">
        <v>139</v>
      </c>
      <c r="D707" s="244" t="s">
        <v>139</v>
      </c>
      <c r="E707" s="244" t="s">
        <v>139</v>
      </c>
      <c r="F707" s="244" t="s">
        <v>139</v>
      </c>
      <c r="G707" s="244" t="s">
        <v>139</v>
      </c>
      <c r="H707" s="244" t="s">
        <v>139</v>
      </c>
      <c r="I707" s="244" t="s">
        <v>139</v>
      </c>
    </row>
    <row r="708" spans="2:9">
      <c r="B708" s="96" t="s">
        <v>291</v>
      </c>
      <c r="C708" s="244" t="s">
        <v>139</v>
      </c>
      <c r="D708" s="244" t="s">
        <v>139</v>
      </c>
      <c r="E708" s="244" t="s">
        <v>139</v>
      </c>
      <c r="F708" s="244" t="s">
        <v>139</v>
      </c>
      <c r="G708" s="244" t="s">
        <v>139</v>
      </c>
      <c r="H708" s="244" t="s">
        <v>139</v>
      </c>
      <c r="I708" s="244" t="s">
        <v>139</v>
      </c>
    </row>
    <row r="709" spans="2:9">
      <c r="B709" s="136" t="s">
        <v>292</v>
      </c>
      <c r="C709" s="244" t="s">
        <v>139</v>
      </c>
      <c r="D709" s="244" t="s">
        <v>139</v>
      </c>
      <c r="E709" s="244" t="s">
        <v>139</v>
      </c>
      <c r="F709" s="244" t="s">
        <v>139</v>
      </c>
      <c r="G709" s="244" t="s">
        <v>139</v>
      </c>
      <c r="H709" s="244" t="s">
        <v>139</v>
      </c>
      <c r="I709" s="244" t="s">
        <v>139</v>
      </c>
    </row>
    <row r="710" spans="2:9">
      <c r="B710" s="136" t="s">
        <v>293</v>
      </c>
      <c r="C710" s="244" t="s">
        <v>139</v>
      </c>
      <c r="D710" s="244" t="s">
        <v>139</v>
      </c>
      <c r="E710" s="244" t="s">
        <v>139</v>
      </c>
      <c r="F710" s="244" t="s">
        <v>139</v>
      </c>
      <c r="G710" s="244" t="s">
        <v>139</v>
      </c>
      <c r="H710" s="244" t="s">
        <v>139</v>
      </c>
      <c r="I710" s="244" t="s">
        <v>139</v>
      </c>
    </row>
    <row r="711" spans="2:9">
      <c r="B711" s="96" t="s">
        <v>294</v>
      </c>
      <c r="C711" s="244" t="s">
        <v>139</v>
      </c>
      <c r="D711" s="244" t="s">
        <v>139</v>
      </c>
      <c r="E711" s="244" t="s">
        <v>139</v>
      </c>
      <c r="F711" s="244" t="s">
        <v>139</v>
      </c>
      <c r="G711" s="244" t="s">
        <v>139</v>
      </c>
      <c r="H711" s="244" t="s">
        <v>139</v>
      </c>
      <c r="I711" s="244" t="s">
        <v>139</v>
      </c>
    </row>
    <row r="712" spans="2:9" ht="15" thickBot="1">
      <c r="B712" s="96" t="s">
        <v>236</v>
      </c>
      <c r="C712" s="244" t="s">
        <v>139</v>
      </c>
      <c r="D712" s="244" t="s">
        <v>139</v>
      </c>
      <c r="E712" s="244" t="s">
        <v>139</v>
      </c>
      <c r="F712" s="244" t="s">
        <v>139</v>
      </c>
      <c r="G712" s="244" t="s">
        <v>139</v>
      </c>
      <c r="H712" s="244" t="s">
        <v>139</v>
      </c>
      <c r="I712" s="244" t="s">
        <v>139</v>
      </c>
    </row>
    <row r="713" spans="2:9" ht="15" thickTop="1">
      <c r="B713" s="1313" t="s">
        <v>779</v>
      </c>
      <c r="C713" s="1313"/>
      <c r="D713" s="1313"/>
      <c r="E713" s="1313"/>
      <c r="F713" s="1313"/>
      <c r="G713" s="1313"/>
      <c r="H713" s="1313"/>
      <c r="I713" s="1313"/>
    </row>
    <row r="714" spans="2:9">
      <c r="B714" s="1316"/>
      <c r="C714" s="1316"/>
      <c r="D714" s="1316"/>
      <c r="E714" s="1316"/>
      <c r="F714" s="1316"/>
      <c r="G714" s="1316"/>
      <c r="H714" s="1316"/>
      <c r="I714" s="1316"/>
    </row>
    <row r="716" spans="2:9">
      <c r="B716" s="24" t="s">
        <v>64</v>
      </c>
      <c r="C716" s="245"/>
      <c r="D716" s="245"/>
      <c r="E716" s="245"/>
      <c r="F716" s="245"/>
      <c r="G716" s="245"/>
      <c r="H716" s="245"/>
      <c r="I716" s="245"/>
    </row>
    <row r="717" spans="2:9">
      <c r="B717" s="13" t="s">
        <v>63</v>
      </c>
    </row>
    <row r="719" spans="2:9">
      <c r="B719" s="1305" t="s">
        <v>389</v>
      </c>
      <c r="C719" s="1328" t="s">
        <v>390</v>
      </c>
      <c r="D719" s="1328" t="s">
        <v>391</v>
      </c>
      <c r="E719" s="1330" t="s">
        <v>392</v>
      </c>
      <c r="F719" s="1328" t="s">
        <v>393</v>
      </c>
      <c r="G719" s="1328" t="s">
        <v>394</v>
      </c>
      <c r="H719" s="1330" t="s">
        <v>395</v>
      </c>
      <c r="I719" s="1330"/>
    </row>
    <row r="720" spans="2:9">
      <c r="B720" s="1306"/>
      <c r="C720" s="1329"/>
      <c r="D720" s="1329"/>
      <c r="E720" s="1329"/>
      <c r="F720" s="1329"/>
      <c r="G720" s="1329"/>
      <c r="H720" s="1329"/>
      <c r="I720" s="1329"/>
    </row>
    <row r="721" spans="2:9">
      <c r="B721" s="167" t="s">
        <v>795</v>
      </c>
      <c r="C721" s="393" t="s">
        <v>804</v>
      </c>
      <c r="D721" s="394" t="s">
        <v>398</v>
      </c>
      <c r="E721" s="394" t="s">
        <v>399</v>
      </c>
      <c r="F721" s="394" t="s">
        <v>400</v>
      </c>
      <c r="G721" s="394" t="s">
        <v>409</v>
      </c>
      <c r="H721" s="394" t="s">
        <v>402</v>
      </c>
      <c r="I721" s="394"/>
    </row>
    <row r="722" spans="2:9" ht="15" thickBot="1">
      <c r="B722" s="395" t="s">
        <v>796</v>
      </c>
      <c r="C722" s="396" t="s">
        <v>804</v>
      </c>
      <c r="D722" s="397" t="s">
        <v>398</v>
      </c>
      <c r="E722" s="397" t="s">
        <v>399</v>
      </c>
      <c r="F722" s="397" t="s">
        <v>400</v>
      </c>
      <c r="G722" s="397" t="s">
        <v>409</v>
      </c>
      <c r="H722" s="398" t="s">
        <v>402</v>
      </c>
      <c r="I722" s="398"/>
    </row>
    <row r="723" spans="2:9" ht="15" thickTop="1">
      <c r="B723" s="1355"/>
      <c r="C723" s="1355"/>
      <c r="D723" s="1355"/>
    </row>
    <row r="724" spans="2:9">
      <c r="B724" s="1305" t="s">
        <v>389</v>
      </c>
      <c r="C724" s="1328" t="s">
        <v>415</v>
      </c>
      <c r="D724" s="1330" t="s">
        <v>416</v>
      </c>
      <c r="E724" s="1330" t="s">
        <v>417</v>
      </c>
      <c r="F724" s="1330" t="s">
        <v>418</v>
      </c>
      <c r="G724" s="1328" t="s">
        <v>419</v>
      </c>
      <c r="H724" s="1328"/>
      <c r="I724" s="1328"/>
    </row>
    <row r="725" spans="2:9">
      <c r="B725" s="1306"/>
      <c r="C725" s="1329"/>
      <c r="D725" s="1329"/>
      <c r="E725" s="1329"/>
      <c r="F725" s="1329"/>
      <c r="G725" s="249" t="s">
        <v>420</v>
      </c>
      <c r="H725" s="249" t="s">
        <v>421</v>
      </c>
      <c r="I725" s="249"/>
    </row>
    <row r="726" spans="2:9">
      <c r="B726" s="167" t="s">
        <v>1533</v>
      </c>
      <c r="C726" s="394" t="s">
        <v>422</v>
      </c>
      <c r="D726" s="399">
        <v>0.66666666666666663</v>
      </c>
      <c r="E726" s="288" t="s">
        <v>604</v>
      </c>
      <c r="F726" s="399">
        <v>0.625</v>
      </c>
      <c r="G726" s="399">
        <v>0.33333333333333331</v>
      </c>
      <c r="H726" s="399">
        <v>0.66666666666666663</v>
      </c>
      <c r="I726" s="399"/>
    </row>
    <row r="727" spans="2:9" ht="15" thickBot="1">
      <c r="B727" s="395" t="s">
        <v>1534</v>
      </c>
      <c r="C727" s="397" t="s">
        <v>422</v>
      </c>
      <c r="D727" s="399">
        <v>0.66666666666666663</v>
      </c>
      <c r="E727" s="397" t="s">
        <v>604</v>
      </c>
      <c r="F727" s="298">
        <v>0.625</v>
      </c>
      <c r="G727" s="298">
        <v>0.33333333333333331</v>
      </c>
      <c r="H727" s="298">
        <v>0.66666666666666663</v>
      </c>
      <c r="I727" s="298"/>
    </row>
    <row r="728" spans="2:9" ht="15" thickTop="1">
      <c r="B728" s="1326" t="s">
        <v>779</v>
      </c>
      <c r="C728" s="1326"/>
      <c r="D728" s="1326"/>
    </row>
    <row r="729" spans="2:9">
      <c r="B729" s="1331"/>
      <c r="C729" s="1331"/>
      <c r="D729" s="1331"/>
    </row>
    <row r="730" spans="2:9">
      <c r="B730" s="24" t="s">
        <v>72</v>
      </c>
      <c r="C730" s="245"/>
      <c r="D730" s="245"/>
      <c r="E730" s="245"/>
      <c r="F730" s="245"/>
      <c r="G730" s="245"/>
      <c r="H730" s="245"/>
      <c r="I730" s="245"/>
    </row>
    <row r="731" spans="2:9">
      <c r="B731" s="13" t="s">
        <v>71</v>
      </c>
      <c r="C731" s="235"/>
      <c r="D731" s="235"/>
      <c r="E731" s="235"/>
      <c r="F731" s="235"/>
      <c r="G731" s="235"/>
      <c r="H731" s="235"/>
      <c r="I731" s="235"/>
    </row>
    <row r="733" spans="2:9" ht="24">
      <c r="B733" s="180" t="s">
        <v>389</v>
      </c>
      <c r="C733" s="253" t="s">
        <v>392</v>
      </c>
      <c r="D733" s="253" t="s">
        <v>434</v>
      </c>
      <c r="E733" s="253" t="s">
        <v>435</v>
      </c>
      <c r="F733" s="253" t="s">
        <v>436</v>
      </c>
      <c r="G733" s="253" t="s">
        <v>437</v>
      </c>
      <c r="H733" s="254"/>
      <c r="I733" s="254"/>
    </row>
    <row r="734" spans="2:9" ht="15" thickBot="1">
      <c r="B734" s="255" t="s">
        <v>797</v>
      </c>
      <c r="C734" s="400" t="s">
        <v>469</v>
      </c>
      <c r="D734" s="265" t="s">
        <v>805</v>
      </c>
      <c r="E734" s="401" t="s">
        <v>438</v>
      </c>
      <c r="F734" s="402" t="s">
        <v>806</v>
      </c>
      <c r="G734" s="401" t="s">
        <v>441</v>
      </c>
      <c r="H734" s="371"/>
      <c r="I734" s="371"/>
    </row>
    <row r="735" spans="2:9" ht="15" thickTop="1">
      <c r="B735" s="1326" t="s">
        <v>779</v>
      </c>
      <c r="C735" s="1326"/>
      <c r="D735" s="1326"/>
      <c r="E735" s="254"/>
      <c r="F735" s="254"/>
      <c r="G735" s="254"/>
      <c r="H735" s="254"/>
      <c r="I735" s="254"/>
    </row>
    <row r="736" spans="2:9">
      <c r="C736" s="259"/>
      <c r="D736" s="259"/>
      <c r="E736" s="259"/>
      <c r="F736" s="259"/>
      <c r="G736" s="259"/>
      <c r="H736" s="259"/>
      <c r="I736" s="259"/>
    </row>
    <row r="737" spans="2:9">
      <c r="B737" s="24" t="s">
        <v>83</v>
      </c>
      <c r="C737" s="245"/>
      <c r="D737" s="245"/>
      <c r="E737" s="245"/>
      <c r="F737" s="245"/>
      <c r="G737" s="245"/>
      <c r="H737" s="245"/>
      <c r="I737" s="245"/>
    </row>
    <row r="738" spans="2:9">
      <c r="B738" s="13" t="s">
        <v>82</v>
      </c>
      <c r="C738" s="259"/>
      <c r="D738" s="259"/>
      <c r="E738" s="259"/>
      <c r="F738" s="259"/>
      <c r="G738" s="259"/>
      <c r="H738" s="259"/>
      <c r="I738" s="259"/>
    </row>
    <row r="739" spans="2:9">
      <c r="C739" s="259"/>
      <c r="D739" s="259"/>
      <c r="E739" s="259"/>
      <c r="F739" s="259"/>
      <c r="G739" s="259"/>
      <c r="H739" s="259"/>
      <c r="I739" s="259"/>
    </row>
    <row r="740" spans="2:9">
      <c r="B740" s="1305" t="s">
        <v>444</v>
      </c>
      <c r="C740" s="1330" t="s">
        <v>445</v>
      </c>
      <c r="D740" s="1330" t="s">
        <v>392</v>
      </c>
      <c r="E740" s="1330" t="s">
        <v>446</v>
      </c>
      <c r="F740" s="1330" t="s">
        <v>447</v>
      </c>
      <c r="G740" s="1330" t="s">
        <v>448</v>
      </c>
      <c r="H740" s="1330"/>
      <c r="I740" s="1330"/>
    </row>
    <row r="741" spans="2:9">
      <c r="B741" s="1306"/>
      <c r="C741" s="1329"/>
      <c r="D741" s="1329"/>
      <c r="E741" s="1329"/>
      <c r="F741" s="1329"/>
      <c r="G741" s="1329"/>
      <c r="H741" s="1329"/>
      <c r="I741" s="1329"/>
    </row>
    <row r="742" spans="2:9" ht="15" thickBot="1">
      <c r="B742" s="403" t="s">
        <v>525</v>
      </c>
      <c r="C742" s="401" t="s">
        <v>139</v>
      </c>
      <c r="D742" s="401" t="s">
        <v>139</v>
      </c>
      <c r="E742" s="401" t="s">
        <v>139</v>
      </c>
      <c r="F742" s="401" t="s">
        <v>139</v>
      </c>
      <c r="G742" s="401" t="s">
        <v>139</v>
      </c>
      <c r="H742" s="401"/>
      <c r="I742" s="401"/>
    </row>
    <row r="743" spans="2:9" ht="15" thickTop="1">
      <c r="B743" s="260"/>
    </row>
    <row r="744" spans="2:9">
      <c r="B744" s="1305" t="s">
        <v>444</v>
      </c>
      <c r="C744" s="1328" t="s">
        <v>456</v>
      </c>
      <c r="D744" s="1330" t="s">
        <v>457</v>
      </c>
      <c r="E744" s="1330" t="s">
        <v>458</v>
      </c>
      <c r="F744" s="1330" t="s">
        <v>459</v>
      </c>
      <c r="G744" s="261"/>
      <c r="H744" s="261"/>
      <c r="I744" s="261"/>
    </row>
    <row r="745" spans="2:9">
      <c r="B745" s="1306"/>
      <c r="C745" s="1329"/>
      <c r="D745" s="1329"/>
      <c r="E745" s="1329"/>
      <c r="F745" s="1329"/>
      <c r="G745" s="262"/>
      <c r="H745" s="262"/>
      <c r="I745" s="262"/>
    </row>
    <row r="746" spans="2:9" ht="15" thickBot="1">
      <c r="B746" s="403" t="s">
        <v>525</v>
      </c>
      <c r="C746" s="404" t="s">
        <v>807</v>
      </c>
      <c r="D746" s="257" t="s">
        <v>124</v>
      </c>
      <c r="E746" s="405" t="s">
        <v>412</v>
      </c>
      <c r="F746" s="406" t="s">
        <v>124</v>
      </c>
      <c r="G746" s="263"/>
      <c r="H746" s="263"/>
      <c r="I746" s="263"/>
    </row>
    <row r="747" spans="2:9" ht="15" thickTop="1">
      <c r="B747" s="1326" t="s">
        <v>779</v>
      </c>
      <c r="C747" s="1326"/>
      <c r="D747" s="1326"/>
      <c r="E747" s="259"/>
      <c r="F747" s="259"/>
      <c r="G747" s="259"/>
      <c r="H747" s="259"/>
      <c r="I747" s="259"/>
    </row>
    <row r="748" spans="2:9">
      <c r="B748" s="260"/>
    </row>
    <row r="749" spans="2:9">
      <c r="C749" s="259"/>
      <c r="D749" s="259"/>
      <c r="E749" s="259"/>
      <c r="F749" s="259"/>
      <c r="G749" s="259"/>
      <c r="H749" s="259"/>
      <c r="I749" s="259"/>
    </row>
    <row r="750" spans="2:9">
      <c r="B750" s="24" t="s">
        <v>92</v>
      </c>
      <c r="C750" s="245"/>
      <c r="D750" s="245"/>
      <c r="E750" s="245"/>
      <c r="F750" s="245"/>
      <c r="G750" s="245"/>
      <c r="H750" s="245"/>
      <c r="I750" s="245"/>
    </row>
    <row r="751" spans="2:9">
      <c r="B751" s="13" t="s">
        <v>91</v>
      </c>
      <c r="C751" s="259"/>
      <c r="D751" s="259"/>
      <c r="E751" s="259"/>
      <c r="F751" s="259"/>
      <c r="G751" s="259"/>
      <c r="H751" s="259"/>
      <c r="I751" s="259"/>
    </row>
    <row r="752" spans="2:9">
      <c r="C752" s="259"/>
      <c r="D752" s="259"/>
      <c r="E752" s="259"/>
      <c r="F752" s="259"/>
      <c r="G752" s="259"/>
      <c r="H752" s="259"/>
      <c r="I752" s="259"/>
    </row>
    <row r="753" spans="2:9">
      <c r="B753" s="1305" t="s">
        <v>389</v>
      </c>
      <c r="C753" s="1330" t="s">
        <v>464</v>
      </c>
      <c r="D753" s="1330" t="s">
        <v>392</v>
      </c>
      <c r="E753" s="1330" t="s">
        <v>465</v>
      </c>
      <c r="F753" s="1330" t="s">
        <v>466</v>
      </c>
      <c r="G753" s="1330" t="s">
        <v>467</v>
      </c>
      <c r="H753" s="1330" t="s">
        <v>468</v>
      </c>
      <c r="I753" s="1330"/>
    </row>
    <row r="754" spans="2:9">
      <c r="B754" s="1306"/>
      <c r="C754" s="1329"/>
      <c r="D754" s="1329"/>
      <c r="E754" s="1329"/>
      <c r="F754" s="1329"/>
      <c r="G754" s="1329"/>
      <c r="H754" s="1329"/>
      <c r="I754" s="1329"/>
    </row>
    <row r="755" spans="2:9" ht="15" thickBot="1">
      <c r="B755" s="195" t="s">
        <v>525</v>
      </c>
      <c r="C755" s="257" t="s">
        <v>139</v>
      </c>
      <c r="D755" s="257" t="s">
        <v>139</v>
      </c>
      <c r="E755" s="257" t="s">
        <v>139</v>
      </c>
      <c r="F755" s="257" t="s">
        <v>139</v>
      </c>
      <c r="G755" s="257" t="s">
        <v>139</v>
      </c>
      <c r="H755" s="257" t="s">
        <v>139</v>
      </c>
      <c r="I755" s="257"/>
    </row>
    <row r="756" spans="2:9" ht="15" thickTop="1">
      <c r="B756" s="260"/>
      <c r="G756" s="259"/>
      <c r="H756" s="259"/>
      <c r="I756" s="259"/>
    </row>
    <row r="757" spans="2:9">
      <c r="B757" s="1305" t="s">
        <v>389</v>
      </c>
      <c r="C757" s="1328" t="s">
        <v>471</v>
      </c>
      <c r="D757" s="1330" t="s">
        <v>472</v>
      </c>
      <c r="E757" s="1330" t="s">
        <v>473</v>
      </c>
      <c r="F757" s="1330" t="s">
        <v>458</v>
      </c>
      <c r="G757" s="261"/>
      <c r="H757" s="261"/>
      <c r="I757" s="261"/>
    </row>
    <row r="758" spans="2:9">
      <c r="B758" s="1306"/>
      <c r="C758" s="1329"/>
      <c r="D758" s="1329"/>
      <c r="E758" s="1329"/>
      <c r="F758" s="1329"/>
      <c r="G758" s="262"/>
      <c r="H758" s="262"/>
      <c r="I758" s="262"/>
    </row>
    <row r="759" spans="2:9" ht="15" thickBot="1">
      <c r="B759" s="195" t="s">
        <v>525</v>
      </c>
      <c r="C759" s="405" t="s">
        <v>139</v>
      </c>
      <c r="D759" s="405" t="s">
        <v>139</v>
      </c>
      <c r="E759" s="405" t="s">
        <v>139</v>
      </c>
      <c r="F759" s="405" t="s">
        <v>139</v>
      </c>
      <c r="G759" s="269"/>
      <c r="H759" s="269"/>
      <c r="I759" s="269"/>
    </row>
    <row r="760" spans="2:9" ht="15" thickTop="1">
      <c r="B760" s="1326" t="s">
        <v>779</v>
      </c>
      <c r="C760" s="1326"/>
      <c r="D760" s="1326"/>
      <c r="E760" s="14"/>
      <c r="F760" s="14"/>
      <c r="G760" s="259"/>
      <c r="H760" s="259"/>
      <c r="I760" s="259"/>
    </row>
    <row r="761" spans="2:9">
      <c r="B761" s="260"/>
    </row>
  </sheetData>
  <mergeCells count="99">
    <mergeCell ref="B760:D760"/>
    <mergeCell ref="G753:G754"/>
    <mergeCell ref="B757:B758"/>
    <mergeCell ref="C757:C758"/>
    <mergeCell ref="D757:D758"/>
    <mergeCell ref="E757:E758"/>
    <mergeCell ref="F757:F758"/>
    <mergeCell ref="H753:H754"/>
    <mergeCell ref="I753:I754"/>
    <mergeCell ref="B747:D747"/>
    <mergeCell ref="B753:B754"/>
    <mergeCell ref="C753:C754"/>
    <mergeCell ref="D753:D754"/>
    <mergeCell ref="E753:E754"/>
    <mergeCell ref="F753:F754"/>
    <mergeCell ref="E740:E741"/>
    <mergeCell ref="F740:F741"/>
    <mergeCell ref="G740:G741"/>
    <mergeCell ref="B744:B745"/>
    <mergeCell ref="C744:C745"/>
    <mergeCell ref="D744:D745"/>
    <mergeCell ref="E744:E745"/>
    <mergeCell ref="F744:F745"/>
    <mergeCell ref="B728:D728"/>
    <mergeCell ref="B729:D729"/>
    <mergeCell ref="B735:D735"/>
    <mergeCell ref="B740:B741"/>
    <mergeCell ref="C740:C741"/>
    <mergeCell ref="D740:D741"/>
    <mergeCell ref="H740:H741"/>
    <mergeCell ref="I740:I741"/>
    <mergeCell ref="B723:D723"/>
    <mergeCell ref="B724:B725"/>
    <mergeCell ref="C724:C725"/>
    <mergeCell ref="D724:D725"/>
    <mergeCell ref="E724:E725"/>
    <mergeCell ref="F724:F725"/>
    <mergeCell ref="G724:I724"/>
    <mergeCell ref="B689:I689"/>
    <mergeCell ref="B690:I690"/>
    <mergeCell ref="B713:I713"/>
    <mergeCell ref="B714:I714"/>
    <mergeCell ref="B719:B720"/>
    <mergeCell ref="C719:C720"/>
    <mergeCell ref="D719:D720"/>
    <mergeCell ref="E719:E720"/>
    <mergeCell ref="F719:F720"/>
    <mergeCell ref="G719:G720"/>
    <mergeCell ref="H719:H720"/>
    <mergeCell ref="I719:I720"/>
    <mergeCell ref="B639:I639"/>
    <mergeCell ref="B651:I651"/>
    <mergeCell ref="B652:I652"/>
    <mergeCell ref="B654:I654"/>
    <mergeCell ref="B666:I666"/>
    <mergeCell ref="B668:I668"/>
    <mergeCell ref="B559:I559"/>
    <mergeCell ref="B561:I561"/>
    <mergeCell ref="B608:I608"/>
    <mergeCell ref="B610:I610"/>
    <mergeCell ref="B636:I636"/>
    <mergeCell ref="B637:I637"/>
    <mergeCell ref="B476:I476"/>
    <mergeCell ref="B478:I478"/>
    <mergeCell ref="B498:I498"/>
    <mergeCell ref="B500:I500"/>
    <mergeCell ref="B510:I510"/>
    <mergeCell ref="B512:I512"/>
    <mergeCell ref="B432:I432"/>
    <mergeCell ref="B444:I444"/>
    <mergeCell ref="B446:I446"/>
    <mergeCell ref="B453:I453"/>
    <mergeCell ref="B454:I454"/>
    <mergeCell ref="B456:I456"/>
    <mergeCell ref="B407:I407"/>
    <mergeCell ref="B430:I430"/>
    <mergeCell ref="B331:I331"/>
    <mergeCell ref="B333:I333"/>
    <mergeCell ref="B368:I368"/>
    <mergeCell ref="B370:I370"/>
    <mergeCell ref="B405:I405"/>
    <mergeCell ref="B157:I157"/>
    <mergeCell ref="B159:I159"/>
    <mergeCell ref="B226:I226"/>
    <mergeCell ref="B228:I228"/>
    <mergeCell ref="B295:I295"/>
    <mergeCell ref="B297:I297"/>
    <mergeCell ref="B62:I62"/>
    <mergeCell ref="B64:I64"/>
    <mergeCell ref="B95:I95"/>
    <mergeCell ref="B97:I97"/>
    <mergeCell ref="B124:I124"/>
    <mergeCell ref="B126:I126"/>
    <mergeCell ref="B2:I2"/>
    <mergeCell ref="B13:I13"/>
    <mergeCell ref="B28:I28"/>
    <mergeCell ref="B44:I44"/>
    <mergeCell ref="B45:I45"/>
    <mergeCell ref="B47:I4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16</vt:i4>
      </vt:variant>
    </vt:vector>
  </HeadingPairs>
  <TitlesOfParts>
    <vt:vector size="35" baseType="lpstr">
      <vt:lpstr>Index</vt:lpstr>
      <vt:lpstr>ARG</vt:lpstr>
      <vt:lpstr>BA</vt:lpstr>
      <vt:lpstr>BO</vt:lpstr>
      <vt:lpstr>BR</vt:lpstr>
      <vt:lpstr>CL</vt:lpstr>
      <vt:lpstr>CO</vt:lpstr>
      <vt:lpstr>CR</vt:lpstr>
      <vt:lpstr>CW</vt:lpstr>
      <vt:lpstr>EC</vt:lpstr>
      <vt:lpstr>SV</vt:lpstr>
      <vt:lpstr>GT</vt:lpstr>
      <vt:lpstr>HN</vt:lpstr>
      <vt:lpstr>JM</vt:lpstr>
      <vt:lpstr>PE</vt:lpstr>
      <vt:lpstr>PY</vt:lpstr>
      <vt:lpstr>RD</vt:lpstr>
      <vt:lpstr>TT</vt:lpstr>
      <vt:lpstr>Hoja1</vt:lpstr>
      <vt:lpstr>ARG!Área_de_impresión</vt:lpstr>
      <vt:lpstr>BA!Área_de_impresión</vt:lpstr>
      <vt:lpstr>BO!Área_de_impresión</vt:lpstr>
      <vt:lpstr>BR!Área_de_impresión</vt:lpstr>
      <vt:lpstr>CL!Área_de_impresión</vt:lpstr>
      <vt:lpstr>CO!Área_de_impresión</vt:lpstr>
      <vt:lpstr>CR!Área_de_impresión</vt:lpstr>
      <vt:lpstr>CW!Área_de_impresión</vt:lpstr>
      <vt:lpstr>EC!Área_de_impresión</vt:lpstr>
      <vt:lpstr>GT!Área_de_impresión</vt:lpstr>
      <vt:lpstr>HN!Área_de_impresión</vt:lpstr>
      <vt:lpstr>PE!Área_de_impresión</vt:lpstr>
      <vt:lpstr>PY!Área_de_impresión</vt:lpstr>
      <vt:lpstr>RD!Área_de_impresión</vt:lpstr>
      <vt:lpstr>SV!Área_de_impresión</vt:lpstr>
      <vt:lpstr>TT!Área_de_impresión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Gerardo Gage Ruiz</dc:creator>
  <cp:lastModifiedBy>gherd</cp:lastModifiedBy>
  <dcterms:created xsi:type="dcterms:W3CDTF">2020-12-23T18:38:49Z</dcterms:created>
  <dcterms:modified xsi:type="dcterms:W3CDTF">2022-06-10T21:08:44Z</dcterms:modified>
</cp:coreProperties>
</file>